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tables/table13.xml" ContentType="application/vnd.openxmlformats-officedocument.spreadsheetml.table+xml"/>
  <Override PartName="/xl/comments2.xml" ContentType="application/vnd.openxmlformats-officedocument.spreadsheetml.comments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tables/table124.xml" ContentType="application/vnd.openxmlformats-officedocument.spreadsheetml.table+xml"/>
  <Override PartName="/xl/tables/table125.xml" ContentType="application/vnd.openxmlformats-officedocument.spreadsheetml.table+xml"/>
  <Override PartName="/xl/tables/table126.xml" ContentType="application/vnd.openxmlformats-officedocument.spreadsheetml.table+xml"/>
  <Override PartName="/xl/tables/table127.xml" ContentType="application/vnd.openxmlformats-officedocument.spreadsheetml.table+xml"/>
  <Override PartName="/xl/tables/table128.xml" ContentType="application/vnd.openxmlformats-officedocument.spreadsheetml.table+xml"/>
  <Override PartName="/xl/tables/table129.xml" ContentType="application/vnd.openxmlformats-officedocument.spreadsheetml.table+xml"/>
  <Override PartName="/xl/tables/table130.xml" ContentType="application/vnd.openxmlformats-officedocument.spreadsheetml.table+xml"/>
  <Override PartName="/xl/tables/table131.xml" ContentType="application/vnd.openxmlformats-officedocument.spreadsheetml.table+xml"/>
  <Override PartName="/xl/tables/table132.xml" ContentType="application/vnd.openxmlformats-officedocument.spreadsheetml.table+xml"/>
  <Override PartName="/xl/tables/table133.xml" ContentType="application/vnd.openxmlformats-officedocument.spreadsheetml.table+xml"/>
  <Override PartName="/xl/tables/table134.xml" ContentType="application/vnd.openxmlformats-officedocument.spreadsheetml.table+xml"/>
  <Override PartName="/xl/tables/table135.xml" ContentType="application/vnd.openxmlformats-officedocument.spreadsheetml.table+xml"/>
  <Override PartName="/xl/tables/table136.xml" ContentType="application/vnd.openxmlformats-officedocument.spreadsheetml.table+xml"/>
  <Override PartName="/xl/tables/table137.xml" ContentType="application/vnd.openxmlformats-officedocument.spreadsheetml.table+xml"/>
  <Override PartName="/xl/tables/table138.xml" ContentType="application/vnd.openxmlformats-officedocument.spreadsheetml.table+xml"/>
  <Override PartName="/xl/tables/table139.xml" ContentType="application/vnd.openxmlformats-officedocument.spreadsheetml.table+xml"/>
  <Override PartName="/xl/tables/table140.xml" ContentType="application/vnd.openxmlformats-officedocument.spreadsheetml.table+xml"/>
  <Override PartName="/xl/tables/table141.xml" ContentType="application/vnd.openxmlformats-officedocument.spreadsheetml.table+xml"/>
  <Override PartName="/xl/tables/table142.xml" ContentType="application/vnd.openxmlformats-officedocument.spreadsheetml.table+xml"/>
  <Override PartName="/xl/tables/table143.xml" ContentType="application/vnd.openxmlformats-officedocument.spreadsheetml.table+xml"/>
  <Override PartName="/xl/tables/table144.xml" ContentType="application/vnd.openxmlformats-officedocument.spreadsheetml.table+xml"/>
  <Override PartName="/xl/tables/table145.xml" ContentType="application/vnd.openxmlformats-officedocument.spreadsheetml.table+xml"/>
  <Override PartName="/xl/tables/table146.xml" ContentType="application/vnd.openxmlformats-officedocument.spreadsheetml.table+xml"/>
  <Override PartName="/xl/tables/table147.xml" ContentType="application/vnd.openxmlformats-officedocument.spreadsheetml.table+xml"/>
  <Override PartName="/xl/tables/table148.xml" ContentType="application/vnd.openxmlformats-officedocument.spreadsheetml.table+xml"/>
  <Override PartName="/xl/tables/table149.xml" ContentType="application/vnd.openxmlformats-officedocument.spreadsheetml.table+xml"/>
  <Override PartName="/xl/tables/table150.xml" ContentType="application/vnd.openxmlformats-officedocument.spreadsheetml.table+xml"/>
  <Override PartName="/xl/tables/table151.xml" ContentType="application/vnd.openxmlformats-officedocument.spreadsheetml.table+xml"/>
  <Override PartName="/xl/tables/table152.xml" ContentType="application/vnd.openxmlformats-officedocument.spreadsheetml.table+xml"/>
  <Override PartName="/xl/tables/table153.xml" ContentType="application/vnd.openxmlformats-officedocument.spreadsheetml.table+xml"/>
  <Override PartName="/xl/tables/table154.xml" ContentType="application/vnd.openxmlformats-officedocument.spreadsheetml.table+xml"/>
  <Override PartName="/xl/tables/table155.xml" ContentType="application/vnd.openxmlformats-officedocument.spreadsheetml.table+xml"/>
  <Override PartName="/xl/tables/table156.xml" ContentType="application/vnd.openxmlformats-officedocument.spreadsheetml.table+xml"/>
  <Override PartName="/xl/tables/table157.xml" ContentType="application/vnd.openxmlformats-officedocument.spreadsheetml.table+xml"/>
  <Override PartName="/xl/tables/table158.xml" ContentType="application/vnd.openxmlformats-officedocument.spreadsheetml.table+xml"/>
  <Override PartName="/xl/tables/table159.xml" ContentType="application/vnd.openxmlformats-officedocument.spreadsheetml.table+xml"/>
  <Override PartName="/xl/tables/table160.xml" ContentType="application/vnd.openxmlformats-officedocument.spreadsheetml.table+xml"/>
  <Override PartName="/xl/tables/table161.xml" ContentType="application/vnd.openxmlformats-officedocument.spreadsheetml.table+xml"/>
  <Override PartName="/xl/tables/table162.xml" ContentType="application/vnd.openxmlformats-officedocument.spreadsheetml.table+xml"/>
  <Override PartName="/xl/tables/table163.xml" ContentType="application/vnd.openxmlformats-officedocument.spreadsheetml.table+xml"/>
  <Override PartName="/xl/tables/table164.xml" ContentType="application/vnd.openxmlformats-officedocument.spreadsheetml.table+xml"/>
  <Override PartName="/xl/tables/table165.xml" ContentType="application/vnd.openxmlformats-officedocument.spreadsheetml.table+xml"/>
  <Override PartName="/xl/tables/table166.xml" ContentType="application/vnd.openxmlformats-officedocument.spreadsheetml.table+xml"/>
  <Override PartName="/xl/tables/table167.xml" ContentType="application/vnd.openxmlformats-officedocument.spreadsheetml.table+xml"/>
  <Override PartName="/xl/tables/table168.xml" ContentType="application/vnd.openxmlformats-officedocument.spreadsheetml.table+xml"/>
  <Override PartName="/xl/tables/table169.xml" ContentType="application/vnd.openxmlformats-officedocument.spreadsheetml.table+xml"/>
  <Override PartName="/xl/tables/table170.xml" ContentType="application/vnd.openxmlformats-officedocument.spreadsheetml.table+xml"/>
  <Override PartName="/xl/tables/table171.xml" ContentType="application/vnd.openxmlformats-officedocument.spreadsheetml.table+xml"/>
  <Override PartName="/xl/tables/table172.xml" ContentType="application/vnd.openxmlformats-officedocument.spreadsheetml.table+xml"/>
  <Override PartName="/xl/tables/table173.xml" ContentType="application/vnd.openxmlformats-officedocument.spreadsheetml.table+xml"/>
  <Override PartName="/xl/tables/table174.xml" ContentType="application/vnd.openxmlformats-officedocument.spreadsheetml.table+xml"/>
  <Override PartName="/xl/tables/table175.xml" ContentType="application/vnd.openxmlformats-officedocument.spreadsheetml.table+xml"/>
  <Override PartName="/xl/tables/table176.xml" ContentType="application/vnd.openxmlformats-officedocument.spreadsheetml.table+xml"/>
  <Override PartName="/xl/tables/table177.xml" ContentType="application/vnd.openxmlformats-officedocument.spreadsheetml.table+xml"/>
  <Override PartName="/xl/tables/table178.xml" ContentType="application/vnd.openxmlformats-officedocument.spreadsheetml.table+xml"/>
  <Override PartName="/xl/tables/table179.xml" ContentType="application/vnd.openxmlformats-officedocument.spreadsheetml.table+xml"/>
  <Override PartName="/xl/tables/table180.xml" ContentType="application/vnd.openxmlformats-officedocument.spreadsheetml.table+xml"/>
  <Override PartName="/xl/tables/table181.xml" ContentType="application/vnd.openxmlformats-officedocument.spreadsheetml.table+xml"/>
  <Override PartName="/xl/tables/table182.xml" ContentType="application/vnd.openxmlformats-officedocument.spreadsheetml.table+xml"/>
  <Override PartName="/xl/tables/table183.xml" ContentType="application/vnd.openxmlformats-officedocument.spreadsheetml.table+xml"/>
  <Override PartName="/xl/tables/table184.xml" ContentType="application/vnd.openxmlformats-officedocument.spreadsheetml.table+xml"/>
  <Override PartName="/xl/tables/table185.xml" ContentType="application/vnd.openxmlformats-officedocument.spreadsheetml.table+xml"/>
  <Override PartName="/xl/tables/table186.xml" ContentType="application/vnd.openxmlformats-officedocument.spreadsheetml.table+xml"/>
  <Override PartName="/xl/tables/table187.xml" ContentType="application/vnd.openxmlformats-officedocument.spreadsheetml.table+xml"/>
  <Override PartName="/xl/tables/table188.xml" ContentType="application/vnd.openxmlformats-officedocument.spreadsheetml.table+xml"/>
  <Override PartName="/xl/tables/table189.xml" ContentType="application/vnd.openxmlformats-officedocument.spreadsheetml.table+xml"/>
  <Override PartName="/xl/tables/table190.xml" ContentType="application/vnd.openxmlformats-officedocument.spreadsheetml.table+xml"/>
  <Override PartName="/xl/tables/table191.xml" ContentType="application/vnd.openxmlformats-officedocument.spreadsheetml.table+xml"/>
  <Override PartName="/xl/tables/table192.xml" ContentType="application/vnd.openxmlformats-officedocument.spreadsheetml.table+xml"/>
  <Override PartName="/xl/tables/table193.xml" ContentType="application/vnd.openxmlformats-officedocument.spreadsheetml.table+xml"/>
  <Override PartName="/xl/tables/table194.xml" ContentType="application/vnd.openxmlformats-officedocument.spreadsheetml.table+xml"/>
  <Override PartName="/xl/tables/table195.xml" ContentType="application/vnd.openxmlformats-officedocument.spreadsheetml.table+xml"/>
  <Override PartName="/xl/tables/table196.xml" ContentType="application/vnd.openxmlformats-officedocument.spreadsheetml.table+xml"/>
  <Override PartName="/xl/tables/table197.xml" ContentType="application/vnd.openxmlformats-officedocument.spreadsheetml.table+xml"/>
  <Override PartName="/xl/tables/table198.xml" ContentType="application/vnd.openxmlformats-officedocument.spreadsheetml.table+xml"/>
  <Override PartName="/xl/tables/table199.xml" ContentType="application/vnd.openxmlformats-officedocument.spreadsheetml.table+xml"/>
  <Override PartName="/xl/tables/table200.xml" ContentType="application/vnd.openxmlformats-officedocument.spreadsheetml.table+xml"/>
  <Override PartName="/xl/tables/table201.xml" ContentType="application/vnd.openxmlformats-officedocument.spreadsheetml.table+xml"/>
  <Override PartName="/xl/tables/table202.xml" ContentType="application/vnd.openxmlformats-officedocument.spreadsheetml.table+xml"/>
  <Override PartName="/xl/tables/table203.xml" ContentType="application/vnd.openxmlformats-officedocument.spreadsheetml.table+xml"/>
  <Override PartName="/xl/tables/table204.xml" ContentType="application/vnd.openxmlformats-officedocument.spreadsheetml.table+xml"/>
  <Override PartName="/xl/tables/table205.xml" ContentType="application/vnd.openxmlformats-officedocument.spreadsheetml.table+xml"/>
  <Override PartName="/xl/tables/table206.xml" ContentType="application/vnd.openxmlformats-officedocument.spreadsheetml.table+xml"/>
  <Override PartName="/xl/tables/table207.xml" ContentType="application/vnd.openxmlformats-officedocument.spreadsheetml.table+xml"/>
  <Override PartName="/xl/tables/table208.xml" ContentType="application/vnd.openxmlformats-officedocument.spreadsheetml.table+xml"/>
  <Override PartName="/xl/tables/table209.xml" ContentType="application/vnd.openxmlformats-officedocument.spreadsheetml.table+xml"/>
  <Override PartName="/xl/tables/table210.xml" ContentType="application/vnd.openxmlformats-officedocument.spreadsheetml.table+xml"/>
  <Override PartName="/xl/tables/table211.xml" ContentType="application/vnd.openxmlformats-officedocument.spreadsheetml.table+xml"/>
  <Override PartName="/xl/tables/table212.xml" ContentType="application/vnd.openxmlformats-officedocument.spreadsheetml.table+xml"/>
  <Override PartName="/xl/tables/table213.xml" ContentType="application/vnd.openxmlformats-officedocument.spreadsheetml.table+xml"/>
  <Override PartName="/xl/tables/table214.xml" ContentType="application/vnd.openxmlformats-officedocument.spreadsheetml.table+xml"/>
  <Override PartName="/xl/tables/table215.xml" ContentType="application/vnd.openxmlformats-officedocument.spreadsheetml.table+xml"/>
  <Override PartName="/xl/tables/table216.xml" ContentType="application/vnd.openxmlformats-officedocument.spreadsheetml.table+xml"/>
  <Override PartName="/xl/tables/table217.xml" ContentType="application/vnd.openxmlformats-officedocument.spreadsheetml.table+xml"/>
  <Override PartName="/xl/tables/table218.xml" ContentType="application/vnd.openxmlformats-officedocument.spreadsheetml.table+xml"/>
  <Override PartName="/xl/tables/table219.xml" ContentType="application/vnd.openxmlformats-officedocument.spreadsheetml.table+xml"/>
  <Override PartName="/xl/tables/table220.xml" ContentType="application/vnd.openxmlformats-officedocument.spreadsheetml.table+xml"/>
  <Override PartName="/xl/tables/table221.xml" ContentType="application/vnd.openxmlformats-officedocument.spreadsheetml.table+xml"/>
  <Override PartName="/xl/tables/table222.xml" ContentType="application/vnd.openxmlformats-officedocument.spreadsheetml.table+xml"/>
  <Override PartName="/xl/tables/table223.xml" ContentType="application/vnd.openxmlformats-officedocument.spreadsheetml.table+xml"/>
  <Override PartName="/xl/tables/table224.xml" ContentType="application/vnd.openxmlformats-officedocument.spreadsheetml.table+xml"/>
  <Override PartName="/xl/tables/table225.xml" ContentType="application/vnd.openxmlformats-officedocument.spreadsheetml.table+xml"/>
  <Override PartName="/xl/tables/table226.xml" ContentType="application/vnd.openxmlformats-officedocument.spreadsheetml.table+xml"/>
  <Override PartName="/xl/tables/table227.xml" ContentType="application/vnd.openxmlformats-officedocument.spreadsheetml.table+xml"/>
  <Override PartName="/xl/tables/table228.xml" ContentType="application/vnd.openxmlformats-officedocument.spreadsheetml.table+xml"/>
  <Override PartName="/xl/tables/table229.xml" ContentType="application/vnd.openxmlformats-officedocument.spreadsheetml.table+xml"/>
  <Override PartName="/xl/tables/table230.xml" ContentType="application/vnd.openxmlformats-officedocument.spreadsheetml.table+xml"/>
  <Override PartName="/xl/tables/table231.xml" ContentType="application/vnd.openxmlformats-officedocument.spreadsheetml.table+xml"/>
  <Override PartName="/xl/tables/table232.xml" ContentType="application/vnd.openxmlformats-officedocument.spreadsheetml.table+xml"/>
  <Override PartName="/xl/tables/table233.xml" ContentType="application/vnd.openxmlformats-officedocument.spreadsheetml.table+xml"/>
  <Override PartName="/xl/tables/table234.xml" ContentType="application/vnd.openxmlformats-officedocument.spreadsheetml.table+xml"/>
  <Override PartName="/xl/tables/table235.xml" ContentType="application/vnd.openxmlformats-officedocument.spreadsheetml.table+xml"/>
  <Override PartName="/xl/tables/table236.xml" ContentType="application/vnd.openxmlformats-officedocument.spreadsheetml.table+xml"/>
  <Override PartName="/xl/tables/table237.xml" ContentType="application/vnd.openxmlformats-officedocument.spreadsheetml.table+xml"/>
  <Override PartName="/xl/tables/table238.xml" ContentType="application/vnd.openxmlformats-officedocument.spreadsheetml.table+xml"/>
  <Override PartName="/xl/tables/table239.xml" ContentType="application/vnd.openxmlformats-officedocument.spreadsheetml.table+xml"/>
  <Override PartName="/xl/tables/table240.xml" ContentType="application/vnd.openxmlformats-officedocument.spreadsheetml.table+xml"/>
  <Override PartName="/xl/tables/table241.xml" ContentType="application/vnd.openxmlformats-officedocument.spreadsheetml.table+xml"/>
  <Override PartName="/xl/tables/table242.xml" ContentType="application/vnd.openxmlformats-officedocument.spreadsheetml.table+xml"/>
  <Override PartName="/xl/tables/table243.xml" ContentType="application/vnd.openxmlformats-officedocument.spreadsheetml.table+xml"/>
  <Override PartName="/xl/tables/table244.xml" ContentType="application/vnd.openxmlformats-officedocument.spreadsheetml.table+xml"/>
  <Override PartName="/xl/tables/table245.xml" ContentType="application/vnd.openxmlformats-officedocument.spreadsheetml.table+xml"/>
  <Override PartName="/xl/tables/table246.xml" ContentType="application/vnd.openxmlformats-officedocument.spreadsheetml.table+xml"/>
  <Override PartName="/xl/tables/table247.xml" ContentType="application/vnd.openxmlformats-officedocument.spreadsheetml.table+xml"/>
  <Override PartName="/xl/tables/table248.xml" ContentType="application/vnd.openxmlformats-officedocument.spreadsheetml.table+xml"/>
  <Override PartName="/xl/tables/table249.xml" ContentType="application/vnd.openxmlformats-officedocument.spreadsheetml.table+xml"/>
  <Override PartName="/xl/tables/table250.xml" ContentType="application/vnd.openxmlformats-officedocument.spreadsheetml.table+xml"/>
  <Override PartName="/xl/tables/table251.xml" ContentType="application/vnd.openxmlformats-officedocument.spreadsheetml.table+xml"/>
  <Override PartName="/xl/tables/table252.xml" ContentType="application/vnd.openxmlformats-officedocument.spreadsheetml.table+xml"/>
  <Override PartName="/xl/tables/table253.xml" ContentType="application/vnd.openxmlformats-officedocument.spreadsheetml.table+xml"/>
  <Override PartName="/xl/tables/table254.xml" ContentType="application/vnd.openxmlformats-officedocument.spreadsheetml.table+xml"/>
  <Override PartName="/xl/tables/table255.xml" ContentType="application/vnd.openxmlformats-officedocument.spreadsheetml.table+xml"/>
  <Override PartName="/xl/tables/table256.xml" ContentType="application/vnd.openxmlformats-officedocument.spreadsheetml.table+xml"/>
  <Override PartName="/xl/tables/table257.xml" ContentType="application/vnd.openxmlformats-officedocument.spreadsheetml.table+xml"/>
  <Override PartName="/xl/tables/table258.xml" ContentType="application/vnd.openxmlformats-officedocument.spreadsheetml.table+xml"/>
  <Override PartName="/xl/tables/table259.xml" ContentType="application/vnd.openxmlformats-officedocument.spreadsheetml.table+xml"/>
  <Override PartName="/xl/tables/table260.xml" ContentType="application/vnd.openxmlformats-officedocument.spreadsheetml.table+xml"/>
  <Override PartName="/xl/tables/table261.xml" ContentType="application/vnd.openxmlformats-officedocument.spreadsheetml.table+xml"/>
  <Override PartName="/xl/tables/table262.xml" ContentType="application/vnd.openxmlformats-officedocument.spreadsheetml.table+xml"/>
  <Override PartName="/xl/tables/table263.xml" ContentType="application/vnd.openxmlformats-officedocument.spreadsheetml.table+xml"/>
  <Override PartName="/xl/tables/table264.xml" ContentType="application/vnd.openxmlformats-officedocument.spreadsheetml.table+xml"/>
  <Override PartName="/xl/tables/table265.xml" ContentType="application/vnd.openxmlformats-officedocument.spreadsheetml.table+xml"/>
  <Override PartName="/xl/tables/table266.xml" ContentType="application/vnd.openxmlformats-officedocument.spreadsheetml.table+xml"/>
  <Override PartName="/xl/tables/table267.xml" ContentType="application/vnd.openxmlformats-officedocument.spreadsheetml.table+xml"/>
  <Override PartName="/xl/tables/table268.xml" ContentType="application/vnd.openxmlformats-officedocument.spreadsheetml.table+xml"/>
  <Override PartName="/xl/tables/table269.xml" ContentType="application/vnd.openxmlformats-officedocument.spreadsheetml.table+xml"/>
  <Override PartName="/xl/tables/table270.xml" ContentType="application/vnd.openxmlformats-officedocument.spreadsheetml.table+xml"/>
  <Override PartName="/xl/tables/table271.xml" ContentType="application/vnd.openxmlformats-officedocument.spreadsheetml.table+xml"/>
  <Override PartName="/xl/tables/table272.xml" ContentType="application/vnd.openxmlformats-officedocument.spreadsheetml.table+xml"/>
  <Override PartName="/xl/tables/table273.xml" ContentType="application/vnd.openxmlformats-officedocument.spreadsheetml.table+xml"/>
  <Override PartName="/xl/tables/table274.xml" ContentType="application/vnd.openxmlformats-officedocument.spreadsheetml.table+xml"/>
  <Override PartName="/xl/tables/table275.xml" ContentType="application/vnd.openxmlformats-officedocument.spreadsheetml.table+xml"/>
  <Override PartName="/xl/tables/table276.xml" ContentType="application/vnd.openxmlformats-officedocument.spreadsheetml.table+xml"/>
  <Override PartName="/xl/tables/table277.xml" ContentType="application/vnd.openxmlformats-officedocument.spreadsheetml.table+xml"/>
  <Override PartName="/xl/tables/table278.xml" ContentType="application/vnd.openxmlformats-officedocument.spreadsheetml.table+xml"/>
  <Override PartName="/xl/tables/table279.xml" ContentType="application/vnd.openxmlformats-officedocument.spreadsheetml.table+xml"/>
  <Override PartName="/xl/tables/table280.xml" ContentType="application/vnd.openxmlformats-officedocument.spreadsheetml.table+xml"/>
  <Override PartName="/xl/tables/table281.xml" ContentType="application/vnd.openxmlformats-officedocument.spreadsheetml.table+xml"/>
  <Override PartName="/xl/tables/table282.xml" ContentType="application/vnd.openxmlformats-officedocument.spreadsheetml.table+xml"/>
  <Override PartName="/xl/tables/table283.xml" ContentType="application/vnd.openxmlformats-officedocument.spreadsheetml.table+xml"/>
  <Override PartName="/xl/tables/table284.xml" ContentType="application/vnd.openxmlformats-officedocument.spreadsheetml.table+xml"/>
  <Override PartName="/xl/tables/table285.xml" ContentType="application/vnd.openxmlformats-officedocument.spreadsheetml.table+xml"/>
  <Override PartName="/xl/tables/table286.xml" ContentType="application/vnd.openxmlformats-officedocument.spreadsheetml.table+xml"/>
  <Override PartName="/xl/tables/table287.xml" ContentType="application/vnd.openxmlformats-officedocument.spreadsheetml.table+xml"/>
  <Override PartName="/xl/tables/table288.xml" ContentType="application/vnd.openxmlformats-officedocument.spreadsheetml.table+xml"/>
  <Override PartName="/xl/tables/table289.xml" ContentType="application/vnd.openxmlformats-officedocument.spreadsheetml.table+xml"/>
  <Override PartName="/xl/tables/table290.xml" ContentType="application/vnd.openxmlformats-officedocument.spreadsheetml.table+xml"/>
  <Override PartName="/xl/tables/table291.xml" ContentType="application/vnd.openxmlformats-officedocument.spreadsheetml.table+xml"/>
  <Override PartName="/xl/tables/table292.xml" ContentType="application/vnd.openxmlformats-officedocument.spreadsheetml.table+xml"/>
  <Override PartName="/xl/tables/table293.xml" ContentType="application/vnd.openxmlformats-officedocument.spreadsheetml.table+xml"/>
  <Override PartName="/xl/tables/table294.xml" ContentType="application/vnd.openxmlformats-officedocument.spreadsheetml.table+xml"/>
  <Override PartName="/xl/tables/table295.xml" ContentType="application/vnd.openxmlformats-officedocument.spreadsheetml.table+xml"/>
  <Override PartName="/xl/tables/table296.xml" ContentType="application/vnd.openxmlformats-officedocument.spreadsheetml.table+xml"/>
  <Override PartName="/xl/tables/table297.xml" ContentType="application/vnd.openxmlformats-officedocument.spreadsheetml.table+xml"/>
  <Override PartName="/xl/tables/table298.xml" ContentType="application/vnd.openxmlformats-officedocument.spreadsheetml.table+xml"/>
  <Override PartName="/xl/tables/table299.xml" ContentType="application/vnd.openxmlformats-officedocument.spreadsheetml.table+xml"/>
  <Override PartName="/xl/tables/table300.xml" ContentType="application/vnd.openxmlformats-officedocument.spreadsheetml.table+xml"/>
  <Override PartName="/xl/tables/table301.xml" ContentType="application/vnd.openxmlformats-officedocument.spreadsheetml.table+xml"/>
  <Override PartName="/xl/tables/table302.xml" ContentType="application/vnd.openxmlformats-officedocument.spreadsheetml.table+xml"/>
  <Override PartName="/xl/tables/table303.xml" ContentType="application/vnd.openxmlformats-officedocument.spreadsheetml.table+xml"/>
  <Override PartName="/xl/tables/table304.xml" ContentType="application/vnd.openxmlformats-officedocument.spreadsheetml.table+xml"/>
  <Override PartName="/xl/tables/table305.xml" ContentType="application/vnd.openxmlformats-officedocument.spreadsheetml.table+xml"/>
  <Override PartName="/xl/tables/table306.xml" ContentType="application/vnd.openxmlformats-officedocument.spreadsheetml.table+xml"/>
  <Override PartName="/xl/tables/table307.xml" ContentType="application/vnd.openxmlformats-officedocument.spreadsheetml.table+xml"/>
  <Override PartName="/xl/tables/table308.xml" ContentType="application/vnd.openxmlformats-officedocument.spreadsheetml.table+xml"/>
  <Override PartName="/xl/tables/table309.xml" ContentType="application/vnd.openxmlformats-officedocument.spreadsheetml.table+xml"/>
  <Override PartName="/xl/tables/table310.xml" ContentType="application/vnd.openxmlformats-officedocument.spreadsheetml.table+xml"/>
  <Override PartName="/xl/tables/table311.xml" ContentType="application/vnd.openxmlformats-officedocument.spreadsheetml.table+xml"/>
  <Override PartName="/xl/tables/table312.xml" ContentType="application/vnd.openxmlformats-officedocument.spreadsheetml.table+xml"/>
  <Override PartName="/xl/tables/table313.xml" ContentType="application/vnd.openxmlformats-officedocument.spreadsheetml.table+xml"/>
  <Override PartName="/xl/tables/table314.xml" ContentType="application/vnd.openxmlformats-officedocument.spreadsheetml.table+xml"/>
  <Override PartName="/xl/tables/table315.xml" ContentType="application/vnd.openxmlformats-officedocument.spreadsheetml.table+xml"/>
  <Override PartName="/xl/tables/table316.xml" ContentType="application/vnd.openxmlformats-officedocument.spreadsheetml.table+xml"/>
  <Override PartName="/xl/tables/table317.xml" ContentType="application/vnd.openxmlformats-officedocument.spreadsheetml.table+xml"/>
  <Override PartName="/xl/tables/table318.xml" ContentType="application/vnd.openxmlformats-officedocument.spreadsheetml.table+xml"/>
  <Override PartName="/xl/tables/table319.xml" ContentType="application/vnd.openxmlformats-officedocument.spreadsheetml.table+xml"/>
  <Override PartName="/xl/tables/table320.xml" ContentType="application/vnd.openxmlformats-officedocument.spreadsheetml.table+xml"/>
  <Override PartName="/xl/tables/table321.xml" ContentType="application/vnd.openxmlformats-officedocument.spreadsheetml.table+xml"/>
  <Override PartName="/xl/tables/table322.xml" ContentType="application/vnd.openxmlformats-officedocument.spreadsheetml.table+xml"/>
  <Override PartName="/xl/tables/table323.xml" ContentType="application/vnd.openxmlformats-officedocument.spreadsheetml.table+xml"/>
  <Override PartName="/xl/tables/table324.xml" ContentType="application/vnd.openxmlformats-officedocument.spreadsheetml.table+xml"/>
  <Override PartName="/xl/tables/table325.xml" ContentType="application/vnd.openxmlformats-officedocument.spreadsheetml.table+xml"/>
  <Override PartName="/xl/tables/table326.xml" ContentType="application/vnd.openxmlformats-officedocument.spreadsheetml.table+xml"/>
  <Override PartName="/xl/tables/table327.xml" ContentType="application/vnd.openxmlformats-officedocument.spreadsheetml.table+xml"/>
  <Override PartName="/xl/tables/table328.xml" ContentType="application/vnd.openxmlformats-officedocument.spreadsheetml.table+xml"/>
  <Override PartName="/xl/tables/table329.xml" ContentType="application/vnd.openxmlformats-officedocument.spreadsheetml.table+xml"/>
  <Override PartName="/xl/tables/table330.xml" ContentType="application/vnd.openxmlformats-officedocument.spreadsheetml.table+xml"/>
  <Override PartName="/xl/tables/table331.xml" ContentType="application/vnd.openxmlformats-officedocument.spreadsheetml.table+xml"/>
  <Override PartName="/xl/tables/table332.xml" ContentType="application/vnd.openxmlformats-officedocument.spreadsheetml.table+xml"/>
  <Override PartName="/xl/tables/table333.xml" ContentType="application/vnd.openxmlformats-officedocument.spreadsheetml.table+xml"/>
  <Override PartName="/xl/tables/table334.xml" ContentType="application/vnd.openxmlformats-officedocument.spreadsheetml.table+xml"/>
  <Override PartName="/xl/tables/table335.xml" ContentType="application/vnd.openxmlformats-officedocument.spreadsheetml.table+xml"/>
  <Override PartName="/xl/tables/table336.xml" ContentType="application/vnd.openxmlformats-officedocument.spreadsheetml.table+xml"/>
  <Override PartName="/xl/tables/table337.xml" ContentType="application/vnd.openxmlformats-officedocument.spreadsheetml.table+xml"/>
  <Override PartName="/xl/tables/table338.xml" ContentType="application/vnd.openxmlformats-officedocument.spreadsheetml.table+xml"/>
  <Override PartName="/xl/tables/table339.xml" ContentType="application/vnd.openxmlformats-officedocument.spreadsheetml.table+xml"/>
  <Override PartName="/xl/tables/table340.xml" ContentType="application/vnd.openxmlformats-officedocument.spreadsheetml.table+xml"/>
  <Override PartName="/xl/tables/table341.xml" ContentType="application/vnd.openxmlformats-officedocument.spreadsheetml.table+xml"/>
  <Override PartName="/xl/tables/table342.xml" ContentType="application/vnd.openxmlformats-officedocument.spreadsheetml.table+xml"/>
  <Override PartName="/xl/tables/table343.xml" ContentType="application/vnd.openxmlformats-officedocument.spreadsheetml.table+xml"/>
  <Override PartName="/xl/tables/table344.xml" ContentType="application/vnd.openxmlformats-officedocument.spreadsheetml.table+xml"/>
  <Override PartName="/xl/tables/table345.xml" ContentType="application/vnd.openxmlformats-officedocument.spreadsheetml.table+xml"/>
  <Override PartName="/xl/tables/table346.xml" ContentType="application/vnd.openxmlformats-officedocument.spreadsheetml.table+xml"/>
  <Override PartName="/xl/tables/table347.xml" ContentType="application/vnd.openxmlformats-officedocument.spreadsheetml.table+xml"/>
  <Override PartName="/xl/tables/table348.xml" ContentType="application/vnd.openxmlformats-officedocument.spreadsheetml.table+xml"/>
  <Override PartName="/xl/tables/table349.xml" ContentType="application/vnd.openxmlformats-officedocument.spreadsheetml.table+xml"/>
  <Override PartName="/xl/tables/table350.xml" ContentType="application/vnd.openxmlformats-officedocument.spreadsheetml.table+xml"/>
  <Override PartName="/xl/tables/table351.xml" ContentType="application/vnd.openxmlformats-officedocument.spreadsheetml.table+xml"/>
  <Override PartName="/xl/tables/table352.xml" ContentType="application/vnd.openxmlformats-officedocument.spreadsheetml.table+xml"/>
  <Override PartName="/xl/tables/table353.xml" ContentType="application/vnd.openxmlformats-officedocument.spreadsheetml.table+xml"/>
  <Override PartName="/xl/tables/table354.xml" ContentType="application/vnd.openxmlformats-officedocument.spreadsheetml.table+xml"/>
  <Override PartName="/xl/tables/table355.xml" ContentType="application/vnd.openxmlformats-officedocument.spreadsheetml.table+xml"/>
  <Override PartName="/xl/tables/table356.xml" ContentType="application/vnd.openxmlformats-officedocument.spreadsheetml.table+xml"/>
  <Override PartName="/xl/tables/table357.xml" ContentType="application/vnd.openxmlformats-officedocument.spreadsheetml.table+xml"/>
  <Override PartName="/xl/tables/table358.xml" ContentType="application/vnd.openxmlformats-officedocument.spreadsheetml.table+xml"/>
  <Override PartName="/xl/tables/table359.xml" ContentType="application/vnd.openxmlformats-officedocument.spreadsheetml.table+xml"/>
  <Override PartName="/xl/tables/table360.xml" ContentType="application/vnd.openxmlformats-officedocument.spreadsheetml.table+xml"/>
  <Override PartName="/xl/tables/table361.xml" ContentType="application/vnd.openxmlformats-officedocument.spreadsheetml.table+xml"/>
  <Override PartName="/xl/tables/table362.xml" ContentType="application/vnd.openxmlformats-officedocument.spreadsheetml.table+xml"/>
  <Override PartName="/xl/tables/table363.xml" ContentType="application/vnd.openxmlformats-officedocument.spreadsheetml.table+xml"/>
  <Override PartName="/xl/tables/table364.xml" ContentType="application/vnd.openxmlformats-officedocument.spreadsheetml.table+xml"/>
  <Override PartName="/xl/tables/table365.xml" ContentType="application/vnd.openxmlformats-officedocument.spreadsheetml.table+xml"/>
  <Override PartName="/xl/tables/table366.xml" ContentType="application/vnd.openxmlformats-officedocument.spreadsheetml.table+xml"/>
  <Override PartName="/xl/tables/table367.xml" ContentType="application/vnd.openxmlformats-officedocument.spreadsheetml.table+xml"/>
  <Override PartName="/xl/tables/table368.xml" ContentType="application/vnd.openxmlformats-officedocument.spreadsheetml.table+xml"/>
  <Override PartName="/xl/tables/table369.xml" ContentType="application/vnd.openxmlformats-officedocument.spreadsheetml.table+xml"/>
  <Override PartName="/xl/tables/table370.xml" ContentType="application/vnd.openxmlformats-officedocument.spreadsheetml.table+xml"/>
  <Override PartName="/xl/tables/table371.xml" ContentType="application/vnd.openxmlformats-officedocument.spreadsheetml.table+xml"/>
  <Override PartName="/xl/tables/table372.xml" ContentType="application/vnd.openxmlformats-officedocument.spreadsheetml.table+xml"/>
  <Override PartName="/xl/tables/table373.xml" ContentType="application/vnd.openxmlformats-officedocument.spreadsheetml.table+xml"/>
  <Override PartName="/xl/tables/table374.xml" ContentType="application/vnd.openxmlformats-officedocument.spreadsheetml.table+xml"/>
  <Override PartName="/xl/tables/table375.xml" ContentType="application/vnd.openxmlformats-officedocument.spreadsheetml.table+xml"/>
  <Override PartName="/xl/tables/table376.xml" ContentType="application/vnd.openxmlformats-officedocument.spreadsheetml.table+xml"/>
  <Override PartName="/xl/tables/table377.xml" ContentType="application/vnd.openxmlformats-officedocument.spreadsheetml.table+xml"/>
  <Override PartName="/xl/tables/table378.xml" ContentType="application/vnd.openxmlformats-officedocument.spreadsheetml.table+xml"/>
  <Override PartName="/xl/tables/table379.xml" ContentType="application/vnd.openxmlformats-officedocument.spreadsheetml.table+xml"/>
  <Override PartName="/xl/tables/table380.xml" ContentType="application/vnd.openxmlformats-officedocument.spreadsheetml.table+xml"/>
  <Override PartName="/xl/tables/table381.xml" ContentType="application/vnd.openxmlformats-officedocument.spreadsheetml.table+xml"/>
  <Override PartName="/xl/tables/table382.xml" ContentType="application/vnd.openxmlformats-officedocument.spreadsheetml.table+xml"/>
  <Override PartName="/xl/tables/table383.xml" ContentType="application/vnd.openxmlformats-officedocument.spreadsheetml.table+xml"/>
  <Override PartName="/xl/tables/table384.xml" ContentType="application/vnd.openxmlformats-officedocument.spreadsheetml.table+xml"/>
  <Override PartName="/xl/tables/table385.xml" ContentType="application/vnd.openxmlformats-officedocument.spreadsheetml.table+xml"/>
  <Override PartName="/xl/tables/table386.xml" ContentType="application/vnd.openxmlformats-officedocument.spreadsheetml.table+xml"/>
  <Override PartName="/xl/tables/table387.xml" ContentType="application/vnd.openxmlformats-officedocument.spreadsheetml.table+xml"/>
  <Override PartName="/xl/tables/table388.xml" ContentType="application/vnd.openxmlformats-officedocument.spreadsheetml.table+xml"/>
  <Override PartName="/xl/tables/table389.xml" ContentType="application/vnd.openxmlformats-officedocument.spreadsheetml.table+xml"/>
  <Override PartName="/xl/tables/table390.xml" ContentType="application/vnd.openxmlformats-officedocument.spreadsheetml.table+xml"/>
  <Override PartName="/xl/tables/table391.xml" ContentType="application/vnd.openxmlformats-officedocument.spreadsheetml.table+xml"/>
  <Override PartName="/xl/tables/table392.xml" ContentType="application/vnd.openxmlformats-officedocument.spreadsheetml.table+xml"/>
  <Override PartName="/xl/tables/table393.xml" ContentType="application/vnd.openxmlformats-officedocument.spreadsheetml.table+xml"/>
  <Override PartName="/xl/tables/table394.xml" ContentType="application/vnd.openxmlformats-officedocument.spreadsheetml.table+xml"/>
  <Override PartName="/xl/tables/table395.xml" ContentType="application/vnd.openxmlformats-officedocument.spreadsheetml.table+xml"/>
  <Override PartName="/xl/tables/table396.xml" ContentType="application/vnd.openxmlformats-officedocument.spreadsheetml.table+xml"/>
  <Override PartName="/xl/tables/table397.xml" ContentType="application/vnd.openxmlformats-officedocument.spreadsheetml.table+xml"/>
  <Override PartName="/xl/tables/table398.xml" ContentType="application/vnd.openxmlformats-officedocument.spreadsheetml.table+xml"/>
  <Override PartName="/xl/tables/table399.xml" ContentType="application/vnd.openxmlformats-officedocument.spreadsheetml.table+xml"/>
  <Override PartName="/xl/tables/table400.xml" ContentType="application/vnd.openxmlformats-officedocument.spreadsheetml.table+xml"/>
  <Override PartName="/xl/tables/table401.xml" ContentType="application/vnd.openxmlformats-officedocument.spreadsheetml.table+xml"/>
  <Override PartName="/xl/tables/table402.xml" ContentType="application/vnd.openxmlformats-officedocument.spreadsheetml.table+xml"/>
  <Override PartName="/xl/tables/table403.xml" ContentType="application/vnd.openxmlformats-officedocument.spreadsheetml.table+xml"/>
  <Override PartName="/xl/tables/table404.xml" ContentType="application/vnd.openxmlformats-officedocument.spreadsheetml.table+xml"/>
  <Override PartName="/xl/tables/table405.xml" ContentType="application/vnd.openxmlformats-officedocument.spreadsheetml.table+xml"/>
  <Override PartName="/xl/tables/table406.xml" ContentType="application/vnd.openxmlformats-officedocument.spreadsheetml.table+xml"/>
  <Override PartName="/xl/tables/table407.xml" ContentType="application/vnd.openxmlformats-officedocument.spreadsheetml.table+xml"/>
  <Override PartName="/xl/tables/table408.xml" ContentType="application/vnd.openxmlformats-officedocument.spreadsheetml.table+xml"/>
  <Override PartName="/xl/tables/table409.xml" ContentType="application/vnd.openxmlformats-officedocument.spreadsheetml.table+xml"/>
  <Override PartName="/xl/tables/table410.xml" ContentType="application/vnd.openxmlformats-officedocument.spreadsheetml.table+xml"/>
  <Override PartName="/xl/tables/table411.xml" ContentType="application/vnd.openxmlformats-officedocument.spreadsheetml.table+xml"/>
  <Override PartName="/xl/tables/table412.xml" ContentType="application/vnd.openxmlformats-officedocument.spreadsheetml.table+xml"/>
  <Override PartName="/xl/tables/table413.xml" ContentType="application/vnd.openxmlformats-officedocument.spreadsheetml.table+xml"/>
  <Override PartName="/xl/tables/table414.xml" ContentType="application/vnd.openxmlformats-officedocument.spreadsheetml.table+xml"/>
  <Override PartName="/xl/tables/table415.xml" ContentType="application/vnd.openxmlformats-officedocument.spreadsheetml.table+xml"/>
  <Override PartName="/xl/tables/table416.xml" ContentType="application/vnd.openxmlformats-officedocument.spreadsheetml.table+xml"/>
  <Override PartName="/xl/tables/table417.xml" ContentType="application/vnd.openxmlformats-officedocument.spreadsheetml.table+xml"/>
  <Override PartName="/xl/tables/table418.xml" ContentType="application/vnd.openxmlformats-officedocument.spreadsheetml.table+xml"/>
  <Override PartName="/xl/tables/table419.xml" ContentType="application/vnd.openxmlformats-officedocument.spreadsheetml.table+xml"/>
  <Override PartName="/xl/tables/table420.xml" ContentType="application/vnd.openxmlformats-officedocument.spreadsheetml.table+xml"/>
  <Override PartName="/xl/tables/table421.xml" ContentType="application/vnd.openxmlformats-officedocument.spreadsheetml.table+xml"/>
  <Override PartName="/xl/tables/table422.xml" ContentType="application/vnd.openxmlformats-officedocument.spreadsheetml.table+xml"/>
  <Override PartName="/xl/tables/table423.xml" ContentType="application/vnd.openxmlformats-officedocument.spreadsheetml.table+xml"/>
  <Override PartName="/xl/tables/table424.xml" ContentType="application/vnd.openxmlformats-officedocument.spreadsheetml.table+xml"/>
  <Override PartName="/xl/tables/table425.xml" ContentType="application/vnd.openxmlformats-officedocument.spreadsheetml.table+xml"/>
  <Override PartName="/xl/tables/table426.xml" ContentType="application/vnd.openxmlformats-officedocument.spreadsheetml.table+xml"/>
  <Override PartName="/xl/tables/table427.xml" ContentType="application/vnd.openxmlformats-officedocument.spreadsheetml.table+xml"/>
  <Override PartName="/xl/tables/table428.xml" ContentType="application/vnd.openxmlformats-officedocument.spreadsheetml.table+xml"/>
  <Override PartName="/xl/tables/table429.xml" ContentType="application/vnd.openxmlformats-officedocument.spreadsheetml.table+xml"/>
  <Override PartName="/xl/tables/table430.xml" ContentType="application/vnd.openxmlformats-officedocument.spreadsheetml.table+xml"/>
  <Override PartName="/xl/tables/table431.xml" ContentType="application/vnd.openxmlformats-officedocument.spreadsheetml.table+xml"/>
  <Override PartName="/xl/tables/table432.xml" ContentType="application/vnd.openxmlformats-officedocument.spreadsheetml.table+xml"/>
  <Override PartName="/xl/tables/table433.xml" ContentType="application/vnd.openxmlformats-officedocument.spreadsheetml.table+xml"/>
  <Override PartName="/xl/tables/table434.xml" ContentType="application/vnd.openxmlformats-officedocument.spreadsheetml.table+xml"/>
  <Override PartName="/xl/tables/table435.xml" ContentType="application/vnd.openxmlformats-officedocument.spreadsheetml.table+xml"/>
  <Override PartName="/xl/tables/table436.xml" ContentType="application/vnd.openxmlformats-officedocument.spreadsheetml.table+xml"/>
  <Override PartName="/xl/tables/table437.xml" ContentType="application/vnd.openxmlformats-officedocument.spreadsheetml.table+xml"/>
  <Override PartName="/xl/tables/table438.xml" ContentType="application/vnd.openxmlformats-officedocument.spreadsheetml.table+xml"/>
  <Override PartName="/xl/tables/table439.xml" ContentType="application/vnd.openxmlformats-officedocument.spreadsheetml.table+xml"/>
  <Override PartName="/xl/tables/table440.xml" ContentType="application/vnd.openxmlformats-officedocument.spreadsheetml.table+xml"/>
  <Override PartName="/xl/tables/table441.xml" ContentType="application/vnd.openxmlformats-officedocument.spreadsheetml.table+xml"/>
  <Override PartName="/xl/tables/table442.xml" ContentType="application/vnd.openxmlformats-officedocument.spreadsheetml.table+xml"/>
  <Override PartName="/xl/tables/table443.xml" ContentType="application/vnd.openxmlformats-officedocument.spreadsheetml.table+xml"/>
  <Override PartName="/xl/tables/table444.xml" ContentType="application/vnd.openxmlformats-officedocument.spreadsheetml.table+xml"/>
  <Override PartName="/xl/tables/table445.xml" ContentType="application/vnd.openxmlformats-officedocument.spreadsheetml.table+xml"/>
  <Override PartName="/xl/tables/table446.xml" ContentType="application/vnd.openxmlformats-officedocument.spreadsheetml.table+xml"/>
  <Override PartName="/xl/tables/table447.xml" ContentType="application/vnd.openxmlformats-officedocument.spreadsheetml.table+xml"/>
  <Override PartName="/xl/tables/table448.xml" ContentType="application/vnd.openxmlformats-officedocument.spreadsheetml.table+xml"/>
  <Override PartName="/xl/tables/table449.xml" ContentType="application/vnd.openxmlformats-officedocument.spreadsheetml.table+xml"/>
  <Override PartName="/xl/tables/table450.xml" ContentType="application/vnd.openxmlformats-officedocument.spreadsheetml.table+xml"/>
  <Override PartName="/xl/tables/table451.xml" ContentType="application/vnd.openxmlformats-officedocument.spreadsheetml.table+xml"/>
  <Override PartName="/xl/tables/table452.xml" ContentType="application/vnd.openxmlformats-officedocument.spreadsheetml.table+xml"/>
  <Override PartName="/xl/tables/table453.xml" ContentType="application/vnd.openxmlformats-officedocument.spreadsheetml.table+xml"/>
  <Override PartName="/xl/tables/table454.xml" ContentType="application/vnd.openxmlformats-officedocument.spreadsheetml.table+xml"/>
  <Override PartName="/xl/tables/table455.xml" ContentType="application/vnd.openxmlformats-officedocument.spreadsheetml.table+xml"/>
  <Override PartName="/xl/tables/table456.xml" ContentType="application/vnd.openxmlformats-officedocument.spreadsheetml.table+xml"/>
  <Override PartName="/xl/tables/table457.xml" ContentType="application/vnd.openxmlformats-officedocument.spreadsheetml.table+xml"/>
  <Override PartName="/xl/tables/table458.xml" ContentType="application/vnd.openxmlformats-officedocument.spreadsheetml.table+xml"/>
  <Override PartName="/xl/tables/table459.xml" ContentType="application/vnd.openxmlformats-officedocument.spreadsheetml.table+xml"/>
  <Override PartName="/xl/tables/table460.xml" ContentType="application/vnd.openxmlformats-officedocument.spreadsheetml.table+xml"/>
  <Override PartName="/xl/tables/table461.xml" ContentType="application/vnd.openxmlformats-officedocument.spreadsheetml.table+xml"/>
  <Override PartName="/xl/tables/table462.xml" ContentType="application/vnd.openxmlformats-officedocument.spreadsheetml.table+xml"/>
  <Override PartName="/xl/tables/table463.xml" ContentType="application/vnd.openxmlformats-officedocument.spreadsheetml.table+xml"/>
  <Override PartName="/xl/tables/table464.xml" ContentType="application/vnd.openxmlformats-officedocument.spreadsheetml.table+xml"/>
  <Override PartName="/xl/tables/table465.xml" ContentType="application/vnd.openxmlformats-officedocument.spreadsheetml.table+xml"/>
  <Override PartName="/xl/tables/table466.xml" ContentType="application/vnd.openxmlformats-officedocument.spreadsheetml.table+xml"/>
  <Override PartName="/xl/tables/table467.xml" ContentType="application/vnd.openxmlformats-officedocument.spreadsheetml.table+xml"/>
  <Override PartName="/xl/tables/table468.xml" ContentType="application/vnd.openxmlformats-officedocument.spreadsheetml.table+xml"/>
  <Override PartName="/xl/tables/table469.xml" ContentType="application/vnd.openxmlformats-officedocument.spreadsheetml.table+xml"/>
  <Override PartName="/xl/tables/table470.xml" ContentType="application/vnd.openxmlformats-officedocument.spreadsheetml.table+xml"/>
  <Override PartName="/xl/tables/table471.xml" ContentType="application/vnd.openxmlformats-officedocument.spreadsheetml.table+xml"/>
  <Override PartName="/xl/tables/table472.xml" ContentType="application/vnd.openxmlformats-officedocument.spreadsheetml.table+xml"/>
  <Override PartName="/xl/tables/table473.xml" ContentType="application/vnd.openxmlformats-officedocument.spreadsheetml.table+xml"/>
  <Override PartName="/xl/tables/table474.xml" ContentType="application/vnd.openxmlformats-officedocument.spreadsheetml.table+xml"/>
  <Override PartName="/xl/tables/table475.xml" ContentType="application/vnd.openxmlformats-officedocument.spreadsheetml.table+xml"/>
  <Override PartName="/xl/tables/table476.xml" ContentType="application/vnd.openxmlformats-officedocument.spreadsheetml.table+xml"/>
  <Override PartName="/xl/comments3.xml" ContentType="application/vnd.openxmlformats-officedocument.spreadsheetml.comments+xml"/>
  <Override PartName="/xl/tables/table477.xml" ContentType="application/vnd.openxmlformats-officedocument.spreadsheetml.table+xml"/>
  <Override PartName="/xl/tables/table478.xml" ContentType="application/vnd.openxmlformats-officedocument.spreadsheetml.table+xml"/>
  <Override PartName="/xl/tables/table479.xml" ContentType="application/vnd.openxmlformats-officedocument.spreadsheetml.table+xml"/>
  <Override PartName="/xl/tables/table480.xml" ContentType="application/vnd.openxmlformats-officedocument.spreadsheetml.table+xml"/>
  <Override PartName="/xl/tables/table481.xml" ContentType="application/vnd.openxmlformats-officedocument.spreadsheetml.table+xml"/>
  <Override PartName="/xl/tables/table482.xml" ContentType="application/vnd.openxmlformats-officedocument.spreadsheetml.table+xml"/>
  <Override PartName="/xl/tables/table483.xml" ContentType="application/vnd.openxmlformats-officedocument.spreadsheetml.table+xml"/>
  <Override PartName="/xl/tables/table484.xml" ContentType="application/vnd.openxmlformats-officedocument.spreadsheetml.table+xml"/>
  <Override PartName="/xl/tables/table485.xml" ContentType="application/vnd.openxmlformats-officedocument.spreadsheetml.table+xml"/>
  <Override PartName="/xl/tables/table486.xml" ContentType="application/vnd.openxmlformats-officedocument.spreadsheetml.table+xml"/>
  <Override PartName="/xl/tables/table487.xml" ContentType="application/vnd.openxmlformats-officedocument.spreadsheetml.table+xml"/>
  <Override PartName="/xl/tables/table488.xml" ContentType="application/vnd.openxmlformats-officedocument.spreadsheetml.table+xml"/>
  <Override PartName="/xl/tables/table489.xml" ContentType="application/vnd.openxmlformats-officedocument.spreadsheetml.table+xml"/>
  <Override PartName="/xl/tables/table490.xml" ContentType="application/vnd.openxmlformats-officedocument.spreadsheetml.table+xml"/>
  <Override PartName="/xl/tables/table491.xml" ContentType="application/vnd.openxmlformats-officedocument.spreadsheetml.table+xml"/>
  <Override PartName="/xl/tables/table492.xml" ContentType="application/vnd.openxmlformats-officedocument.spreadsheetml.table+xml"/>
  <Override PartName="/xl/tables/table493.xml" ContentType="application/vnd.openxmlformats-officedocument.spreadsheetml.table+xml"/>
  <Override PartName="/xl/tables/table494.xml" ContentType="application/vnd.openxmlformats-officedocument.spreadsheetml.table+xml"/>
  <Override PartName="/xl/tables/table495.xml" ContentType="application/vnd.openxmlformats-officedocument.spreadsheetml.table+xml"/>
  <Override PartName="/xl/tables/table496.xml" ContentType="application/vnd.openxmlformats-officedocument.spreadsheetml.table+xml"/>
  <Override PartName="/xl/tables/table497.xml" ContentType="application/vnd.openxmlformats-officedocument.spreadsheetml.table+xml"/>
  <Override PartName="/xl/tables/table498.xml" ContentType="application/vnd.openxmlformats-officedocument.spreadsheetml.table+xml"/>
  <Override PartName="/xl/tables/table499.xml" ContentType="application/vnd.openxmlformats-officedocument.spreadsheetml.table+xml"/>
  <Override PartName="/xl/tables/table500.xml" ContentType="application/vnd.openxmlformats-officedocument.spreadsheetml.table+xml"/>
  <Override PartName="/xl/tables/table501.xml" ContentType="application/vnd.openxmlformats-officedocument.spreadsheetml.table+xml"/>
  <Override PartName="/xl/tables/table502.xml" ContentType="application/vnd.openxmlformats-officedocument.spreadsheetml.table+xml"/>
  <Override PartName="/xl/tables/table503.xml" ContentType="application/vnd.openxmlformats-officedocument.spreadsheetml.table+xml"/>
  <Override PartName="/xl/tables/table504.xml" ContentType="application/vnd.openxmlformats-officedocument.spreadsheetml.table+xml"/>
  <Override PartName="/xl/tables/table505.xml" ContentType="application/vnd.openxmlformats-officedocument.spreadsheetml.table+xml"/>
  <Override PartName="/xl/tables/table506.xml" ContentType="application/vnd.openxmlformats-officedocument.spreadsheetml.table+xml"/>
  <Override PartName="/xl/tables/table507.xml" ContentType="application/vnd.openxmlformats-officedocument.spreadsheetml.table+xml"/>
  <Override PartName="/xl/tables/table508.xml" ContentType="application/vnd.openxmlformats-officedocument.spreadsheetml.table+xml"/>
  <Override PartName="/xl/tables/table509.xml" ContentType="application/vnd.openxmlformats-officedocument.spreadsheetml.table+xml"/>
  <Override PartName="/xl/tables/table510.xml" ContentType="application/vnd.openxmlformats-officedocument.spreadsheetml.table+xml"/>
  <Override PartName="/xl/tables/table511.xml" ContentType="application/vnd.openxmlformats-officedocument.spreadsheetml.table+xml"/>
  <Override PartName="/xl/tables/table512.xml" ContentType="application/vnd.openxmlformats-officedocument.spreadsheetml.table+xml"/>
  <Override PartName="/xl/tables/table513.xml" ContentType="application/vnd.openxmlformats-officedocument.spreadsheetml.table+xml"/>
  <Override PartName="/xl/tables/table514.xml" ContentType="application/vnd.openxmlformats-officedocument.spreadsheetml.table+xml"/>
  <Override PartName="/xl/tables/table515.xml" ContentType="application/vnd.openxmlformats-officedocument.spreadsheetml.table+xml"/>
  <Override PartName="/xl/tables/table516.xml" ContentType="application/vnd.openxmlformats-officedocument.spreadsheetml.table+xml"/>
  <Override PartName="/xl/tables/table517.xml" ContentType="application/vnd.openxmlformats-officedocument.spreadsheetml.table+xml"/>
  <Override PartName="/xl/tables/table518.xml" ContentType="application/vnd.openxmlformats-officedocument.spreadsheetml.table+xml"/>
  <Override PartName="/xl/tables/table519.xml" ContentType="application/vnd.openxmlformats-officedocument.spreadsheetml.table+xml"/>
  <Override PartName="/xl/tables/table520.xml" ContentType="application/vnd.openxmlformats-officedocument.spreadsheetml.table+xml"/>
  <Override PartName="/xl/tables/table521.xml" ContentType="application/vnd.openxmlformats-officedocument.spreadsheetml.table+xml"/>
  <Override PartName="/xl/tables/table522.xml" ContentType="application/vnd.openxmlformats-officedocument.spreadsheetml.table+xml"/>
  <Override PartName="/xl/tables/table523.xml" ContentType="application/vnd.openxmlformats-officedocument.spreadsheetml.table+xml"/>
  <Override PartName="/xl/tables/table524.xml" ContentType="application/vnd.openxmlformats-officedocument.spreadsheetml.table+xml"/>
  <Override PartName="/xl/tables/table525.xml" ContentType="application/vnd.openxmlformats-officedocument.spreadsheetml.table+xml"/>
  <Override PartName="/xl/tables/table526.xml" ContentType="application/vnd.openxmlformats-officedocument.spreadsheetml.table+xml"/>
  <Override PartName="/xl/tables/table527.xml" ContentType="application/vnd.openxmlformats-officedocument.spreadsheetml.table+xml"/>
  <Override PartName="/xl/tables/table528.xml" ContentType="application/vnd.openxmlformats-officedocument.spreadsheetml.table+xml"/>
  <Override PartName="/xl/tables/table529.xml" ContentType="application/vnd.openxmlformats-officedocument.spreadsheetml.table+xml"/>
  <Override PartName="/xl/tables/table530.xml" ContentType="application/vnd.openxmlformats-officedocument.spreadsheetml.table+xml"/>
  <Override PartName="/xl/tables/table531.xml" ContentType="application/vnd.openxmlformats-officedocument.spreadsheetml.table+xml"/>
  <Override PartName="/xl/tables/table532.xml" ContentType="application/vnd.openxmlformats-officedocument.spreadsheetml.table+xml"/>
  <Override PartName="/xl/tables/table533.xml" ContentType="application/vnd.openxmlformats-officedocument.spreadsheetml.table+xml"/>
  <Override PartName="/xl/tables/table534.xml" ContentType="application/vnd.openxmlformats-officedocument.spreadsheetml.table+xml"/>
  <Override PartName="/xl/tables/table535.xml" ContentType="application/vnd.openxmlformats-officedocument.spreadsheetml.table+xml"/>
  <Override PartName="/xl/tables/table536.xml" ContentType="application/vnd.openxmlformats-officedocument.spreadsheetml.table+xml"/>
  <Override PartName="/xl/tables/table537.xml" ContentType="application/vnd.openxmlformats-officedocument.spreadsheetml.table+xml"/>
  <Override PartName="/xl/tables/table538.xml" ContentType="application/vnd.openxmlformats-officedocument.spreadsheetml.table+xml"/>
  <Override PartName="/xl/tables/table539.xml" ContentType="application/vnd.openxmlformats-officedocument.spreadsheetml.table+xml"/>
  <Override PartName="/xl/tables/table540.xml" ContentType="application/vnd.openxmlformats-officedocument.spreadsheetml.table+xml"/>
  <Override PartName="/xl/tables/table541.xml" ContentType="application/vnd.openxmlformats-officedocument.spreadsheetml.table+xml"/>
  <Override PartName="/xl/tables/table542.xml" ContentType="application/vnd.openxmlformats-officedocument.spreadsheetml.table+xml"/>
  <Override PartName="/xl/tables/table543.xml" ContentType="application/vnd.openxmlformats-officedocument.spreadsheetml.table+xml"/>
  <Override PartName="/xl/tables/table544.xml" ContentType="application/vnd.openxmlformats-officedocument.spreadsheetml.table+xml"/>
  <Override PartName="/xl/tables/table545.xml" ContentType="application/vnd.openxmlformats-officedocument.spreadsheetml.table+xml"/>
  <Override PartName="/xl/tables/table546.xml" ContentType="application/vnd.openxmlformats-officedocument.spreadsheetml.table+xml"/>
  <Override PartName="/xl/comments4.xml" ContentType="application/vnd.openxmlformats-officedocument.spreadsheetml.comments+xml"/>
  <Override PartName="/xl/tables/table547.xml" ContentType="application/vnd.openxmlformats-officedocument.spreadsheetml.table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548.xml" ContentType="application/vnd.openxmlformats-officedocument.spreadsheetml.table+xml"/>
  <Override PartName="/xl/tables/table549.xml" ContentType="application/vnd.openxmlformats-officedocument.spreadsheetml.table+xml"/>
  <Override PartName="/xl/tables/table550.xml" ContentType="application/vnd.openxmlformats-officedocument.spreadsheetml.table+xml"/>
  <Override PartName="/xl/tables/table551.xml" ContentType="application/vnd.openxmlformats-officedocument.spreadsheetml.table+xml"/>
  <Override PartName="/xl/tables/table552.xml" ContentType="application/vnd.openxmlformats-officedocument.spreadsheetml.table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tables/table553.xml" ContentType="application/vnd.openxmlformats-officedocument.spreadsheetml.table+xml"/>
  <Override PartName="/xl/drawings/drawing6.xml" ContentType="application/vnd.openxmlformats-officedocument.drawing+xml"/>
  <Override PartName="/xl/tables/table554.xml" ContentType="application/vnd.openxmlformats-officedocument.spreadsheetml.table+xml"/>
  <Override PartName="/xl/tables/table555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sernapesca-my.sharepoint.com/personal/psilva_sernapesca_cl/Documents/ACUICULTURA/1-SALUD ANIMAL/1-IMPO/VERSIONES OFICIALES AI - OC/"/>
    </mc:Choice>
  </mc:AlternateContent>
  <xr:revisionPtr revIDLastSave="955" documentId="8_{98A8CE45-3C85-4342-888E-89E6A53AD41F}" xr6:coauthVersionLast="47" xr6:coauthVersionMax="47" xr10:uidLastSave="{A8C07C82-E402-43A4-A666-5673118100A0}"/>
  <bookViews>
    <workbookView xWindow="-120" yWindow="-120" windowWidth="29040" windowHeight="15720" tabRatio="817" xr2:uid="{00000000-000D-0000-FFFF-FFFF00000000}"/>
  </bookViews>
  <sheets>
    <sheet name="ORDEN DE CUARENTENA" sheetId="1" r:id="rId1"/>
    <sheet name="ANEXO" sheetId="10" r:id="rId2"/>
    <sheet name="sp. peces" sheetId="5" state="hidden" r:id="rId3"/>
    <sheet name="sp.cnidaria" sheetId="4" state="hidden" r:id="rId4"/>
    <sheet name="AMBIENTE" sheetId="11" state="hidden" r:id="rId5"/>
    <sheet name="Acuario (Arribado - mortalidad)" sheetId="6" r:id="rId6"/>
    <sheet name="Tratamientos-Eventos" sheetId="8" r:id="rId7"/>
    <sheet name="Resumen de cuarentena" sheetId="24" r:id="rId8"/>
    <sheet name="IMP-PT2" sheetId="12" r:id="rId9"/>
    <sheet name="Levantamiento" sheetId="25" r:id="rId10"/>
    <sheet name="DatosInspeccion" sheetId="13" r:id="rId11"/>
    <sheet name="DatosAcDia" sheetId="22" r:id="rId12"/>
    <sheet name="Gráfica mortalidad" sheetId="15" r:id="rId13"/>
  </sheets>
  <definedNames>
    <definedName name="_xlnm._FilterDatabase" localSheetId="5" hidden="1">'Acuario (Arribado - mortalidad)'!$A$1:$BI$158</definedName>
    <definedName name="_xlnm._FilterDatabase" localSheetId="1" hidden="1">ANEXO!$A$11:$AH$30</definedName>
    <definedName name="_xlnm._FilterDatabase" localSheetId="0" hidden="1">'ORDEN DE CUARENTENA'!$A$11:$AH$30</definedName>
    <definedName name="_xlnm.Print_Area" localSheetId="5">'Acuario (Arribado - mortalidad)'!$A$1:$AR$245</definedName>
    <definedName name="_xlnm.Print_Area" localSheetId="1">ANEXO!$A$1:$AK$72</definedName>
    <definedName name="_xlnm.Print_Area" localSheetId="10">DatosInspeccion!$B$1:$BF$10</definedName>
    <definedName name="_xlnm.Print_Area" localSheetId="12">'Gráfica mortalidad'!$A$1:$BA$27</definedName>
    <definedName name="_xlnm.Print_Area" localSheetId="8">'IMP-PT2'!$A$1:$BB$56</definedName>
    <definedName name="_xlnm.Print_Area" localSheetId="9">Levantamiento!$A$1:$I$143</definedName>
    <definedName name="_xlnm.Print_Area" localSheetId="0">'ORDEN DE CUARENTENA'!$A$1:$AK$72</definedName>
    <definedName name="_xlnm.Print_Area" localSheetId="7">'Resumen de cuarentena'!$A$1:$R$126</definedName>
    <definedName name="_xlnm.Print_Area" localSheetId="6">'Tratamientos-Eventos'!$A$1:$R$46</definedName>
  </definedNames>
  <calcPr calcId="191029"/>
  <pivotCaches>
    <pivotCache cacheId="11" r:id="rId1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A3" i="22" l="1"/>
  <c r="CA4" i="22"/>
  <c r="CA5" i="22"/>
  <c r="CA6" i="22"/>
  <c r="CA7" i="22"/>
  <c r="CA8" i="22"/>
  <c r="CA9" i="22"/>
  <c r="CA10" i="22"/>
  <c r="CA11" i="22"/>
  <c r="CA12" i="22"/>
  <c r="CA13" i="22"/>
  <c r="CA14" i="22"/>
  <c r="CA15" i="22"/>
  <c r="CA16" i="22"/>
  <c r="CA17" i="22"/>
  <c r="CA18" i="22"/>
  <c r="CA19" i="22"/>
  <c r="CA20" i="22"/>
  <c r="CA21" i="22"/>
  <c r="CA22" i="22"/>
  <c r="CA23" i="22"/>
  <c r="CA24" i="22"/>
  <c r="CA25" i="22"/>
  <c r="CA26" i="22"/>
  <c r="CA27" i="22"/>
  <c r="CA28" i="22"/>
  <c r="CA29" i="22"/>
  <c r="CA30" i="22"/>
  <c r="CA31" i="22"/>
  <c r="CA32" i="22"/>
  <c r="CA33" i="22"/>
  <c r="CA34" i="22"/>
  <c r="CA35" i="22"/>
  <c r="CA36" i="22"/>
  <c r="CA37" i="22"/>
  <c r="CA38" i="22"/>
  <c r="CA39" i="22"/>
  <c r="CA40" i="22"/>
  <c r="CA41" i="22"/>
  <c r="CA42" i="22"/>
  <c r="CA43" i="22"/>
  <c r="CA44" i="22"/>
  <c r="CA45" i="22"/>
  <c r="CA46" i="22"/>
  <c r="CA47" i="22"/>
  <c r="CA48" i="22"/>
  <c r="CA49" i="22"/>
  <c r="CA50" i="22"/>
  <c r="CA51" i="22"/>
  <c r="CA52" i="22"/>
  <c r="CA53" i="22"/>
  <c r="CA54" i="22"/>
  <c r="CA55" i="22"/>
  <c r="CA56" i="22"/>
  <c r="CA57" i="22"/>
  <c r="CA58" i="22"/>
  <c r="CA59" i="22"/>
  <c r="CA60" i="22"/>
  <c r="CA61" i="22"/>
  <c r="CA62" i="22"/>
  <c r="CA63" i="22"/>
  <c r="CA64" i="22"/>
  <c r="CA65" i="22"/>
  <c r="CA66" i="22"/>
  <c r="CA67" i="22"/>
  <c r="CA68" i="22"/>
  <c r="CA69" i="22"/>
  <c r="CA70" i="22"/>
  <c r="CA71" i="22"/>
  <c r="CA72" i="22"/>
  <c r="CA73" i="22"/>
  <c r="CA74" i="22"/>
  <c r="CA75" i="22"/>
  <c r="CA76" i="22"/>
  <c r="CA77" i="22"/>
  <c r="CA78" i="22"/>
  <c r="CA79" i="22"/>
  <c r="CA80" i="22"/>
  <c r="CA81" i="22"/>
  <c r="CA82" i="22"/>
  <c r="CA83" i="22"/>
  <c r="CA84" i="22"/>
  <c r="CA85" i="22"/>
  <c r="CA86" i="22"/>
  <c r="CA87" i="22"/>
  <c r="CA88" i="22"/>
  <c r="CA89" i="22"/>
  <c r="CA90" i="22"/>
  <c r="CA91" i="22"/>
  <c r="CA92" i="22"/>
  <c r="CA93" i="22"/>
  <c r="CA94" i="22"/>
  <c r="CA95" i="22"/>
  <c r="CA96" i="22"/>
  <c r="CA97" i="22"/>
  <c r="CA98" i="22"/>
  <c r="CA99" i="22"/>
  <c r="CA100" i="22"/>
  <c r="CA101" i="22"/>
  <c r="CA102" i="22"/>
  <c r="CA103" i="22"/>
  <c r="CA104" i="22"/>
  <c r="CA105" i="22"/>
  <c r="CA106" i="22"/>
  <c r="CA107" i="22"/>
  <c r="CA108" i="22"/>
  <c r="CA109" i="22"/>
  <c r="CA110" i="22"/>
  <c r="CA111" i="22"/>
  <c r="CA112" i="22"/>
  <c r="CA113" i="22"/>
  <c r="CA114" i="22"/>
  <c r="CA115" i="22"/>
  <c r="CA116" i="22"/>
  <c r="CA117" i="22"/>
  <c r="CA118" i="22"/>
  <c r="CA119" i="22"/>
  <c r="CA120" i="22"/>
  <c r="CA121" i="22"/>
  <c r="CA122" i="22"/>
  <c r="CA123" i="22"/>
  <c r="CA124" i="22"/>
  <c r="CA125" i="22"/>
  <c r="CA126" i="22"/>
  <c r="CA127" i="22"/>
  <c r="CA128" i="22"/>
  <c r="CA129" i="22"/>
  <c r="CA130" i="22"/>
  <c r="CA131" i="22"/>
  <c r="CA132" i="22"/>
  <c r="CA133" i="22"/>
  <c r="CA134" i="22"/>
  <c r="CA135" i="22"/>
  <c r="CA136" i="22"/>
  <c r="CA137" i="22"/>
  <c r="CA138" i="22"/>
  <c r="CA139" i="22"/>
  <c r="CA142" i="22"/>
  <c r="CA143" i="22"/>
  <c r="CA144" i="22"/>
  <c r="CA145" i="22"/>
  <c r="AD59" i="1"/>
  <c r="AD59" i="10"/>
  <c r="AB8" i="1" s="1"/>
  <c r="D16" i="6"/>
  <c r="E16" i="6"/>
  <c r="G16" i="6"/>
  <c r="K16" i="6"/>
  <c r="L16" i="6"/>
  <c r="AS16" i="6"/>
  <c r="N16" i="6" s="1"/>
  <c r="AT16" i="6"/>
  <c r="AU16" i="6"/>
  <c r="AV16" i="6"/>
  <c r="AW16" i="6"/>
  <c r="AX16" i="6"/>
  <c r="AY16" i="6"/>
  <c r="AZ16" i="6"/>
  <c r="BA16" i="6"/>
  <c r="BB16" i="6"/>
  <c r="BC16" i="6"/>
  <c r="BD16" i="6"/>
  <c r="BE16" i="6"/>
  <c r="BF16" i="6"/>
  <c r="BG16" i="6"/>
  <c r="BH16" i="6"/>
  <c r="D17" i="6"/>
  <c r="E17" i="6"/>
  <c r="G17" i="6"/>
  <c r="K17" i="6"/>
  <c r="L17" i="6"/>
  <c r="AS17" i="6"/>
  <c r="N17" i="6" s="1"/>
  <c r="AT17" i="6"/>
  <c r="AU17" i="6"/>
  <c r="AV17" i="6"/>
  <c r="AW17" i="6"/>
  <c r="AX17" i="6"/>
  <c r="AY17" i="6"/>
  <c r="AZ17" i="6"/>
  <c r="BA17" i="6"/>
  <c r="BB17" i="6"/>
  <c r="BC17" i="6"/>
  <c r="BD17" i="6"/>
  <c r="BE17" i="6"/>
  <c r="BF17" i="6" s="1"/>
  <c r="BG17" i="6"/>
  <c r="BH17" i="6"/>
  <c r="D18" i="6"/>
  <c r="E18" i="6"/>
  <c r="G18" i="6"/>
  <c r="K18" i="6"/>
  <c r="L18" i="6" s="1"/>
  <c r="AS18" i="6"/>
  <c r="N18" i="6" s="1"/>
  <c r="AT18" i="6"/>
  <c r="AU18" i="6"/>
  <c r="AV18" i="6"/>
  <c r="AW18" i="6"/>
  <c r="AX18" i="6"/>
  <c r="AY18" i="6"/>
  <c r="AZ18" i="6"/>
  <c r="BA18" i="6"/>
  <c r="BB18" i="6"/>
  <c r="BC18" i="6"/>
  <c r="BD18" i="6"/>
  <c r="BE18" i="6"/>
  <c r="BF18" i="6"/>
  <c r="BG18" i="6"/>
  <c r="BH18" i="6"/>
  <c r="D19" i="6"/>
  <c r="E19" i="6"/>
  <c r="G19" i="6"/>
  <c r="K19" i="6"/>
  <c r="L19" i="6" s="1"/>
  <c r="AS19" i="6"/>
  <c r="N19" i="6" s="1"/>
  <c r="AT19" i="6"/>
  <c r="AU19" i="6"/>
  <c r="AV19" i="6"/>
  <c r="AW19" i="6"/>
  <c r="AX19" i="6"/>
  <c r="AY19" i="6"/>
  <c r="AZ19" i="6"/>
  <c r="BA19" i="6"/>
  <c r="BB19" i="6"/>
  <c r="BC19" i="6"/>
  <c r="BD19" i="6"/>
  <c r="BE19" i="6"/>
  <c r="BF19" i="6"/>
  <c r="BG19" i="6"/>
  <c r="BH19" i="6"/>
  <c r="D20" i="6"/>
  <c r="E20" i="6"/>
  <c r="G20" i="6"/>
  <c r="K20" i="6"/>
  <c r="L20" i="6"/>
  <c r="AS20" i="6"/>
  <c r="N20" i="6" s="1"/>
  <c r="AT20" i="6"/>
  <c r="AU20" i="6"/>
  <c r="AV20" i="6"/>
  <c r="AW20" i="6"/>
  <c r="AX20" i="6"/>
  <c r="AY20" i="6"/>
  <c r="AZ20" i="6"/>
  <c r="BA20" i="6"/>
  <c r="BB20" i="6"/>
  <c r="BC20" i="6"/>
  <c r="BD20" i="6"/>
  <c r="BE20" i="6"/>
  <c r="BF20" i="6"/>
  <c r="BG20" i="6"/>
  <c r="BH20" i="6"/>
  <c r="D21" i="6"/>
  <c r="E21" i="6"/>
  <c r="G21" i="6"/>
  <c r="K21" i="6"/>
  <c r="L21" i="6"/>
  <c r="AS21" i="6"/>
  <c r="N21" i="6" s="1"/>
  <c r="AT21" i="6"/>
  <c r="AU21" i="6"/>
  <c r="AV21" i="6"/>
  <c r="AW21" i="6"/>
  <c r="AX21" i="6"/>
  <c r="AY21" i="6"/>
  <c r="AZ21" i="6"/>
  <c r="BA21" i="6"/>
  <c r="BB21" i="6"/>
  <c r="BC21" i="6"/>
  <c r="BD21" i="6"/>
  <c r="BE21" i="6"/>
  <c r="BF21" i="6"/>
  <c r="BG21" i="6"/>
  <c r="BH21" i="6"/>
  <c r="D22" i="6"/>
  <c r="E22" i="6"/>
  <c r="G22" i="6"/>
  <c r="K22" i="6"/>
  <c r="L22" i="6"/>
  <c r="AS22" i="6"/>
  <c r="N22" i="6" s="1"/>
  <c r="AT22" i="6"/>
  <c r="AU22" i="6"/>
  <c r="AV22" i="6"/>
  <c r="AW22" i="6"/>
  <c r="AX22" i="6"/>
  <c r="AY22" i="6"/>
  <c r="AZ22" i="6"/>
  <c r="BA22" i="6"/>
  <c r="BB22" i="6"/>
  <c r="BC22" i="6"/>
  <c r="BD22" i="6"/>
  <c r="BE22" i="6"/>
  <c r="BF22" i="6"/>
  <c r="BG22" i="6"/>
  <c r="BH22" i="6"/>
  <c r="D23" i="6"/>
  <c r="E23" i="6"/>
  <c r="G23" i="6"/>
  <c r="K23" i="6"/>
  <c r="L23" i="6"/>
  <c r="AS23" i="6"/>
  <c r="N23" i="6" s="1"/>
  <c r="AT23" i="6"/>
  <c r="AU23" i="6"/>
  <c r="AV23" i="6"/>
  <c r="AW23" i="6"/>
  <c r="AX23" i="6"/>
  <c r="AY23" i="6"/>
  <c r="AZ23" i="6"/>
  <c r="BA23" i="6"/>
  <c r="BB23" i="6"/>
  <c r="BC23" i="6"/>
  <c r="BD23" i="6"/>
  <c r="BE23" i="6"/>
  <c r="BF23" i="6"/>
  <c r="BG23" i="6"/>
  <c r="BH23" i="6"/>
  <c r="D24" i="6"/>
  <c r="E24" i="6"/>
  <c r="G24" i="6"/>
  <c r="K24" i="6"/>
  <c r="L24" i="6"/>
  <c r="AS24" i="6"/>
  <c r="N24" i="6" s="1"/>
  <c r="AT24" i="6"/>
  <c r="AU24" i="6"/>
  <c r="AV24" i="6"/>
  <c r="AW24" i="6"/>
  <c r="AX24" i="6"/>
  <c r="AY24" i="6"/>
  <c r="AZ24" i="6"/>
  <c r="BA24" i="6"/>
  <c r="BB24" i="6"/>
  <c r="BC24" i="6"/>
  <c r="BD24" i="6"/>
  <c r="BE24" i="6"/>
  <c r="BF24" i="6"/>
  <c r="BG24" i="6"/>
  <c r="BH24" i="6"/>
  <c r="D25" i="6"/>
  <c r="E25" i="6"/>
  <c r="G25" i="6"/>
  <c r="K25" i="6"/>
  <c r="L25" i="6"/>
  <c r="AS25" i="6"/>
  <c r="N25" i="6" s="1"/>
  <c r="AT25" i="6"/>
  <c r="AU25" i="6"/>
  <c r="AV25" i="6"/>
  <c r="AW25" i="6"/>
  <c r="AX25" i="6"/>
  <c r="AY25" i="6"/>
  <c r="AZ25" i="6"/>
  <c r="BA25" i="6"/>
  <c r="BB25" i="6"/>
  <c r="BC25" i="6"/>
  <c r="BD25" i="6"/>
  <c r="BE25" i="6"/>
  <c r="BF25" i="6"/>
  <c r="BG25" i="6"/>
  <c r="BH25" i="6"/>
  <c r="D26" i="6"/>
  <c r="E26" i="6"/>
  <c r="G26" i="6"/>
  <c r="K26" i="6"/>
  <c r="L26" i="6"/>
  <c r="AS26" i="6"/>
  <c r="N26" i="6" s="1"/>
  <c r="AT26" i="6"/>
  <c r="AU26" i="6"/>
  <c r="AV26" i="6"/>
  <c r="AW26" i="6"/>
  <c r="AX26" i="6"/>
  <c r="AY26" i="6"/>
  <c r="AZ26" i="6"/>
  <c r="BA26" i="6"/>
  <c r="BB26" i="6"/>
  <c r="BC26" i="6"/>
  <c r="BD26" i="6"/>
  <c r="BE26" i="6"/>
  <c r="BF26" i="6"/>
  <c r="BG26" i="6"/>
  <c r="BH26" i="6"/>
  <c r="D27" i="6"/>
  <c r="V14" i="22" s="1"/>
  <c r="E27" i="6"/>
  <c r="W14" i="22" s="1"/>
  <c r="G27" i="6"/>
  <c r="K27" i="6"/>
  <c r="L27" i="6"/>
  <c r="AS27" i="6"/>
  <c r="N27" i="6" s="1"/>
  <c r="AT27" i="6"/>
  <c r="AU27" i="6"/>
  <c r="AV27" i="6"/>
  <c r="AW27" i="6"/>
  <c r="AX27" i="6"/>
  <c r="AY27" i="6"/>
  <c r="AZ27" i="6"/>
  <c r="BA27" i="6"/>
  <c r="BB27" i="6"/>
  <c r="BC27" i="6"/>
  <c r="BD27" i="6"/>
  <c r="BE27" i="6"/>
  <c r="BF27" i="6"/>
  <c r="BG27" i="6"/>
  <c r="BH27" i="6"/>
  <c r="D28" i="6"/>
  <c r="V15" i="22" s="1"/>
  <c r="E28" i="6"/>
  <c r="W15" i="22" s="1"/>
  <c r="N15" i="22" s="1"/>
  <c r="G28" i="6"/>
  <c r="K28" i="6"/>
  <c r="L28" i="6"/>
  <c r="AS28" i="6"/>
  <c r="N28" i="6" s="1"/>
  <c r="AT28" i="6"/>
  <c r="AU28" i="6"/>
  <c r="AV28" i="6"/>
  <c r="AW28" i="6"/>
  <c r="AX28" i="6"/>
  <c r="AY28" i="6"/>
  <c r="AZ28" i="6"/>
  <c r="BA28" i="6"/>
  <c r="BB28" i="6"/>
  <c r="BC28" i="6"/>
  <c r="BD28" i="6"/>
  <c r="BX15" i="22" s="1"/>
  <c r="BE28" i="6"/>
  <c r="BY15" i="22" s="1"/>
  <c r="BF28" i="6"/>
  <c r="BZ15" i="22" s="1"/>
  <c r="BG28" i="6"/>
  <c r="BH28" i="6"/>
  <c r="D29" i="6"/>
  <c r="V16" i="22" s="1"/>
  <c r="E29" i="6"/>
  <c r="W16" i="22" s="1"/>
  <c r="N16" i="22" s="1"/>
  <c r="G29" i="6"/>
  <c r="AH16" i="22" s="1"/>
  <c r="K29" i="6"/>
  <c r="AB16" i="22" s="1"/>
  <c r="L29" i="6"/>
  <c r="AS29" i="6"/>
  <c r="N29" i="6" s="1"/>
  <c r="AT29" i="6"/>
  <c r="AU29" i="6"/>
  <c r="AV29" i="6"/>
  <c r="AW29" i="6"/>
  <c r="BQ16" i="22" s="1"/>
  <c r="AX29" i="6"/>
  <c r="BR16" i="22" s="1"/>
  <c r="AY29" i="6"/>
  <c r="BS16" i="22" s="1"/>
  <c r="AZ29" i="6"/>
  <c r="BB29" i="6"/>
  <c r="BV16" i="22" s="1"/>
  <c r="BC29" i="6"/>
  <c r="BW16" i="22" s="1"/>
  <c r="BD29" i="6"/>
  <c r="BX16" i="22" s="1"/>
  <c r="BE29" i="6"/>
  <c r="BF29" i="6"/>
  <c r="BG29" i="6"/>
  <c r="BH29" i="6"/>
  <c r="D30" i="6"/>
  <c r="V17" i="22" s="1"/>
  <c r="E30" i="6"/>
  <c r="W17" i="22" s="1"/>
  <c r="N17" i="22" s="1"/>
  <c r="G30" i="6"/>
  <c r="AH17" i="22" s="1"/>
  <c r="K30" i="6"/>
  <c r="L30" i="6"/>
  <c r="AS30" i="6"/>
  <c r="AT30" i="6"/>
  <c r="AU30" i="6"/>
  <c r="AV30" i="6"/>
  <c r="AW30" i="6"/>
  <c r="BQ17" i="22" s="1"/>
  <c r="AX30" i="6"/>
  <c r="BR17" i="22" s="1"/>
  <c r="AY30" i="6"/>
  <c r="BS17" i="22" s="1"/>
  <c r="AZ30" i="6"/>
  <c r="BA30" i="6"/>
  <c r="BB30" i="6"/>
  <c r="BV17" i="22" s="1"/>
  <c r="BC30" i="6"/>
  <c r="BW17" i="22" s="1"/>
  <c r="BD30" i="6"/>
  <c r="BX17" i="22" s="1"/>
  <c r="BE30" i="6"/>
  <c r="BF30" i="6"/>
  <c r="BG30" i="6"/>
  <c r="BH30" i="6"/>
  <c r="D31" i="6"/>
  <c r="V18" i="22" s="1"/>
  <c r="E31" i="6"/>
  <c r="W18" i="22" s="1"/>
  <c r="G31" i="6"/>
  <c r="AH18" i="22" s="1"/>
  <c r="K31" i="6"/>
  <c r="L31" i="6"/>
  <c r="AS31" i="6"/>
  <c r="N31" i="6" s="1"/>
  <c r="AT31" i="6"/>
  <c r="AU31" i="6"/>
  <c r="AV31" i="6"/>
  <c r="AW31" i="6"/>
  <c r="BQ18" i="22" s="1"/>
  <c r="AX31" i="6"/>
  <c r="BR18" i="22" s="1"/>
  <c r="AY31" i="6"/>
  <c r="BS18" i="22" s="1"/>
  <c r="AZ31" i="6"/>
  <c r="BT18" i="22" s="1"/>
  <c r="BA31" i="6"/>
  <c r="BU18" i="22" s="1"/>
  <c r="BB31" i="6"/>
  <c r="BV18" i="22" s="1"/>
  <c r="BC31" i="6"/>
  <c r="BW18" i="22" s="1"/>
  <c r="BD31" i="6"/>
  <c r="BX18" i="22" s="1"/>
  <c r="BE31" i="6"/>
  <c r="BF31" i="6"/>
  <c r="BG31" i="6"/>
  <c r="BH31" i="6"/>
  <c r="D32" i="6"/>
  <c r="V19" i="22" s="1"/>
  <c r="E32" i="6"/>
  <c r="W19" i="22" s="1"/>
  <c r="N19" i="22" s="1"/>
  <c r="G32" i="6"/>
  <c r="AH19" i="22" s="1"/>
  <c r="K32" i="6"/>
  <c r="L32" i="6"/>
  <c r="AS32" i="6"/>
  <c r="AT32" i="6"/>
  <c r="AU32" i="6"/>
  <c r="AV32" i="6"/>
  <c r="AW32" i="6"/>
  <c r="BQ19" i="22" s="1"/>
  <c r="AX32" i="6"/>
  <c r="BR19" i="22" s="1"/>
  <c r="AY32" i="6"/>
  <c r="BS19" i="22" s="1"/>
  <c r="AZ32" i="6"/>
  <c r="BA32" i="6"/>
  <c r="BB32" i="6"/>
  <c r="BV19" i="22" s="1"/>
  <c r="BC32" i="6"/>
  <c r="BW19" i="22" s="1"/>
  <c r="BD32" i="6"/>
  <c r="BX19" i="22" s="1"/>
  <c r="BE32" i="6"/>
  <c r="BY19" i="22" s="1"/>
  <c r="BF32" i="6"/>
  <c r="BZ19" i="22" s="1"/>
  <c r="BG32" i="6"/>
  <c r="BH32" i="6"/>
  <c r="D33" i="6"/>
  <c r="V20" i="22" s="1"/>
  <c r="E33" i="6"/>
  <c r="W20" i="22" s="1"/>
  <c r="N20" i="22" s="1"/>
  <c r="G33" i="6"/>
  <c r="AH20" i="22" s="1"/>
  <c r="K33" i="6"/>
  <c r="AB20" i="22" s="1"/>
  <c r="L33" i="6"/>
  <c r="AS33" i="6"/>
  <c r="N33" i="6" s="1"/>
  <c r="AT33" i="6"/>
  <c r="AU33" i="6"/>
  <c r="AV33" i="6"/>
  <c r="AW33" i="6"/>
  <c r="BQ20" i="22" s="1"/>
  <c r="AX33" i="6"/>
  <c r="BR20" i="22" s="1"/>
  <c r="AY33" i="6"/>
  <c r="BS20" i="22" s="1"/>
  <c r="AZ33" i="6"/>
  <c r="BA33" i="6"/>
  <c r="BB33" i="6"/>
  <c r="BC33" i="6"/>
  <c r="BW20" i="22" s="1"/>
  <c r="BD33" i="6"/>
  <c r="BX20" i="22" s="1"/>
  <c r="BE33" i="6"/>
  <c r="BF33" i="6" s="1"/>
  <c r="BG33" i="6"/>
  <c r="BH33" i="6"/>
  <c r="D34" i="6"/>
  <c r="V21" i="22" s="1"/>
  <c r="E34" i="6"/>
  <c r="W21" i="22" s="1"/>
  <c r="N21" i="22" s="1"/>
  <c r="G34" i="6"/>
  <c r="AH21" i="22" s="1"/>
  <c r="K34" i="6"/>
  <c r="L34" i="6"/>
  <c r="AS34" i="6"/>
  <c r="N34" i="6" s="1"/>
  <c r="AT34" i="6"/>
  <c r="AU34" i="6"/>
  <c r="AV34" i="6"/>
  <c r="AW34" i="6"/>
  <c r="BQ21" i="22" s="1"/>
  <c r="AX34" i="6"/>
  <c r="BR21" i="22" s="1"/>
  <c r="AY34" i="6"/>
  <c r="BS21" i="22" s="1"/>
  <c r="AZ34" i="6"/>
  <c r="BA34" i="6"/>
  <c r="BB34" i="6"/>
  <c r="BC34" i="6"/>
  <c r="BW21" i="22" s="1"/>
  <c r="BD34" i="6"/>
  <c r="BX21" i="22" s="1"/>
  <c r="BE34" i="6"/>
  <c r="BY21" i="22" s="1"/>
  <c r="BF34" i="6"/>
  <c r="BZ21" i="22" s="1"/>
  <c r="BG34" i="6"/>
  <c r="BH34" i="6"/>
  <c r="D35" i="6"/>
  <c r="V22" i="22" s="1"/>
  <c r="E35" i="6"/>
  <c r="W22" i="22" s="1"/>
  <c r="G35" i="6"/>
  <c r="AH22" i="22" s="1"/>
  <c r="K35" i="6"/>
  <c r="AB22" i="22" s="1"/>
  <c r="L35" i="6"/>
  <c r="AS35" i="6"/>
  <c r="N35" i="6" s="1"/>
  <c r="AT35" i="6"/>
  <c r="AU35" i="6"/>
  <c r="AV35" i="6"/>
  <c r="AW35" i="6"/>
  <c r="BQ22" i="22" s="1"/>
  <c r="AX35" i="6"/>
  <c r="BR22" i="22" s="1"/>
  <c r="AY35" i="6"/>
  <c r="BS22" i="22" s="1"/>
  <c r="AZ35" i="6"/>
  <c r="BT22" i="22" s="1"/>
  <c r="BA35" i="6"/>
  <c r="BU22" i="22" s="1"/>
  <c r="BB35" i="6"/>
  <c r="BV22" i="22" s="1"/>
  <c r="BC35" i="6"/>
  <c r="BW22" i="22" s="1"/>
  <c r="BD35" i="6"/>
  <c r="BX22" i="22" s="1"/>
  <c r="BE35" i="6"/>
  <c r="BF35" i="6"/>
  <c r="BG35" i="6"/>
  <c r="BH35" i="6"/>
  <c r="D36" i="6"/>
  <c r="E36" i="6"/>
  <c r="G36" i="6"/>
  <c r="K36" i="6"/>
  <c r="L36" i="6"/>
  <c r="AS36" i="6"/>
  <c r="N36" i="6" s="1"/>
  <c r="AT36" i="6"/>
  <c r="AU36" i="6"/>
  <c r="AV36" i="6"/>
  <c r="AW36" i="6"/>
  <c r="AX36" i="6"/>
  <c r="AY36" i="6"/>
  <c r="AZ36" i="6"/>
  <c r="BA36" i="6"/>
  <c r="BB36" i="6"/>
  <c r="BC36" i="6"/>
  <c r="BD36" i="6"/>
  <c r="BE36" i="6"/>
  <c r="BF36" i="6"/>
  <c r="BG36" i="6"/>
  <c r="BH36" i="6"/>
  <c r="D37" i="6"/>
  <c r="E37" i="6"/>
  <c r="G37" i="6"/>
  <c r="K37" i="6"/>
  <c r="L37" i="6"/>
  <c r="AS37" i="6"/>
  <c r="N37" i="6" s="1"/>
  <c r="AT37" i="6"/>
  <c r="AU37" i="6"/>
  <c r="AV37" i="6"/>
  <c r="AW37" i="6"/>
  <c r="AX37" i="6"/>
  <c r="AY37" i="6"/>
  <c r="AZ37" i="6"/>
  <c r="BA37" i="6"/>
  <c r="BB37" i="6"/>
  <c r="BC37" i="6"/>
  <c r="BD37" i="6"/>
  <c r="BE37" i="6"/>
  <c r="BF37" i="6"/>
  <c r="BG37" i="6"/>
  <c r="BH37" i="6"/>
  <c r="D38" i="6"/>
  <c r="E38" i="6"/>
  <c r="G38" i="6"/>
  <c r="K38" i="6"/>
  <c r="L38" i="6"/>
  <c r="AS38" i="6"/>
  <c r="N38" i="6" s="1"/>
  <c r="AT38" i="6"/>
  <c r="AU38" i="6"/>
  <c r="AV38" i="6"/>
  <c r="AW38" i="6"/>
  <c r="AX38" i="6"/>
  <c r="AY38" i="6"/>
  <c r="AZ38" i="6"/>
  <c r="BA38" i="6"/>
  <c r="BB38" i="6"/>
  <c r="BC38" i="6"/>
  <c r="BD38" i="6"/>
  <c r="BE38" i="6"/>
  <c r="BF38" i="6"/>
  <c r="BG38" i="6"/>
  <c r="BH38" i="6"/>
  <c r="D39" i="6"/>
  <c r="E39" i="6"/>
  <c r="G39" i="6"/>
  <c r="K39" i="6"/>
  <c r="L39" i="6"/>
  <c r="AS39" i="6"/>
  <c r="N39" i="6" s="1"/>
  <c r="AT39" i="6"/>
  <c r="AU39" i="6"/>
  <c r="AV39" i="6"/>
  <c r="AW39" i="6"/>
  <c r="AX39" i="6"/>
  <c r="AY39" i="6"/>
  <c r="AZ39" i="6"/>
  <c r="BA39" i="6" s="1"/>
  <c r="BB39" i="6"/>
  <c r="BC39" i="6"/>
  <c r="BD39" i="6"/>
  <c r="BE39" i="6"/>
  <c r="BF39" i="6" s="1"/>
  <c r="BG39" i="6"/>
  <c r="BH39" i="6"/>
  <c r="D40" i="6"/>
  <c r="E40" i="6"/>
  <c r="G40" i="6"/>
  <c r="K40" i="6"/>
  <c r="L40" i="6" s="1"/>
  <c r="AS40" i="6"/>
  <c r="N40" i="6" s="1"/>
  <c r="AT40" i="6"/>
  <c r="AU40" i="6"/>
  <c r="AV40" i="6"/>
  <c r="AW40" i="6"/>
  <c r="AX40" i="6"/>
  <c r="AY40" i="6"/>
  <c r="AZ40" i="6"/>
  <c r="BA40" i="6"/>
  <c r="BB40" i="6"/>
  <c r="BC40" i="6"/>
  <c r="BD40" i="6"/>
  <c r="BE40" i="6"/>
  <c r="BF40" i="6"/>
  <c r="BG40" i="6"/>
  <c r="BH40" i="6"/>
  <c r="D41" i="6"/>
  <c r="E41" i="6"/>
  <c r="G41" i="6"/>
  <c r="K41" i="6"/>
  <c r="L41" i="6"/>
  <c r="AS41" i="6"/>
  <c r="N41" i="6" s="1"/>
  <c r="AT41" i="6"/>
  <c r="AU41" i="6"/>
  <c r="AV41" i="6"/>
  <c r="AW41" i="6"/>
  <c r="AX41" i="6"/>
  <c r="AY41" i="6"/>
  <c r="AZ41" i="6"/>
  <c r="BA41" i="6" s="1"/>
  <c r="BB41" i="6"/>
  <c r="BC41" i="6"/>
  <c r="BD41" i="6"/>
  <c r="BE41" i="6"/>
  <c r="BF41" i="6" s="1"/>
  <c r="BG41" i="6"/>
  <c r="BH41" i="6"/>
  <c r="D42" i="6"/>
  <c r="E42" i="6"/>
  <c r="G42" i="6"/>
  <c r="K42" i="6"/>
  <c r="L42" i="6" s="1"/>
  <c r="AS42" i="6"/>
  <c r="N42" i="6" s="1"/>
  <c r="AT42" i="6"/>
  <c r="AU42" i="6"/>
  <c r="AV42" i="6"/>
  <c r="AW42" i="6"/>
  <c r="AX42" i="6"/>
  <c r="AY42" i="6"/>
  <c r="AZ42" i="6"/>
  <c r="BA42" i="6"/>
  <c r="BB42" i="6"/>
  <c r="BC42" i="6"/>
  <c r="BD42" i="6"/>
  <c r="BE42" i="6"/>
  <c r="BF42" i="6"/>
  <c r="BG42" i="6"/>
  <c r="BH42" i="6"/>
  <c r="D43" i="6"/>
  <c r="E43" i="6"/>
  <c r="G43" i="6"/>
  <c r="K43" i="6"/>
  <c r="L43" i="6" s="1"/>
  <c r="AS43" i="6"/>
  <c r="N43" i="6" s="1"/>
  <c r="AT43" i="6"/>
  <c r="AU43" i="6"/>
  <c r="AV43" i="6"/>
  <c r="AW43" i="6"/>
  <c r="AX43" i="6"/>
  <c r="AY43" i="6"/>
  <c r="AZ43" i="6"/>
  <c r="BA43" i="6"/>
  <c r="BB43" i="6"/>
  <c r="BC43" i="6"/>
  <c r="BD43" i="6"/>
  <c r="BE43" i="6"/>
  <c r="BF43" i="6"/>
  <c r="BG43" i="6"/>
  <c r="BH43" i="6"/>
  <c r="D44" i="6"/>
  <c r="E44" i="6"/>
  <c r="G44" i="6"/>
  <c r="K44" i="6"/>
  <c r="L44" i="6"/>
  <c r="AS44" i="6"/>
  <c r="N44" i="6" s="1"/>
  <c r="AT44" i="6"/>
  <c r="AU44" i="6"/>
  <c r="AV44" i="6"/>
  <c r="AW44" i="6"/>
  <c r="AX44" i="6"/>
  <c r="AY44" i="6"/>
  <c r="AZ44" i="6"/>
  <c r="BA44" i="6"/>
  <c r="BB44" i="6"/>
  <c r="BC44" i="6"/>
  <c r="BD44" i="6"/>
  <c r="BE44" i="6"/>
  <c r="BF44" i="6"/>
  <c r="BG44" i="6"/>
  <c r="BH44" i="6"/>
  <c r="D45" i="6"/>
  <c r="E45" i="6"/>
  <c r="G45" i="6"/>
  <c r="K45" i="6"/>
  <c r="L45" i="6" s="1"/>
  <c r="AS45" i="6"/>
  <c r="N45" i="6" s="1"/>
  <c r="AT45" i="6"/>
  <c r="AU45" i="6"/>
  <c r="AV45" i="6"/>
  <c r="AW45" i="6"/>
  <c r="AX45" i="6"/>
  <c r="AY45" i="6"/>
  <c r="AZ45" i="6"/>
  <c r="BA45" i="6"/>
  <c r="BB45" i="6"/>
  <c r="BC45" i="6"/>
  <c r="BD45" i="6"/>
  <c r="BE45" i="6"/>
  <c r="BF45" i="6"/>
  <c r="BG45" i="6"/>
  <c r="BH45" i="6"/>
  <c r="D46" i="6"/>
  <c r="E46" i="6"/>
  <c r="G46" i="6"/>
  <c r="K46" i="6"/>
  <c r="L46" i="6" s="1"/>
  <c r="AS46" i="6"/>
  <c r="N46" i="6" s="1"/>
  <c r="AT46" i="6"/>
  <c r="AU46" i="6"/>
  <c r="AV46" i="6"/>
  <c r="AW46" i="6"/>
  <c r="AX46" i="6"/>
  <c r="AY46" i="6"/>
  <c r="AZ46" i="6"/>
  <c r="BA46" i="6" s="1"/>
  <c r="BB46" i="6"/>
  <c r="BC46" i="6"/>
  <c r="BD46" i="6"/>
  <c r="BE46" i="6"/>
  <c r="BF46" i="6" s="1"/>
  <c r="BG46" i="6"/>
  <c r="BH46" i="6"/>
  <c r="D47" i="6"/>
  <c r="E47" i="6"/>
  <c r="G47" i="6"/>
  <c r="K47" i="6"/>
  <c r="L47" i="6"/>
  <c r="AS47" i="6"/>
  <c r="N47" i="6" s="1"/>
  <c r="AT47" i="6"/>
  <c r="AU47" i="6"/>
  <c r="AV47" i="6"/>
  <c r="AW47" i="6"/>
  <c r="AX47" i="6"/>
  <c r="AY47" i="6"/>
  <c r="AZ47" i="6"/>
  <c r="BC47" i="6"/>
  <c r="BD47" i="6"/>
  <c r="BE47" i="6"/>
  <c r="BF47" i="6" s="1"/>
  <c r="BG47" i="6"/>
  <c r="BH47" i="6"/>
  <c r="D48" i="6"/>
  <c r="E48" i="6"/>
  <c r="G48" i="6"/>
  <c r="K48" i="6"/>
  <c r="L48" i="6" s="1"/>
  <c r="AS48" i="6"/>
  <c r="N48" i="6" s="1"/>
  <c r="AT48" i="6"/>
  <c r="AU48" i="6"/>
  <c r="AV48" i="6"/>
  <c r="AW48" i="6"/>
  <c r="AX48" i="6"/>
  <c r="AY48" i="6"/>
  <c r="AZ48" i="6"/>
  <c r="BA48" i="6" s="1"/>
  <c r="BB48" i="6"/>
  <c r="BC48" i="6"/>
  <c r="BD48" i="6"/>
  <c r="BE48" i="6"/>
  <c r="BF48" i="6"/>
  <c r="BG48" i="6"/>
  <c r="BH48" i="6"/>
  <c r="D49" i="6"/>
  <c r="E49" i="6"/>
  <c r="G49" i="6"/>
  <c r="K49" i="6"/>
  <c r="L49" i="6"/>
  <c r="AS49" i="6"/>
  <c r="N49" i="6" s="1"/>
  <c r="AT49" i="6"/>
  <c r="AU49" i="6"/>
  <c r="AV49" i="6"/>
  <c r="AW49" i="6"/>
  <c r="AX49" i="6"/>
  <c r="AY49" i="6"/>
  <c r="AZ49" i="6"/>
  <c r="BC49" i="6"/>
  <c r="BD49" i="6"/>
  <c r="BE49" i="6"/>
  <c r="BF49" i="6"/>
  <c r="BG49" i="6"/>
  <c r="BH49" i="6"/>
  <c r="D50" i="6"/>
  <c r="E50" i="6"/>
  <c r="G50" i="6"/>
  <c r="K50" i="6"/>
  <c r="L50" i="6" s="1"/>
  <c r="AS50" i="6"/>
  <c r="N50" i="6" s="1"/>
  <c r="AT50" i="6"/>
  <c r="AU50" i="6"/>
  <c r="AV50" i="6"/>
  <c r="AW50" i="6"/>
  <c r="AX50" i="6"/>
  <c r="AY50" i="6"/>
  <c r="AZ50" i="6"/>
  <c r="BA50" i="6"/>
  <c r="BB50" i="6"/>
  <c r="BC50" i="6"/>
  <c r="BD50" i="6"/>
  <c r="BE50" i="6"/>
  <c r="BF50" i="6"/>
  <c r="BG50" i="6"/>
  <c r="BH50" i="6"/>
  <c r="D51" i="6"/>
  <c r="E51" i="6"/>
  <c r="G51" i="6"/>
  <c r="K51" i="6"/>
  <c r="L51" i="6"/>
  <c r="AS51" i="6"/>
  <c r="N51" i="6" s="1"/>
  <c r="AT51" i="6"/>
  <c r="AU51" i="6"/>
  <c r="AV51" i="6"/>
  <c r="AW51" i="6"/>
  <c r="AX51" i="6"/>
  <c r="AY51" i="6"/>
  <c r="AZ51" i="6"/>
  <c r="BA51" i="6" s="1"/>
  <c r="BB51" i="6"/>
  <c r="BC51" i="6"/>
  <c r="BD51" i="6"/>
  <c r="BE51" i="6"/>
  <c r="BF51" i="6" s="1"/>
  <c r="BG51" i="6"/>
  <c r="BH51" i="6"/>
  <c r="D52" i="6"/>
  <c r="E52" i="6"/>
  <c r="G52" i="6"/>
  <c r="K52" i="6"/>
  <c r="L52" i="6" s="1"/>
  <c r="AS52" i="6"/>
  <c r="N52" i="6" s="1"/>
  <c r="AT52" i="6"/>
  <c r="AU52" i="6"/>
  <c r="AV52" i="6"/>
  <c r="AW52" i="6"/>
  <c r="AX52" i="6"/>
  <c r="AY52" i="6"/>
  <c r="AZ52" i="6"/>
  <c r="BA52" i="6" s="1"/>
  <c r="BB52" i="6"/>
  <c r="BC52" i="6"/>
  <c r="BD52" i="6"/>
  <c r="BE52" i="6"/>
  <c r="BF52" i="6" s="1"/>
  <c r="BG52" i="6"/>
  <c r="BH52" i="6"/>
  <c r="D53" i="6"/>
  <c r="E53" i="6"/>
  <c r="G53" i="6"/>
  <c r="K53" i="6"/>
  <c r="L53" i="6" s="1"/>
  <c r="AS53" i="6"/>
  <c r="N53" i="6" s="1"/>
  <c r="AT53" i="6"/>
  <c r="AU53" i="6"/>
  <c r="AV53" i="6"/>
  <c r="AW53" i="6"/>
  <c r="AX53" i="6"/>
  <c r="AY53" i="6"/>
  <c r="AZ53" i="6"/>
  <c r="BA53" i="6"/>
  <c r="BB53" i="6"/>
  <c r="BC53" i="6"/>
  <c r="BD53" i="6"/>
  <c r="BE53" i="6"/>
  <c r="BF53" i="6"/>
  <c r="BG53" i="6"/>
  <c r="BH53" i="6"/>
  <c r="D54" i="6"/>
  <c r="E54" i="6"/>
  <c r="G54" i="6"/>
  <c r="K54" i="6"/>
  <c r="L54" i="6" s="1"/>
  <c r="AS54" i="6"/>
  <c r="N54" i="6" s="1"/>
  <c r="AT54" i="6"/>
  <c r="AU54" i="6"/>
  <c r="AV54" i="6"/>
  <c r="AW54" i="6"/>
  <c r="AX54" i="6"/>
  <c r="AY54" i="6"/>
  <c r="AZ54" i="6"/>
  <c r="BA54" i="6"/>
  <c r="BB54" i="6"/>
  <c r="BC54" i="6"/>
  <c r="BD54" i="6"/>
  <c r="BE54" i="6"/>
  <c r="BF54" i="6"/>
  <c r="BG54" i="6"/>
  <c r="BH54" i="6"/>
  <c r="D55" i="6"/>
  <c r="E55" i="6"/>
  <c r="G55" i="6"/>
  <c r="K55" i="6"/>
  <c r="L55" i="6" s="1"/>
  <c r="AS55" i="6"/>
  <c r="N55" i="6" s="1"/>
  <c r="AT55" i="6"/>
  <c r="AU55" i="6"/>
  <c r="AV55" i="6"/>
  <c r="AW55" i="6"/>
  <c r="AX55" i="6"/>
  <c r="AY55" i="6"/>
  <c r="AZ55" i="6"/>
  <c r="BA55" i="6"/>
  <c r="BB55" i="6"/>
  <c r="BC55" i="6"/>
  <c r="BD55" i="6"/>
  <c r="BE55" i="6"/>
  <c r="BF55" i="6"/>
  <c r="BG55" i="6"/>
  <c r="BH55" i="6"/>
  <c r="D56" i="6"/>
  <c r="E56" i="6"/>
  <c r="G56" i="6"/>
  <c r="K56" i="6"/>
  <c r="L56" i="6" s="1"/>
  <c r="AS56" i="6"/>
  <c r="N56" i="6" s="1"/>
  <c r="AT56" i="6"/>
  <c r="AU56" i="6"/>
  <c r="AV56" i="6"/>
  <c r="AW56" i="6"/>
  <c r="AX56" i="6"/>
  <c r="AY56" i="6"/>
  <c r="AZ56" i="6"/>
  <c r="BA56" i="6"/>
  <c r="BB56" i="6"/>
  <c r="BC56" i="6"/>
  <c r="BD56" i="6"/>
  <c r="BE56" i="6"/>
  <c r="BF56" i="6" s="1"/>
  <c r="BG56" i="6"/>
  <c r="BH56" i="6"/>
  <c r="D57" i="6"/>
  <c r="E57" i="6"/>
  <c r="G57" i="6"/>
  <c r="K57" i="6"/>
  <c r="L57" i="6"/>
  <c r="AS57" i="6"/>
  <c r="N57" i="6" s="1"/>
  <c r="AT57" i="6"/>
  <c r="AU57" i="6"/>
  <c r="AV57" i="6"/>
  <c r="AW57" i="6"/>
  <c r="AX57" i="6"/>
  <c r="AY57" i="6"/>
  <c r="AZ57" i="6"/>
  <c r="BA57" i="6" s="1"/>
  <c r="BB57" i="6"/>
  <c r="BC57" i="6"/>
  <c r="BD57" i="6"/>
  <c r="BE57" i="6"/>
  <c r="BF57" i="6" s="1"/>
  <c r="BG57" i="6"/>
  <c r="BH57" i="6"/>
  <c r="D58" i="6"/>
  <c r="E58" i="6"/>
  <c r="G58" i="6"/>
  <c r="K58" i="6"/>
  <c r="L58" i="6" s="1"/>
  <c r="AS58" i="6"/>
  <c r="N58" i="6" s="1"/>
  <c r="AT58" i="6"/>
  <c r="AU58" i="6"/>
  <c r="AV58" i="6"/>
  <c r="AW58" i="6"/>
  <c r="AX58" i="6"/>
  <c r="AY58" i="6"/>
  <c r="AZ58" i="6"/>
  <c r="BA58" i="6"/>
  <c r="BB58" i="6"/>
  <c r="BC58" i="6"/>
  <c r="BD58" i="6"/>
  <c r="BE58" i="6"/>
  <c r="BF58" i="6" s="1"/>
  <c r="BG58" i="6"/>
  <c r="BH58" i="6"/>
  <c r="D59" i="6"/>
  <c r="E59" i="6"/>
  <c r="G59" i="6"/>
  <c r="K59" i="6"/>
  <c r="L59" i="6"/>
  <c r="AS59" i="6"/>
  <c r="N59" i="6" s="1"/>
  <c r="AT59" i="6"/>
  <c r="AU59" i="6"/>
  <c r="AV59" i="6"/>
  <c r="AW59" i="6"/>
  <c r="AX59" i="6"/>
  <c r="AY59" i="6"/>
  <c r="AZ59" i="6"/>
  <c r="BA59" i="6"/>
  <c r="BB59" i="6"/>
  <c r="BC59" i="6"/>
  <c r="BD59" i="6"/>
  <c r="BE59" i="6"/>
  <c r="BF59" i="6"/>
  <c r="BG59" i="6"/>
  <c r="BH59" i="6"/>
  <c r="D60" i="6"/>
  <c r="E60" i="6"/>
  <c r="G60" i="6"/>
  <c r="K60" i="6"/>
  <c r="L60" i="6" s="1"/>
  <c r="AS60" i="6"/>
  <c r="N60" i="6" s="1"/>
  <c r="AT60" i="6"/>
  <c r="AU60" i="6"/>
  <c r="AV60" i="6"/>
  <c r="AW60" i="6"/>
  <c r="AX60" i="6"/>
  <c r="AY60" i="6"/>
  <c r="AZ60" i="6"/>
  <c r="BA60" i="6"/>
  <c r="BB60" i="6"/>
  <c r="BC60" i="6"/>
  <c r="BD60" i="6"/>
  <c r="BE60" i="6"/>
  <c r="BF60" i="6"/>
  <c r="BG60" i="6"/>
  <c r="BH60" i="6"/>
  <c r="D61" i="6"/>
  <c r="E61" i="6"/>
  <c r="G61" i="6"/>
  <c r="K61" i="6"/>
  <c r="L61" i="6"/>
  <c r="AS61" i="6"/>
  <c r="N61" i="6" s="1"/>
  <c r="AT61" i="6"/>
  <c r="AU61" i="6"/>
  <c r="AV61" i="6"/>
  <c r="AW61" i="6"/>
  <c r="AX61" i="6"/>
  <c r="AY61" i="6"/>
  <c r="AZ61" i="6"/>
  <c r="BC61" i="6"/>
  <c r="BD61" i="6"/>
  <c r="BE61" i="6"/>
  <c r="BF61" i="6" s="1"/>
  <c r="BG61" i="6"/>
  <c r="BH61" i="6"/>
  <c r="D62" i="6"/>
  <c r="E62" i="6"/>
  <c r="G62" i="6"/>
  <c r="K62" i="6"/>
  <c r="L62" i="6" s="1"/>
  <c r="AS62" i="6"/>
  <c r="N62" i="6" s="1"/>
  <c r="AT62" i="6"/>
  <c r="AU62" i="6"/>
  <c r="AV62" i="6"/>
  <c r="AW62" i="6"/>
  <c r="AX62" i="6"/>
  <c r="AY62" i="6"/>
  <c r="AZ62" i="6"/>
  <c r="BA62" i="6"/>
  <c r="BB62" i="6"/>
  <c r="BC62" i="6"/>
  <c r="BD62" i="6"/>
  <c r="BE62" i="6"/>
  <c r="BF62" i="6"/>
  <c r="BG62" i="6"/>
  <c r="BH62" i="6"/>
  <c r="D63" i="6"/>
  <c r="E63" i="6"/>
  <c r="G63" i="6"/>
  <c r="K63" i="6"/>
  <c r="L63" i="6"/>
  <c r="AS63" i="6"/>
  <c r="N63" i="6" s="1"/>
  <c r="AT63" i="6"/>
  <c r="AU63" i="6"/>
  <c r="AV63" i="6"/>
  <c r="AW63" i="6"/>
  <c r="AX63" i="6"/>
  <c r="AY63" i="6"/>
  <c r="AZ63" i="6"/>
  <c r="BA63" i="6" s="1"/>
  <c r="BB63" i="6"/>
  <c r="BC63" i="6"/>
  <c r="BD63" i="6"/>
  <c r="BE63" i="6"/>
  <c r="BF63" i="6" s="1"/>
  <c r="BG63" i="6"/>
  <c r="BH63" i="6"/>
  <c r="D64" i="6"/>
  <c r="E64" i="6"/>
  <c r="G64" i="6"/>
  <c r="K64" i="6"/>
  <c r="L64" i="6" s="1"/>
  <c r="AS64" i="6"/>
  <c r="N64" i="6" s="1"/>
  <c r="AT64" i="6"/>
  <c r="AU64" i="6"/>
  <c r="AV64" i="6"/>
  <c r="AW64" i="6"/>
  <c r="AX64" i="6"/>
  <c r="AY64" i="6"/>
  <c r="AZ64" i="6"/>
  <c r="BA64" i="6" s="1"/>
  <c r="BB64" i="6"/>
  <c r="BC64" i="6"/>
  <c r="BD64" i="6"/>
  <c r="BE64" i="6"/>
  <c r="BF64" i="6"/>
  <c r="BG64" i="6"/>
  <c r="BH64" i="6"/>
  <c r="D65" i="6"/>
  <c r="E65" i="6"/>
  <c r="G65" i="6"/>
  <c r="K65" i="6"/>
  <c r="L65" i="6"/>
  <c r="AS65" i="6"/>
  <c r="N65" i="6" s="1"/>
  <c r="AT65" i="6"/>
  <c r="AU65" i="6"/>
  <c r="AV65" i="6"/>
  <c r="AW65" i="6"/>
  <c r="AX65" i="6"/>
  <c r="AY65" i="6"/>
  <c r="AZ65" i="6"/>
  <c r="BC65" i="6"/>
  <c r="BD65" i="6"/>
  <c r="BE65" i="6"/>
  <c r="BF65" i="6"/>
  <c r="BG65" i="6"/>
  <c r="BH65" i="6"/>
  <c r="D66" i="6"/>
  <c r="E66" i="6"/>
  <c r="G66" i="6"/>
  <c r="K66" i="6"/>
  <c r="L66" i="6" s="1"/>
  <c r="AS66" i="6"/>
  <c r="N66" i="6" s="1"/>
  <c r="AT66" i="6"/>
  <c r="AU66" i="6"/>
  <c r="AV66" i="6"/>
  <c r="AW66" i="6"/>
  <c r="AX66" i="6"/>
  <c r="AY66" i="6"/>
  <c r="AZ66" i="6"/>
  <c r="BA66" i="6" s="1"/>
  <c r="BB66" i="6"/>
  <c r="BC66" i="6"/>
  <c r="BD66" i="6"/>
  <c r="BE66" i="6"/>
  <c r="BF66" i="6" s="1"/>
  <c r="BG66" i="6"/>
  <c r="BH66" i="6"/>
  <c r="D67" i="6"/>
  <c r="E67" i="6"/>
  <c r="G67" i="6"/>
  <c r="K67" i="6"/>
  <c r="L67" i="6" s="1"/>
  <c r="AS67" i="6"/>
  <c r="N67" i="6" s="1"/>
  <c r="AT67" i="6"/>
  <c r="AU67" i="6"/>
  <c r="AV67" i="6"/>
  <c r="AW67" i="6"/>
  <c r="AX67" i="6"/>
  <c r="AY67" i="6"/>
  <c r="AZ67" i="6"/>
  <c r="BC67" i="6"/>
  <c r="BD67" i="6"/>
  <c r="BE67" i="6"/>
  <c r="BF67" i="6" s="1"/>
  <c r="BG67" i="6"/>
  <c r="BH67" i="6"/>
  <c r="D68" i="6"/>
  <c r="E68" i="6"/>
  <c r="G68" i="6"/>
  <c r="K68" i="6"/>
  <c r="L68" i="6"/>
  <c r="AS68" i="6"/>
  <c r="N68" i="6" s="1"/>
  <c r="AT68" i="6"/>
  <c r="AU68" i="6"/>
  <c r="AV68" i="6"/>
  <c r="AW68" i="6"/>
  <c r="AX68" i="6"/>
  <c r="AY68" i="6"/>
  <c r="AZ68" i="6"/>
  <c r="BC68" i="6"/>
  <c r="BD68" i="6"/>
  <c r="BE68" i="6"/>
  <c r="BF68" i="6" s="1"/>
  <c r="BG68" i="6"/>
  <c r="BH68" i="6"/>
  <c r="D69" i="6"/>
  <c r="E69" i="6"/>
  <c r="G69" i="6"/>
  <c r="K69" i="6"/>
  <c r="L69" i="6" s="1"/>
  <c r="AS69" i="6"/>
  <c r="N69" i="6" s="1"/>
  <c r="AT69" i="6"/>
  <c r="AU69" i="6"/>
  <c r="AV69" i="6"/>
  <c r="AW69" i="6"/>
  <c r="AX69" i="6"/>
  <c r="AY69" i="6"/>
  <c r="AZ69" i="6"/>
  <c r="BA69" i="6"/>
  <c r="BB69" i="6"/>
  <c r="BC69" i="6"/>
  <c r="BD69" i="6"/>
  <c r="BE69" i="6"/>
  <c r="BF69" i="6"/>
  <c r="BG69" i="6"/>
  <c r="BH69" i="6"/>
  <c r="D70" i="6"/>
  <c r="E70" i="6"/>
  <c r="G70" i="6"/>
  <c r="K70" i="6"/>
  <c r="L70" i="6" s="1"/>
  <c r="AS70" i="6"/>
  <c r="N70" i="6" s="1"/>
  <c r="AT70" i="6"/>
  <c r="AU70" i="6"/>
  <c r="AV70" i="6"/>
  <c r="AW70" i="6"/>
  <c r="AX70" i="6"/>
  <c r="AY70" i="6"/>
  <c r="AZ70" i="6"/>
  <c r="BA70" i="6"/>
  <c r="BB70" i="6"/>
  <c r="BC70" i="6"/>
  <c r="BD70" i="6"/>
  <c r="BE70" i="6"/>
  <c r="BF70" i="6"/>
  <c r="BG70" i="6"/>
  <c r="BH70" i="6"/>
  <c r="D71" i="6"/>
  <c r="E71" i="6"/>
  <c r="G71" i="6"/>
  <c r="K71" i="6"/>
  <c r="L71" i="6"/>
  <c r="AS71" i="6"/>
  <c r="N71" i="6" s="1"/>
  <c r="AT71" i="6"/>
  <c r="AU71" i="6"/>
  <c r="AV71" i="6"/>
  <c r="AW71" i="6"/>
  <c r="AX71" i="6"/>
  <c r="AY71" i="6"/>
  <c r="AZ71" i="6"/>
  <c r="BA71" i="6"/>
  <c r="BB71" i="6"/>
  <c r="BC71" i="6"/>
  <c r="BD71" i="6"/>
  <c r="BE71" i="6"/>
  <c r="BF71" i="6" s="1"/>
  <c r="BG71" i="6"/>
  <c r="BH71" i="6"/>
  <c r="D72" i="6"/>
  <c r="E72" i="6"/>
  <c r="G72" i="6"/>
  <c r="K72" i="6"/>
  <c r="L72" i="6"/>
  <c r="AS72" i="6"/>
  <c r="N72" i="6" s="1"/>
  <c r="AT72" i="6"/>
  <c r="AU72" i="6"/>
  <c r="AV72" i="6"/>
  <c r="AW72" i="6"/>
  <c r="AX72" i="6"/>
  <c r="AY72" i="6"/>
  <c r="AZ72" i="6"/>
  <c r="BA72" i="6"/>
  <c r="BB72" i="6"/>
  <c r="BC72" i="6"/>
  <c r="BD72" i="6"/>
  <c r="BE72" i="6"/>
  <c r="BF72" i="6"/>
  <c r="BG72" i="6"/>
  <c r="BH72" i="6"/>
  <c r="D73" i="6"/>
  <c r="E73" i="6"/>
  <c r="G73" i="6"/>
  <c r="K73" i="6"/>
  <c r="L73" i="6" s="1"/>
  <c r="AS73" i="6"/>
  <c r="N73" i="6" s="1"/>
  <c r="AT73" i="6"/>
  <c r="AU73" i="6"/>
  <c r="AV73" i="6"/>
  <c r="AW73" i="6"/>
  <c r="AX73" i="6"/>
  <c r="AY73" i="6"/>
  <c r="AZ73" i="6"/>
  <c r="BA73" i="6"/>
  <c r="BB73" i="6"/>
  <c r="BC73" i="6"/>
  <c r="BD73" i="6"/>
  <c r="BE73" i="6"/>
  <c r="BF73" i="6" s="1"/>
  <c r="BG73" i="6"/>
  <c r="BH73" i="6"/>
  <c r="D74" i="6"/>
  <c r="E74" i="6"/>
  <c r="G74" i="6"/>
  <c r="K74" i="6"/>
  <c r="L74" i="6"/>
  <c r="AS74" i="6"/>
  <c r="N74" i="6" s="1"/>
  <c r="AT74" i="6"/>
  <c r="AU74" i="6"/>
  <c r="AV74" i="6"/>
  <c r="AW74" i="6"/>
  <c r="AX74" i="6"/>
  <c r="AY74" i="6"/>
  <c r="AZ74" i="6"/>
  <c r="BA74" i="6" s="1"/>
  <c r="BB74" i="6"/>
  <c r="BC74" i="6"/>
  <c r="BD74" i="6"/>
  <c r="BE74" i="6"/>
  <c r="BF74" i="6"/>
  <c r="BG74" i="6"/>
  <c r="BH74" i="6"/>
  <c r="D75" i="6"/>
  <c r="E75" i="6"/>
  <c r="G75" i="6"/>
  <c r="K75" i="6"/>
  <c r="L75" i="6" s="1"/>
  <c r="AS75" i="6"/>
  <c r="N75" i="6" s="1"/>
  <c r="AT75" i="6"/>
  <c r="AU75" i="6"/>
  <c r="AV75" i="6"/>
  <c r="AW75" i="6"/>
  <c r="AX75" i="6"/>
  <c r="AY75" i="6"/>
  <c r="AZ75" i="6"/>
  <c r="BC75" i="6"/>
  <c r="BD75" i="6"/>
  <c r="BE75" i="6"/>
  <c r="BF75" i="6" s="1"/>
  <c r="BG75" i="6"/>
  <c r="BH75" i="6"/>
  <c r="D76" i="6"/>
  <c r="E76" i="6"/>
  <c r="G76" i="6"/>
  <c r="K76" i="6"/>
  <c r="L76" i="6"/>
  <c r="AS76" i="6"/>
  <c r="N76" i="6" s="1"/>
  <c r="AT76" i="6"/>
  <c r="AU76" i="6"/>
  <c r="AV76" i="6"/>
  <c r="AW76" i="6"/>
  <c r="AX76" i="6"/>
  <c r="AY76" i="6"/>
  <c r="AZ76" i="6"/>
  <c r="BA76" i="6"/>
  <c r="BB76" i="6"/>
  <c r="BC76" i="6"/>
  <c r="BD76" i="6"/>
  <c r="BE76" i="6"/>
  <c r="BF76" i="6" s="1"/>
  <c r="BG76" i="6"/>
  <c r="BH76" i="6"/>
  <c r="D77" i="6"/>
  <c r="E77" i="6"/>
  <c r="G77" i="6"/>
  <c r="K77" i="6"/>
  <c r="L77" i="6"/>
  <c r="AS77" i="6"/>
  <c r="N77" i="6" s="1"/>
  <c r="AT77" i="6"/>
  <c r="AU77" i="6"/>
  <c r="AV77" i="6"/>
  <c r="AW77" i="6"/>
  <c r="AX77" i="6"/>
  <c r="AY77" i="6"/>
  <c r="AZ77" i="6"/>
  <c r="BA77" i="6"/>
  <c r="BB77" i="6"/>
  <c r="BC77" i="6"/>
  <c r="BD77" i="6"/>
  <c r="BE77" i="6"/>
  <c r="BF77" i="6" s="1"/>
  <c r="BG77" i="6"/>
  <c r="BH77" i="6"/>
  <c r="D78" i="6"/>
  <c r="E78" i="6"/>
  <c r="G78" i="6"/>
  <c r="K78" i="6"/>
  <c r="L78" i="6"/>
  <c r="AS78" i="6"/>
  <c r="N78" i="6" s="1"/>
  <c r="AT78" i="6"/>
  <c r="AU78" i="6"/>
  <c r="AV78" i="6"/>
  <c r="AW78" i="6"/>
  <c r="AX78" i="6"/>
  <c r="AY78" i="6"/>
  <c r="AZ78" i="6"/>
  <c r="BA78" i="6"/>
  <c r="BB78" i="6"/>
  <c r="BC78" i="6"/>
  <c r="BD78" i="6"/>
  <c r="BE78" i="6"/>
  <c r="BF78" i="6" s="1"/>
  <c r="BG78" i="6"/>
  <c r="BH78" i="6"/>
  <c r="D79" i="6"/>
  <c r="E79" i="6"/>
  <c r="G79" i="6"/>
  <c r="K79" i="6"/>
  <c r="L79" i="6" s="1"/>
  <c r="AS79" i="6"/>
  <c r="N79" i="6" s="1"/>
  <c r="AT79" i="6"/>
  <c r="AU79" i="6"/>
  <c r="AV79" i="6"/>
  <c r="AW79" i="6"/>
  <c r="AX79" i="6"/>
  <c r="AY79" i="6"/>
  <c r="AZ79" i="6"/>
  <c r="BC79" i="6"/>
  <c r="BD79" i="6"/>
  <c r="BE79" i="6"/>
  <c r="BF79" i="6" s="1"/>
  <c r="BG79" i="6"/>
  <c r="BH79" i="6"/>
  <c r="D80" i="6"/>
  <c r="E80" i="6"/>
  <c r="G80" i="6"/>
  <c r="K80" i="6"/>
  <c r="L80" i="6"/>
  <c r="AS80" i="6"/>
  <c r="N80" i="6" s="1"/>
  <c r="AT80" i="6"/>
  <c r="AU80" i="6"/>
  <c r="AV80" i="6"/>
  <c r="AW80" i="6"/>
  <c r="AX80" i="6"/>
  <c r="AY80" i="6"/>
  <c r="AZ80" i="6"/>
  <c r="BA80" i="6"/>
  <c r="BB80" i="6"/>
  <c r="BC80" i="6"/>
  <c r="BD80" i="6"/>
  <c r="BE80" i="6"/>
  <c r="BF80" i="6" s="1"/>
  <c r="BG80" i="6"/>
  <c r="BH80" i="6"/>
  <c r="D81" i="6"/>
  <c r="E81" i="6"/>
  <c r="G81" i="6"/>
  <c r="K81" i="6"/>
  <c r="L81" i="6" s="1"/>
  <c r="AS81" i="6"/>
  <c r="N81" i="6" s="1"/>
  <c r="AT81" i="6"/>
  <c r="AU81" i="6"/>
  <c r="AV81" i="6"/>
  <c r="AW81" i="6"/>
  <c r="AX81" i="6"/>
  <c r="AY81" i="6"/>
  <c r="AZ81" i="6"/>
  <c r="BA81" i="6"/>
  <c r="BB81" i="6"/>
  <c r="BC81" i="6"/>
  <c r="BD81" i="6"/>
  <c r="BE81" i="6"/>
  <c r="BF81" i="6" s="1"/>
  <c r="BG81" i="6"/>
  <c r="BH81" i="6"/>
  <c r="D82" i="6"/>
  <c r="E82" i="6"/>
  <c r="G82" i="6"/>
  <c r="K82" i="6"/>
  <c r="L82" i="6" s="1"/>
  <c r="AS82" i="6"/>
  <c r="N82" i="6" s="1"/>
  <c r="AT82" i="6"/>
  <c r="AU82" i="6"/>
  <c r="AV82" i="6"/>
  <c r="AW82" i="6"/>
  <c r="AX82" i="6"/>
  <c r="AY82" i="6"/>
  <c r="AZ82" i="6"/>
  <c r="BA82" i="6" s="1"/>
  <c r="BB82" i="6"/>
  <c r="BC82" i="6"/>
  <c r="BD82" i="6"/>
  <c r="BE82" i="6"/>
  <c r="BF82" i="6" s="1"/>
  <c r="BG82" i="6"/>
  <c r="BH82" i="6"/>
  <c r="D83" i="6"/>
  <c r="E83" i="6"/>
  <c r="G83" i="6"/>
  <c r="K83" i="6"/>
  <c r="L83" i="6"/>
  <c r="AS83" i="6"/>
  <c r="N83" i="6" s="1"/>
  <c r="AT83" i="6"/>
  <c r="AU83" i="6"/>
  <c r="AV83" i="6"/>
  <c r="AW83" i="6"/>
  <c r="AX83" i="6"/>
  <c r="AY83" i="6"/>
  <c r="AZ83" i="6"/>
  <c r="BC83" i="6"/>
  <c r="BD83" i="6"/>
  <c r="BE83" i="6"/>
  <c r="BF83" i="6" s="1"/>
  <c r="BG83" i="6"/>
  <c r="BH83" i="6"/>
  <c r="D84" i="6"/>
  <c r="E84" i="6"/>
  <c r="G84" i="6"/>
  <c r="K84" i="6"/>
  <c r="L84" i="6" s="1"/>
  <c r="AS84" i="6"/>
  <c r="N84" i="6" s="1"/>
  <c r="AT84" i="6"/>
  <c r="AU84" i="6"/>
  <c r="AV84" i="6"/>
  <c r="AW84" i="6"/>
  <c r="AX84" i="6"/>
  <c r="AY84" i="6"/>
  <c r="AZ84" i="6"/>
  <c r="BA84" i="6"/>
  <c r="BB84" i="6"/>
  <c r="BC84" i="6"/>
  <c r="BD84" i="6"/>
  <c r="BE84" i="6"/>
  <c r="BF84" i="6"/>
  <c r="BG84" i="6"/>
  <c r="BH84" i="6"/>
  <c r="D85" i="6"/>
  <c r="E85" i="6"/>
  <c r="G85" i="6"/>
  <c r="K85" i="6"/>
  <c r="L85" i="6"/>
  <c r="AS85" i="6"/>
  <c r="N85" i="6" s="1"/>
  <c r="AT85" i="6"/>
  <c r="AU85" i="6"/>
  <c r="AV85" i="6"/>
  <c r="AW85" i="6"/>
  <c r="AX85" i="6"/>
  <c r="AY85" i="6"/>
  <c r="AZ85" i="6"/>
  <c r="BA85" i="6"/>
  <c r="BB85" i="6"/>
  <c r="BC85" i="6"/>
  <c r="BD85" i="6"/>
  <c r="BE85" i="6"/>
  <c r="BF85" i="6" s="1"/>
  <c r="BG85" i="6"/>
  <c r="BH85" i="6"/>
  <c r="D86" i="6"/>
  <c r="E86" i="6"/>
  <c r="G86" i="6"/>
  <c r="K86" i="6"/>
  <c r="L86" i="6"/>
  <c r="AS86" i="6"/>
  <c r="N86" i="6" s="1"/>
  <c r="AT86" i="6"/>
  <c r="AU86" i="6"/>
  <c r="AV86" i="6"/>
  <c r="AW86" i="6"/>
  <c r="AX86" i="6"/>
  <c r="AY86" i="6"/>
  <c r="AZ86" i="6"/>
  <c r="BA86" i="6"/>
  <c r="BB86" i="6"/>
  <c r="BC86" i="6"/>
  <c r="BD86" i="6"/>
  <c r="BE86" i="6"/>
  <c r="BF86" i="6"/>
  <c r="BG86" i="6"/>
  <c r="BH86" i="6"/>
  <c r="D87" i="6"/>
  <c r="E87" i="6"/>
  <c r="G87" i="6"/>
  <c r="K87" i="6"/>
  <c r="L87" i="6"/>
  <c r="AS87" i="6"/>
  <c r="N87" i="6" s="1"/>
  <c r="AT87" i="6"/>
  <c r="AU87" i="6"/>
  <c r="AV87" i="6"/>
  <c r="AW87" i="6"/>
  <c r="AX87" i="6"/>
  <c r="AY87" i="6"/>
  <c r="AZ87" i="6"/>
  <c r="BA87" i="6"/>
  <c r="BB87" i="6"/>
  <c r="BC87" i="6"/>
  <c r="BD87" i="6"/>
  <c r="BE87" i="6"/>
  <c r="BF87" i="6"/>
  <c r="BG87" i="6"/>
  <c r="BH87" i="6"/>
  <c r="D88" i="6"/>
  <c r="E88" i="6"/>
  <c r="G88" i="6"/>
  <c r="K88" i="6"/>
  <c r="L88" i="6"/>
  <c r="AS88" i="6"/>
  <c r="N88" i="6" s="1"/>
  <c r="AT88" i="6"/>
  <c r="AU88" i="6"/>
  <c r="AV88" i="6"/>
  <c r="AW88" i="6"/>
  <c r="AX88" i="6"/>
  <c r="AY88" i="6"/>
  <c r="AZ88" i="6"/>
  <c r="BA88" i="6"/>
  <c r="BB88" i="6"/>
  <c r="BC88" i="6"/>
  <c r="BD88" i="6"/>
  <c r="BE88" i="6"/>
  <c r="BF88" i="6"/>
  <c r="BG88" i="6"/>
  <c r="BH88" i="6"/>
  <c r="D89" i="6"/>
  <c r="E89" i="6"/>
  <c r="G89" i="6"/>
  <c r="K89" i="6"/>
  <c r="L89" i="6"/>
  <c r="AS89" i="6"/>
  <c r="N89" i="6" s="1"/>
  <c r="AT89" i="6"/>
  <c r="AU89" i="6"/>
  <c r="AV89" i="6"/>
  <c r="AW89" i="6"/>
  <c r="AX89" i="6"/>
  <c r="AY89" i="6"/>
  <c r="AZ89" i="6"/>
  <c r="BA89" i="6"/>
  <c r="BB89" i="6"/>
  <c r="BC89" i="6"/>
  <c r="BD89" i="6"/>
  <c r="BE89" i="6"/>
  <c r="BF89" i="6"/>
  <c r="BG89" i="6"/>
  <c r="BH89" i="6"/>
  <c r="D90" i="6"/>
  <c r="E90" i="6"/>
  <c r="G90" i="6"/>
  <c r="K90" i="6"/>
  <c r="L90" i="6"/>
  <c r="AS90" i="6"/>
  <c r="N90" i="6" s="1"/>
  <c r="AT90" i="6"/>
  <c r="AU90" i="6"/>
  <c r="AV90" i="6"/>
  <c r="AW90" i="6"/>
  <c r="AX90" i="6"/>
  <c r="AY90" i="6"/>
  <c r="AZ90" i="6"/>
  <c r="BA90" i="6"/>
  <c r="BB90" i="6"/>
  <c r="BC90" i="6"/>
  <c r="BD90" i="6"/>
  <c r="BE90" i="6"/>
  <c r="BF90" i="6"/>
  <c r="BG90" i="6"/>
  <c r="BH90" i="6"/>
  <c r="D91" i="6"/>
  <c r="E91" i="6"/>
  <c r="G91" i="6"/>
  <c r="K91" i="6"/>
  <c r="L91" i="6"/>
  <c r="AS91" i="6"/>
  <c r="N91" i="6" s="1"/>
  <c r="AT91" i="6"/>
  <c r="AU91" i="6"/>
  <c r="AV91" i="6"/>
  <c r="AW91" i="6"/>
  <c r="AX91" i="6"/>
  <c r="AY91" i="6"/>
  <c r="AZ91" i="6"/>
  <c r="BA91" i="6"/>
  <c r="BB91" i="6"/>
  <c r="BC91" i="6"/>
  <c r="BD91" i="6"/>
  <c r="BE91" i="6"/>
  <c r="BF91" i="6"/>
  <c r="BG91" i="6"/>
  <c r="BH91" i="6"/>
  <c r="D92" i="6"/>
  <c r="E92" i="6"/>
  <c r="G92" i="6"/>
  <c r="K92" i="6"/>
  <c r="L92" i="6"/>
  <c r="AS92" i="6"/>
  <c r="N92" i="6" s="1"/>
  <c r="AT92" i="6"/>
  <c r="AU92" i="6"/>
  <c r="AV92" i="6"/>
  <c r="AW92" i="6"/>
  <c r="AX92" i="6"/>
  <c r="AY92" i="6"/>
  <c r="AZ92" i="6"/>
  <c r="BA92" i="6"/>
  <c r="BB92" i="6"/>
  <c r="BC92" i="6"/>
  <c r="BD92" i="6"/>
  <c r="BE92" i="6"/>
  <c r="BF92" i="6"/>
  <c r="BG92" i="6"/>
  <c r="BH92" i="6"/>
  <c r="D93" i="6"/>
  <c r="E93" i="6"/>
  <c r="G93" i="6"/>
  <c r="K93" i="6"/>
  <c r="L93" i="6"/>
  <c r="AS93" i="6"/>
  <c r="N93" i="6" s="1"/>
  <c r="AT93" i="6"/>
  <c r="AU93" i="6"/>
  <c r="AV93" i="6"/>
  <c r="AW93" i="6"/>
  <c r="AX93" i="6"/>
  <c r="AY93" i="6"/>
  <c r="AZ93" i="6"/>
  <c r="BA93" i="6"/>
  <c r="BB93" i="6"/>
  <c r="BC93" i="6"/>
  <c r="BD93" i="6"/>
  <c r="BE93" i="6"/>
  <c r="BF93" i="6"/>
  <c r="BG93" i="6"/>
  <c r="BH93" i="6"/>
  <c r="D94" i="6"/>
  <c r="E94" i="6"/>
  <c r="G94" i="6"/>
  <c r="K94" i="6"/>
  <c r="L94" i="6"/>
  <c r="AS94" i="6"/>
  <c r="N94" i="6" s="1"/>
  <c r="AT94" i="6"/>
  <c r="AU94" i="6"/>
  <c r="AV94" i="6"/>
  <c r="AW94" i="6"/>
  <c r="AX94" i="6"/>
  <c r="AY94" i="6"/>
  <c r="AZ94" i="6"/>
  <c r="BA94" i="6"/>
  <c r="BB94" i="6"/>
  <c r="BC94" i="6"/>
  <c r="BD94" i="6"/>
  <c r="BE94" i="6"/>
  <c r="BF94" i="6"/>
  <c r="BG94" i="6"/>
  <c r="BH94" i="6"/>
  <c r="D95" i="6"/>
  <c r="E95" i="6"/>
  <c r="G95" i="6"/>
  <c r="K95" i="6"/>
  <c r="L95" i="6"/>
  <c r="AS95" i="6"/>
  <c r="N95" i="6" s="1"/>
  <c r="AT95" i="6"/>
  <c r="AU95" i="6"/>
  <c r="AV95" i="6"/>
  <c r="AW95" i="6"/>
  <c r="AX95" i="6"/>
  <c r="AY95" i="6"/>
  <c r="AZ95" i="6"/>
  <c r="BA95" i="6"/>
  <c r="BB95" i="6"/>
  <c r="BC95" i="6"/>
  <c r="BD95" i="6"/>
  <c r="BE95" i="6"/>
  <c r="BF95" i="6"/>
  <c r="BG95" i="6"/>
  <c r="BH95" i="6"/>
  <c r="D96" i="6"/>
  <c r="E96" i="6"/>
  <c r="G96" i="6"/>
  <c r="K96" i="6"/>
  <c r="L96" i="6"/>
  <c r="AS96" i="6"/>
  <c r="N96" i="6" s="1"/>
  <c r="AT96" i="6"/>
  <c r="AU96" i="6"/>
  <c r="AV96" i="6"/>
  <c r="AW96" i="6"/>
  <c r="AX96" i="6"/>
  <c r="AY96" i="6"/>
  <c r="AZ96" i="6"/>
  <c r="BA96" i="6"/>
  <c r="BB96" i="6"/>
  <c r="BC96" i="6"/>
  <c r="BD96" i="6"/>
  <c r="BE96" i="6"/>
  <c r="BF96" i="6"/>
  <c r="BG96" i="6"/>
  <c r="BH96" i="6"/>
  <c r="D97" i="6"/>
  <c r="E97" i="6"/>
  <c r="G97" i="6"/>
  <c r="K97" i="6"/>
  <c r="L97" i="6"/>
  <c r="AS97" i="6"/>
  <c r="N97" i="6" s="1"/>
  <c r="AT97" i="6"/>
  <c r="AU97" i="6"/>
  <c r="AV97" i="6"/>
  <c r="AW97" i="6"/>
  <c r="AX97" i="6"/>
  <c r="AY97" i="6"/>
  <c r="AZ97" i="6"/>
  <c r="BA97" i="6"/>
  <c r="BB97" i="6"/>
  <c r="BC97" i="6"/>
  <c r="BD97" i="6"/>
  <c r="BE97" i="6"/>
  <c r="BF97" i="6"/>
  <c r="BG97" i="6"/>
  <c r="BH97" i="6"/>
  <c r="D98" i="6"/>
  <c r="E98" i="6"/>
  <c r="G98" i="6"/>
  <c r="K98" i="6"/>
  <c r="L98" i="6"/>
  <c r="AS98" i="6"/>
  <c r="N98" i="6" s="1"/>
  <c r="AT98" i="6"/>
  <c r="AU98" i="6"/>
  <c r="AV98" i="6"/>
  <c r="AW98" i="6"/>
  <c r="AX98" i="6"/>
  <c r="AY98" i="6"/>
  <c r="AZ98" i="6"/>
  <c r="BA98" i="6"/>
  <c r="BB98" i="6"/>
  <c r="BC98" i="6"/>
  <c r="BD98" i="6"/>
  <c r="BE98" i="6"/>
  <c r="BF98" i="6"/>
  <c r="BG98" i="6"/>
  <c r="BH98" i="6"/>
  <c r="D99" i="6"/>
  <c r="E99" i="6"/>
  <c r="G99" i="6"/>
  <c r="K99" i="6"/>
  <c r="L99" i="6"/>
  <c r="AS99" i="6"/>
  <c r="N99" i="6" s="1"/>
  <c r="AT99" i="6"/>
  <c r="AU99" i="6"/>
  <c r="AV99" i="6"/>
  <c r="AW99" i="6"/>
  <c r="AX99" i="6"/>
  <c r="AY99" i="6"/>
  <c r="AZ99" i="6"/>
  <c r="BA99" i="6"/>
  <c r="BB99" i="6"/>
  <c r="BC99" i="6"/>
  <c r="BD99" i="6"/>
  <c r="BE99" i="6"/>
  <c r="BF99" i="6"/>
  <c r="BG99" i="6"/>
  <c r="BH99" i="6"/>
  <c r="D100" i="6"/>
  <c r="E100" i="6"/>
  <c r="G100" i="6"/>
  <c r="K100" i="6"/>
  <c r="L100" i="6"/>
  <c r="AS100" i="6"/>
  <c r="N100" i="6" s="1"/>
  <c r="AT100" i="6"/>
  <c r="AU100" i="6"/>
  <c r="AV100" i="6"/>
  <c r="AW100" i="6"/>
  <c r="AX100" i="6"/>
  <c r="AY100" i="6"/>
  <c r="AZ100" i="6"/>
  <c r="BA100" i="6"/>
  <c r="BB100" i="6"/>
  <c r="BC100" i="6"/>
  <c r="BD100" i="6"/>
  <c r="BE100" i="6"/>
  <c r="BF100" i="6"/>
  <c r="BG100" i="6"/>
  <c r="BH100" i="6"/>
  <c r="D101" i="6"/>
  <c r="E101" i="6"/>
  <c r="G101" i="6"/>
  <c r="K101" i="6"/>
  <c r="L101" i="6"/>
  <c r="AS101" i="6"/>
  <c r="N101" i="6" s="1"/>
  <c r="AT101" i="6"/>
  <c r="AU101" i="6"/>
  <c r="AV101" i="6"/>
  <c r="AW101" i="6"/>
  <c r="AX101" i="6"/>
  <c r="AY101" i="6"/>
  <c r="AZ101" i="6"/>
  <c r="BA101" i="6"/>
  <c r="BB101" i="6"/>
  <c r="BC101" i="6"/>
  <c r="BD101" i="6"/>
  <c r="BE101" i="6"/>
  <c r="BF101" i="6"/>
  <c r="BG101" i="6"/>
  <c r="BH101" i="6"/>
  <c r="D102" i="6"/>
  <c r="E102" i="6"/>
  <c r="G102" i="6"/>
  <c r="K102" i="6"/>
  <c r="L102" i="6"/>
  <c r="AS102" i="6"/>
  <c r="N102" i="6" s="1"/>
  <c r="AT102" i="6"/>
  <c r="AU102" i="6"/>
  <c r="AV102" i="6"/>
  <c r="AW102" i="6"/>
  <c r="AX102" i="6"/>
  <c r="AY102" i="6"/>
  <c r="AZ102" i="6"/>
  <c r="BA102" i="6"/>
  <c r="BB102" i="6"/>
  <c r="BC102" i="6"/>
  <c r="BD102" i="6"/>
  <c r="BE102" i="6"/>
  <c r="BF102" i="6"/>
  <c r="BG102" i="6"/>
  <c r="BH102" i="6"/>
  <c r="D103" i="6"/>
  <c r="E103" i="6"/>
  <c r="G103" i="6"/>
  <c r="K103" i="6"/>
  <c r="L103" i="6"/>
  <c r="AS103" i="6"/>
  <c r="N103" i="6" s="1"/>
  <c r="AT103" i="6"/>
  <c r="AU103" i="6"/>
  <c r="AV103" i="6"/>
  <c r="AW103" i="6"/>
  <c r="AX103" i="6"/>
  <c r="AY103" i="6"/>
  <c r="AZ103" i="6"/>
  <c r="BA103" i="6"/>
  <c r="BB103" i="6"/>
  <c r="BC103" i="6"/>
  <c r="BD103" i="6"/>
  <c r="BE103" i="6"/>
  <c r="BF103" i="6"/>
  <c r="BG103" i="6"/>
  <c r="BH103" i="6"/>
  <c r="D104" i="6"/>
  <c r="E104" i="6"/>
  <c r="G104" i="6"/>
  <c r="K104" i="6"/>
  <c r="L104" i="6"/>
  <c r="AS104" i="6"/>
  <c r="N104" i="6" s="1"/>
  <c r="AT104" i="6"/>
  <c r="AU104" i="6"/>
  <c r="AV104" i="6"/>
  <c r="AW104" i="6"/>
  <c r="AX104" i="6"/>
  <c r="AY104" i="6"/>
  <c r="AZ104" i="6"/>
  <c r="BA104" i="6"/>
  <c r="BB104" i="6"/>
  <c r="BC104" i="6"/>
  <c r="BD104" i="6"/>
  <c r="BE104" i="6"/>
  <c r="BF104" i="6"/>
  <c r="BG104" i="6"/>
  <c r="BH104" i="6"/>
  <c r="D105" i="6"/>
  <c r="E105" i="6"/>
  <c r="G105" i="6"/>
  <c r="K105" i="6"/>
  <c r="L105" i="6"/>
  <c r="AS105" i="6"/>
  <c r="N105" i="6" s="1"/>
  <c r="AT105" i="6"/>
  <c r="AU105" i="6"/>
  <c r="AV105" i="6"/>
  <c r="AW105" i="6"/>
  <c r="AX105" i="6"/>
  <c r="AY105" i="6"/>
  <c r="AZ105" i="6"/>
  <c r="BA105" i="6"/>
  <c r="BB105" i="6"/>
  <c r="BC105" i="6"/>
  <c r="BD105" i="6"/>
  <c r="BE105" i="6"/>
  <c r="BF105" i="6"/>
  <c r="BG105" i="6"/>
  <c r="BH105" i="6"/>
  <c r="D106" i="6"/>
  <c r="E106" i="6"/>
  <c r="G106" i="6"/>
  <c r="K106" i="6"/>
  <c r="L106" i="6"/>
  <c r="AS106" i="6"/>
  <c r="N106" i="6" s="1"/>
  <c r="AT106" i="6"/>
  <c r="AU106" i="6"/>
  <c r="AV106" i="6"/>
  <c r="AW106" i="6"/>
  <c r="AX106" i="6"/>
  <c r="AY106" i="6"/>
  <c r="AZ106" i="6"/>
  <c r="BA106" i="6"/>
  <c r="BB106" i="6"/>
  <c r="BC106" i="6"/>
  <c r="BD106" i="6"/>
  <c r="BE106" i="6"/>
  <c r="BF106" i="6"/>
  <c r="BG106" i="6"/>
  <c r="BH106" i="6"/>
  <c r="D107" i="6"/>
  <c r="E107" i="6"/>
  <c r="G107" i="6"/>
  <c r="K107" i="6"/>
  <c r="L107" i="6"/>
  <c r="AS107" i="6"/>
  <c r="N107" i="6" s="1"/>
  <c r="AT107" i="6"/>
  <c r="AU107" i="6"/>
  <c r="AV107" i="6"/>
  <c r="AW107" i="6"/>
  <c r="AX107" i="6"/>
  <c r="AY107" i="6"/>
  <c r="AZ107" i="6"/>
  <c r="BA107" i="6"/>
  <c r="BB107" i="6"/>
  <c r="BC107" i="6"/>
  <c r="BD107" i="6"/>
  <c r="BE107" i="6"/>
  <c r="BF107" i="6"/>
  <c r="BG107" i="6"/>
  <c r="BH107" i="6"/>
  <c r="D108" i="6"/>
  <c r="E108" i="6"/>
  <c r="G108" i="6"/>
  <c r="K108" i="6"/>
  <c r="L108" i="6"/>
  <c r="AS108" i="6"/>
  <c r="N108" i="6" s="1"/>
  <c r="AT108" i="6"/>
  <c r="AU108" i="6"/>
  <c r="AV108" i="6"/>
  <c r="AW108" i="6"/>
  <c r="AX108" i="6"/>
  <c r="AY108" i="6"/>
  <c r="AZ108" i="6"/>
  <c r="BA108" i="6"/>
  <c r="BB108" i="6"/>
  <c r="BC108" i="6"/>
  <c r="BD108" i="6"/>
  <c r="BE108" i="6"/>
  <c r="BF108" i="6"/>
  <c r="BG108" i="6"/>
  <c r="BH108" i="6"/>
  <c r="D109" i="6"/>
  <c r="E109" i="6"/>
  <c r="G109" i="6"/>
  <c r="K109" i="6"/>
  <c r="L109" i="6"/>
  <c r="AS109" i="6"/>
  <c r="N109" i="6" s="1"/>
  <c r="AT109" i="6"/>
  <c r="AU109" i="6"/>
  <c r="AV109" i="6"/>
  <c r="AW109" i="6"/>
  <c r="AX109" i="6"/>
  <c r="AY109" i="6"/>
  <c r="AZ109" i="6"/>
  <c r="BA109" i="6"/>
  <c r="BB109" i="6"/>
  <c r="BC109" i="6"/>
  <c r="BD109" i="6"/>
  <c r="BE109" i="6"/>
  <c r="BF109" i="6"/>
  <c r="BG109" i="6"/>
  <c r="BH109" i="6"/>
  <c r="D110" i="6"/>
  <c r="E110" i="6"/>
  <c r="G110" i="6"/>
  <c r="K110" i="6"/>
  <c r="L110" i="6"/>
  <c r="AS110" i="6"/>
  <c r="N110" i="6" s="1"/>
  <c r="AT110" i="6"/>
  <c r="AU110" i="6"/>
  <c r="AV110" i="6"/>
  <c r="AW110" i="6"/>
  <c r="AX110" i="6"/>
  <c r="AY110" i="6"/>
  <c r="AZ110" i="6"/>
  <c r="BA110" i="6"/>
  <c r="BB110" i="6"/>
  <c r="BC110" i="6"/>
  <c r="BD110" i="6"/>
  <c r="BE110" i="6"/>
  <c r="BF110" i="6"/>
  <c r="BG110" i="6"/>
  <c r="BH110" i="6"/>
  <c r="D111" i="6"/>
  <c r="E111" i="6"/>
  <c r="G111" i="6"/>
  <c r="K111" i="6"/>
  <c r="L111" i="6"/>
  <c r="AS111" i="6"/>
  <c r="N111" i="6" s="1"/>
  <c r="AT111" i="6"/>
  <c r="AU111" i="6"/>
  <c r="AV111" i="6"/>
  <c r="AW111" i="6"/>
  <c r="AX111" i="6"/>
  <c r="AY111" i="6"/>
  <c r="AZ111" i="6"/>
  <c r="BA111" i="6"/>
  <c r="BB111" i="6"/>
  <c r="BC111" i="6"/>
  <c r="BD111" i="6"/>
  <c r="BE111" i="6"/>
  <c r="BF111" i="6"/>
  <c r="BG111" i="6"/>
  <c r="BH111" i="6"/>
  <c r="D112" i="6"/>
  <c r="E112" i="6"/>
  <c r="G112" i="6"/>
  <c r="K112" i="6"/>
  <c r="L112" i="6"/>
  <c r="AS112" i="6"/>
  <c r="N112" i="6" s="1"/>
  <c r="AT112" i="6"/>
  <c r="AU112" i="6"/>
  <c r="AV112" i="6"/>
  <c r="AW112" i="6"/>
  <c r="AX112" i="6"/>
  <c r="AY112" i="6"/>
  <c r="AZ112" i="6"/>
  <c r="BA112" i="6"/>
  <c r="BB112" i="6"/>
  <c r="BC112" i="6"/>
  <c r="BD112" i="6"/>
  <c r="BE112" i="6"/>
  <c r="BF112" i="6"/>
  <c r="BG112" i="6"/>
  <c r="BH112" i="6"/>
  <c r="D113" i="6"/>
  <c r="E113" i="6"/>
  <c r="G113" i="6"/>
  <c r="K113" i="6"/>
  <c r="L113" i="6"/>
  <c r="AS113" i="6"/>
  <c r="N113" i="6" s="1"/>
  <c r="AT113" i="6"/>
  <c r="AU113" i="6"/>
  <c r="AV113" i="6"/>
  <c r="AW113" i="6"/>
  <c r="AX113" i="6"/>
  <c r="AY113" i="6"/>
  <c r="AZ113" i="6"/>
  <c r="BA113" i="6"/>
  <c r="BB113" i="6"/>
  <c r="BC113" i="6"/>
  <c r="BD113" i="6"/>
  <c r="BE113" i="6"/>
  <c r="BF113" i="6"/>
  <c r="BG113" i="6"/>
  <c r="BH113" i="6"/>
  <c r="D114" i="6"/>
  <c r="E114" i="6"/>
  <c r="G114" i="6"/>
  <c r="K114" i="6"/>
  <c r="L114" i="6"/>
  <c r="AS114" i="6"/>
  <c r="N114" i="6" s="1"/>
  <c r="AT114" i="6"/>
  <c r="AU114" i="6"/>
  <c r="AV114" i="6"/>
  <c r="AW114" i="6"/>
  <c r="AX114" i="6"/>
  <c r="AY114" i="6"/>
  <c r="AZ114" i="6"/>
  <c r="BA114" i="6"/>
  <c r="BB114" i="6"/>
  <c r="BC114" i="6"/>
  <c r="BD114" i="6"/>
  <c r="BE114" i="6"/>
  <c r="BF114" i="6"/>
  <c r="BG114" i="6"/>
  <c r="BH114" i="6"/>
  <c r="D115" i="6"/>
  <c r="E115" i="6"/>
  <c r="G115" i="6"/>
  <c r="K115" i="6"/>
  <c r="L115" i="6" s="1"/>
  <c r="AS115" i="6"/>
  <c r="N115" i="6" s="1"/>
  <c r="AT115" i="6"/>
  <c r="AU115" i="6"/>
  <c r="AV115" i="6"/>
  <c r="AW115" i="6"/>
  <c r="AX115" i="6"/>
  <c r="AY115" i="6"/>
  <c r="AZ115" i="6"/>
  <c r="BC115" i="6"/>
  <c r="BD115" i="6"/>
  <c r="BE115" i="6"/>
  <c r="BF115" i="6" s="1"/>
  <c r="BG115" i="6"/>
  <c r="BH115" i="6"/>
  <c r="D116" i="6"/>
  <c r="E116" i="6"/>
  <c r="G116" i="6"/>
  <c r="K116" i="6"/>
  <c r="L116" i="6" s="1"/>
  <c r="AS116" i="6"/>
  <c r="N116" i="6" s="1"/>
  <c r="AT116" i="6"/>
  <c r="AU116" i="6"/>
  <c r="AV116" i="6"/>
  <c r="AW116" i="6"/>
  <c r="AX116" i="6"/>
  <c r="AY116" i="6"/>
  <c r="AZ116" i="6"/>
  <c r="BC116" i="6"/>
  <c r="BD116" i="6"/>
  <c r="BE116" i="6"/>
  <c r="BF116" i="6"/>
  <c r="BG116" i="6"/>
  <c r="BH116" i="6"/>
  <c r="D117" i="6"/>
  <c r="E117" i="6"/>
  <c r="G117" i="6"/>
  <c r="K117" i="6"/>
  <c r="L117" i="6" s="1"/>
  <c r="AS117" i="6"/>
  <c r="N117" i="6" s="1"/>
  <c r="AT117" i="6"/>
  <c r="AU117" i="6"/>
  <c r="AV117" i="6"/>
  <c r="AW117" i="6"/>
  <c r="AX117" i="6"/>
  <c r="AY117" i="6"/>
  <c r="AZ117" i="6"/>
  <c r="BA117" i="6"/>
  <c r="BB117" i="6"/>
  <c r="BC117" i="6"/>
  <c r="BD117" i="6"/>
  <c r="BE117" i="6"/>
  <c r="BF117" i="6" s="1"/>
  <c r="BG117" i="6"/>
  <c r="BH117" i="6"/>
  <c r="D118" i="6"/>
  <c r="E118" i="6"/>
  <c r="G118" i="6"/>
  <c r="K118" i="6"/>
  <c r="L118" i="6" s="1"/>
  <c r="AS118" i="6"/>
  <c r="N118" i="6" s="1"/>
  <c r="AT118" i="6"/>
  <c r="AU118" i="6"/>
  <c r="AV118" i="6"/>
  <c r="AW118" i="6"/>
  <c r="AX118" i="6"/>
  <c r="AY118" i="6"/>
  <c r="AZ118" i="6"/>
  <c r="BA118" i="6"/>
  <c r="BB118" i="6"/>
  <c r="BC118" i="6"/>
  <c r="BD118" i="6"/>
  <c r="BE118" i="6"/>
  <c r="BF118" i="6" s="1"/>
  <c r="BG118" i="6"/>
  <c r="BH118" i="6"/>
  <c r="D119" i="6"/>
  <c r="E119" i="6"/>
  <c r="G119" i="6"/>
  <c r="K119" i="6"/>
  <c r="L119" i="6"/>
  <c r="AS119" i="6"/>
  <c r="N119" i="6" s="1"/>
  <c r="AT119" i="6"/>
  <c r="AU119" i="6"/>
  <c r="AV119" i="6"/>
  <c r="AW119" i="6"/>
  <c r="AX119" i="6"/>
  <c r="AY119" i="6"/>
  <c r="AZ119" i="6"/>
  <c r="BC119" i="6"/>
  <c r="BD119" i="6"/>
  <c r="BE119" i="6"/>
  <c r="BF119" i="6" s="1"/>
  <c r="BG119" i="6"/>
  <c r="BH119" i="6"/>
  <c r="D120" i="6"/>
  <c r="E120" i="6"/>
  <c r="G120" i="6"/>
  <c r="K120" i="6"/>
  <c r="L120" i="6" s="1"/>
  <c r="AS120" i="6"/>
  <c r="N120" i="6" s="1"/>
  <c r="AT120" i="6"/>
  <c r="AU120" i="6"/>
  <c r="AV120" i="6"/>
  <c r="AW120" i="6"/>
  <c r="AX120" i="6"/>
  <c r="AY120" i="6"/>
  <c r="AZ120" i="6"/>
  <c r="BC120" i="6"/>
  <c r="BD120" i="6"/>
  <c r="BE120" i="6"/>
  <c r="BF120" i="6" s="1"/>
  <c r="BG120" i="6"/>
  <c r="BH120" i="6"/>
  <c r="D121" i="6"/>
  <c r="E121" i="6"/>
  <c r="G121" i="6"/>
  <c r="K121" i="6"/>
  <c r="L121" i="6"/>
  <c r="AS121" i="6"/>
  <c r="N121" i="6" s="1"/>
  <c r="AT121" i="6"/>
  <c r="AU121" i="6"/>
  <c r="AV121" i="6"/>
  <c r="AW121" i="6"/>
  <c r="AX121" i="6"/>
  <c r="AY121" i="6"/>
  <c r="AZ121" i="6"/>
  <c r="BA121" i="6" s="1"/>
  <c r="BB121" i="6"/>
  <c r="BC121" i="6"/>
  <c r="BD121" i="6"/>
  <c r="BE121" i="6"/>
  <c r="BF121" i="6" s="1"/>
  <c r="BG121" i="6"/>
  <c r="BH121" i="6"/>
  <c r="D122" i="6"/>
  <c r="E122" i="6"/>
  <c r="G122" i="6"/>
  <c r="K122" i="6"/>
  <c r="L122" i="6"/>
  <c r="AS122" i="6"/>
  <c r="N122" i="6" s="1"/>
  <c r="AT122" i="6"/>
  <c r="AU122" i="6"/>
  <c r="AV122" i="6"/>
  <c r="AW122" i="6"/>
  <c r="AX122" i="6"/>
  <c r="AY122" i="6"/>
  <c r="AZ122" i="6"/>
  <c r="BC122" i="6"/>
  <c r="BD122" i="6"/>
  <c r="BE122" i="6"/>
  <c r="BF122" i="6"/>
  <c r="BG122" i="6"/>
  <c r="BH122" i="6"/>
  <c r="D123" i="6"/>
  <c r="V23" i="22" s="1"/>
  <c r="E123" i="6"/>
  <c r="W23" i="22" s="1"/>
  <c r="G123" i="6"/>
  <c r="AH23" i="22" s="1"/>
  <c r="K123" i="6"/>
  <c r="L123" i="6" s="1"/>
  <c r="AS123" i="6"/>
  <c r="AT123" i="6"/>
  <c r="AU123" i="6"/>
  <c r="AV123" i="6"/>
  <c r="AW123" i="6"/>
  <c r="BQ23" i="22" s="1"/>
  <c r="AX123" i="6"/>
  <c r="BR23" i="22" s="1"/>
  <c r="AY123" i="6"/>
  <c r="BS23" i="22" s="1"/>
  <c r="AZ123" i="6"/>
  <c r="BA123" i="6"/>
  <c r="BB123" i="6"/>
  <c r="BV23" i="22" s="1"/>
  <c r="BC123" i="6"/>
  <c r="BW23" i="22" s="1"/>
  <c r="BD123" i="6"/>
  <c r="BX23" i="22" s="1"/>
  <c r="BE123" i="6"/>
  <c r="BG123" i="6"/>
  <c r="BH123" i="6"/>
  <c r="D124" i="6"/>
  <c r="V24" i="22" s="1"/>
  <c r="E124" i="6"/>
  <c r="W24" i="22" s="1"/>
  <c r="G124" i="6"/>
  <c r="AH24" i="22" s="1"/>
  <c r="K124" i="6"/>
  <c r="AS124" i="6"/>
  <c r="N124" i="6" s="1"/>
  <c r="AT124" i="6"/>
  <c r="AU124" i="6"/>
  <c r="AV124" i="6"/>
  <c r="AW124" i="6"/>
  <c r="BQ24" i="22" s="1"/>
  <c r="AX124" i="6"/>
  <c r="BR24" i="22" s="1"/>
  <c r="AY124" i="6"/>
  <c r="BS24" i="22" s="1"/>
  <c r="AZ124" i="6"/>
  <c r="BT24" i="22" s="1"/>
  <c r="BA124" i="6"/>
  <c r="BU24" i="22" s="1"/>
  <c r="BB124" i="6"/>
  <c r="BV24" i="22" s="1"/>
  <c r="BC124" i="6"/>
  <c r="BW24" i="22" s="1"/>
  <c r="BD124" i="6"/>
  <c r="BX24" i="22" s="1"/>
  <c r="BE124" i="6"/>
  <c r="BF124" i="6"/>
  <c r="BG124" i="6"/>
  <c r="BH124" i="6"/>
  <c r="D125" i="6"/>
  <c r="V25" i="22" s="1"/>
  <c r="E125" i="6"/>
  <c r="W25" i="22" s="1"/>
  <c r="N25" i="22" s="1"/>
  <c r="G125" i="6"/>
  <c r="AH25" i="22" s="1"/>
  <c r="K125" i="6"/>
  <c r="L125" i="6" s="1"/>
  <c r="AS125" i="6"/>
  <c r="N125" i="6" s="1"/>
  <c r="AT125" i="6"/>
  <c r="AU125" i="6"/>
  <c r="AV125" i="6"/>
  <c r="AW125" i="6"/>
  <c r="BQ25" i="22" s="1"/>
  <c r="AX125" i="6"/>
  <c r="BR25" i="22" s="1"/>
  <c r="AY125" i="6"/>
  <c r="BS25" i="22" s="1"/>
  <c r="AZ125" i="6"/>
  <c r="BC125" i="6"/>
  <c r="BW25" i="22" s="1"/>
  <c r="BD125" i="6"/>
  <c r="BX25" i="22" s="1"/>
  <c r="BE125" i="6"/>
  <c r="BF125" i="6" s="1"/>
  <c r="BG125" i="6"/>
  <c r="BH125" i="6"/>
  <c r="D126" i="6"/>
  <c r="V26" i="22" s="1"/>
  <c r="E126" i="6"/>
  <c r="W26" i="22" s="1"/>
  <c r="G126" i="6"/>
  <c r="AH26" i="22" s="1"/>
  <c r="K126" i="6"/>
  <c r="L126" i="6" s="1"/>
  <c r="AS126" i="6"/>
  <c r="N126" i="6" s="1"/>
  <c r="AT126" i="6"/>
  <c r="AU126" i="6"/>
  <c r="AV126" i="6"/>
  <c r="AW126" i="6"/>
  <c r="BQ26" i="22" s="1"/>
  <c r="AX126" i="6"/>
  <c r="BR26" i="22" s="1"/>
  <c r="AY126" i="6"/>
  <c r="BS26" i="22" s="1"/>
  <c r="AZ126" i="6"/>
  <c r="BB126" i="6" s="1"/>
  <c r="BV26" i="22" s="1"/>
  <c r="BC126" i="6"/>
  <c r="BW26" i="22" s="1"/>
  <c r="BD126" i="6"/>
  <c r="BX26" i="22" s="1"/>
  <c r="BE126" i="6"/>
  <c r="BF126" i="6" s="1"/>
  <c r="BG126" i="6"/>
  <c r="BH126" i="6"/>
  <c r="D127" i="6"/>
  <c r="V27" i="22" s="1"/>
  <c r="E127" i="6"/>
  <c r="W27" i="22" s="1"/>
  <c r="G127" i="6"/>
  <c r="AH27" i="22" s="1"/>
  <c r="K127" i="6"/>
  <c r="L127" i="6" s="1"/>
  <c r="AS127" i="6"/>
  <c r="AT127" i="6"/>
  <c r="AU127" i="6"/>
  <c r="AV127" i="6"/>
  <c r="AW127" i="6"/>
  <c r="BQ27" i="22" s="1"/>
  <c r="AX127" i="6"/>
  <c r="BR27" i="22" s="1"/>
  <c r="AY127" i="6"/>
  <c r="BS27" i="22" s="1"/>
  <c r="AZ127" i="6"/>
  <c r="BC127" i="6"/>
  <c r="BW27" i="22" s="1"/>
  <c r="BD127" i="6"/>
  <c r="BX27" i="22" s="1"/>
  <c r="BE127" i="6"/>
  <c r="BG127" i="6"/>
  <c r="BH127" i="6"/>
  <c r="D128" i="6"/>
  <c r="V28" i="22" s="1"/>
  <c r="E128" i="6"/>
  <c r="W28" i="22" s="1"/>
  <c r="G128" i="6"/>
  <c r="AH28" i="22" s="1"/>
  <c r="K128" i="6"/>
  <c r="AS128" i="6"/>
  <c r="AT128" i="6"/>
  <c r="AU128" i="6"/>
  <c r="AV128" i="6"/>
  <c r="AW128" i="6"/>
  <c r="BQ28" i="22" s="1"/>
  <c r="AX128" i="6"/>
  <c r="BR28" i="22" s="1"/>
  <c r="AY128" i="6"/>
  <c r="BS28" i="22" s="1"/>
  <c r="AZ128" i="6"/>
  <c r="BC128" i="6"/>
  <c r="BW28" i="22" s="1"/>
  <c r="BD128" i="6"/>
  <c r="BX28" i="22" s="1"/>
  <c r="BE128" i="6"/>
  <c r="BF128" i="6" s="1"/>
  <c r="BG128" i="6"/>
  <c r="BH128" i="6"/>
  <c r="D129" i="6"/>
  <c r="V29" i="22" s="1"/>
  <c r="E129" i="6"/>
  <c r="W29" i="22" s="1"/>
  <c r="G129" i="6"/>
  <c r="AH29" i="22" s="1"/>
  <c r="K129" i="6"/>
  <c r="AB29" i="22" s="1"/>
  <c r="L129" i="6"/>
  <c r="AS129" i="6"/>
  <c r="AT129" i="6"/>
  <c r="AU129" i="6"/>
  <c r="AV129" i="6"/>
  <c r="AW129" i="6"/>
  <c r="BQ29" i="22" s="1"/>
  <c r="AX129" i="6"/>
  <c r="BR29" i="22" s="1"/>
  <c r="AY129" i="6"/>
  <c r="BS29" i="22" s="1"/>
  <c r="AZ129" i="6"/>
  <c r="BB129" i="6" s="1"/>
  <c r="BC129" i="6"/>
  <c r="BW29" i="22" s="1"/>
  <c r="BD129" i="6"/>
  <c r="BX29" i="22" s="1"/>
  <c r="BE129" i="6"/>
  <c r="BY29" i="22" s="1"/>
  <c r="BF129" i="6"/>
  <c r="BZ29" i="22" s="1"/>
  <c r="BG129" i="6"/>
  <c r="BH129" i="6"/>
  <c r="D130" i="6"/>
  <c r="V30" i="22" s="1"/>
  <c r="E130" i="6"/>
  <c r="W30" i="22" s="1"/>
  <c r="G130" i="6"/>
  <c r="AH30" i="22" s="1"/>
  <c r="K130" i="6"/>
  <c r="AS130" i="6"/>
  <c r="N130" i="6" s="1"/>
  <c r="AT130" i="6"/>
  <c r="AU130" i="6"/>
  <c r="AV130" i="6"/>
  <c r="AW130" i="6"/>
  <c r="BQ30" i="22" s="1"/>
  <c r="AX130" i="6"/>
  <c r="BR30" i="22" s="1"/>
  <c r="AY130" i="6"/>
  <c r="BS30" i="22" s="1"/>
  <c r="AZ130" i="6"/>
  <c r="BB130" i="6"/>
  <c r="BV30" i="22" s="1"/>
  <c r="BC130" i="6"/>
  <c r="BW30" i="22" s="1"/>
  <c r="BD130" i="6"/>
  <c r="BX30" i="22" s="1"/>
  <c r="BE130" i="6"/>
  <c r="BG130" i="6"/>
  <c r="BH130" i="6"/>
  <c r="D131" i="6"/>
  <c r="V31" i="22" s="1"/>
  <c r="E131" i="6"/>
  <c r="W31" i="22" s="1"/>
  <c r="G131" i="6"/>
  <c r="AH31" i="22" s="1"/>
  <c r="K131" i="6"/>
  <c r="AS131" i="6"/>
  <c r="N131" i="6" s="1"/>
  <c r="AT131" i="6"/>
  <c r="AU131" i="6"/>
  <c r="AV131" i="6"/>
  <c r="AW131" i="6"/>
  <c r="BQ31" i="22" s="1"/>
  <c r="AX131" i="6"/>
  <c r="BR31" i="22" s="1"/>
  <c r="AY131" i="6"/>
  <c r="BS31" i="22" s="1"/>
  <c r="AZ131" i="6"/>
  <c r="BB131" i="6"/>
  <c r="BV31" i="22" s="1"/>
  <c r="BC131" i="6"/>
  <c r="BW31" i="22" s="1"/>
  <c r="BD131" i="6"/>
  <c r="BX31" i="22" s="1"/>
  <c r="BE131" i="6"/>
  <c r="BG131" i="6"/>
  <c r="BH131" i="6"/>
  <c r="D132" i="6"/>
  <c r="V32" i="22" s="1"/>
  <c r="E132" i="6"/>
  <c r="W32" i="22" s="1"/>
  <c r="G132" i="6"/>
  <c r="AH32" i="22" s="1"/>
  <c r="K132" i="6"/>
  <c r="AS132" i="6"/>
  <c r="N132" i="6" s="1"/>
  <c r="AT132" i="6"/>
  <c r="AU132" i="6"/>
  <c r="AV132" i="6"/>
  <c r="AW132" i="6"/>
  <c r="BQ32" i="22" s="1"/>
  <c r="AX132" i="6"/>
  <c r="BR32" i="22" s="1"/>
  <c r="AY132" i="6"/>
  <c r="BS32" i="22" s="1"/>
  <c r="AZ132" i="6"/>
  <c r="BT32" i="22" s="1"/>
  <c r="BA132" i="6"/>
  <c r="BU32" i="22" s="1"/>
  <c r="BB132" i="6"/>
  <c r="BV32" i="22" s="1"/>
  <c r="BC132" i="6"/>
  <c r="BW32" i="22" s="1"/>
  <c r="BD132" i="6"/>
  <c r="BX32" i="22" s="1"/>
  <c r="BE132" i="6"/>
  <c r="BF132" i="6"/>
  <c r="BG132" i="6"/>
  <c r="BH132" i="6"/>
  <c r="D133" i="6"/>
  <c r="V33" i="22" s="1"/>
  <c r="E133" i="6"/>
  <c r="W33" i="22" s="1"/>
  <c r="G133" i="6"/>
  <c r="AH33" i="22" s="1"/>
  <c r="K133" i="6"/>
  <c r="L133" i="6" s="1"/>
  <c r="AS133" i="6"/>
  <c r="N133" i="6" s="1"/>
  <c r="AT133" i="6"/>
  <c r="AU133" i="6"/>
  <c r="AV133" i="6"/>
  <c r="AW133" i="6"/>
  <c r="BQ33" i="22" s="1"/>
  <c r="AX133" i="6"/>
  <c r="BR33" i="22" s="1"/>
  <c r="AY133" i="6"/>
  <c r="BS33" i="22" s="1"/>
  <c r="AZ133" i="6"/>
  <c r="BA133" i="6"/>
  <c r="BB133" i="6"/>
  <c r="BV33" i="22" s="1"/>
  <c r="BC133" i="6"/>
  <c r="BW33" i="22" s="1"/>
  <c r="BD133" i="6"/>
  <c r="BX33" i="22" s="1"/>
  <c r="BE133" i="6"/>
  <c r="BF133" i="6" s="1"/>
  <c r="BG133" i="6"/>
  <c r="BH133" i="6"/>
  <c r="D134" i="6"/>
  <c r="V34" i="22" s="1"/>
  <c r="E134" i="6"/>
  <c r="W34" i="22" s="1"/>
  <c r="G134" i="6"/>
  <c r="AH34" i="22" s="1"/>
  <c r="K134" i="6"/>
  <c r="L134" i="6" s="1"/>
  <c r="AS134" i="6"/>
  <c r="N134" i="6" s="1"/>
  <c r="AT134" i="6"/>
  <c r="AU134" i="6"/>
  <c r="AV134" i="6"/>
  <c r="AW134" i="6"/>
  <c r="BQ34" i="22" s="1"/>
  <c r="AX134" i="6"/>
  <c r="BR34" i="22" s="1"/>
  <c r="AY134" i="6"/>
  <c r="BS34" i="22" s="1"/>
  <c r="AZ134" i="6"/>
  <c r="BC134" i="6"/>
  <c r="BW34" i="22" s="1"/>
  <c r="BD134" i="6"/>
  <c r="BX34" i="22" s="1"/>
  <c r="BE134" i="6"/>
  <c r="BF134" i="6" s="1"/>
  <c r="BG134" i="6"/>
  <c r="BH134" i="6"/>
  <c r="D135" i="6"/>
  <c r="V35" i="22" s="1"/>
  <c r="E135" i="6"/>
  <c r="W35" i="22" s="1"/>
  <c r="G135" i="6"/>
  <c r="AH35" i="22" s="1"/>
  <c r="K135" i="6"/>
  <c r="L135" i="6" s="1"/>
  <c r="AS135" i="6"/>
  <c r="N135" i="6" s="1"/>
  <c r="AT135" i="6"/>
  <c r="AU135" i="6"/>
  <c r="AV135" i="6"/>
  <c r="AW135" i="6"/>
  <c r="BQ35" i="22" s="1"/>
  <c r="AX135" i="6"/>
  <c r="BR35" i="22" s="1"/>
  <c r="AY135" i="6"/>
  <c r="BS35" i="22" s="1"/>
  <c r="AZ135" i="6"/>
  <c r="BA135" i="6" s="1"/>
  <c r="BB135" i="6"/>
  <c r="BV35" i="22" s="1"/>
  <c r="BC135" i="6"/>
  <c r="BW35" i="22" s="1"/>
  <c r="BD135" i="6"/>
  <c r="BX35" i="22" s="1"/>
  <c r="BE135" i="6"/>
  <c r="BG135" i="6"/>
  <c r="BH135" i="6"/>
  <c r="D136" i="6"/>
  <c r="V36" i="22" s="1"/>
  <c r="E136" i="6"/>
  <c r="W36" i="22" s="1"/>
  <c r="G136" i="6"/>
  <c r="AH36" i="22" s="1"/>
  <c r="K136" i="6"/>
  <c r="AS136" i="6"/>
  <c r="N136" i="6" s="1"/>
  <c r="AT136" i="6"/>
  <c r="AU136" i="6"/>
  <c r="AV136" i="6"/>
  <c r="AW136" i="6"/>
  <c r="BQ36" i="22" s="1"/>
  <c r="AX136" i="6"/>
  <c r="BR36" i="22" s="1"/>
  <c r="AY136" i="6"/>
  <c r="BS36" i="22" s="1"/>
  <c r="AZ136" i="6"/>
  <c r="BC136" i="6"/>
  <c r="BW36" i="22" s="1"/>
  <c r="BD136" i="6"/>
  <c r="BX36" i="22" s="1"/>
  <c r="BE136" i="6"/>
  <c r="BF136" i="6" s="1"/>
  <c r="BG136" i="6"/>
  <c r="BH136" i="6"/>
  <c r="D137" i="6"/>
  <c r="V37" i="22" s="1"/>
  <c r="E137" i="6"/>
  <c r="W37" i="22" s="1"/>
  <c r="G137" i="6"/>
  <c r="AH37" i="22" s="1"/>
  <c r="K137" i="6"/>
  <c r="L137" i="6" s="1"/>
  <c r="AS137" i="6"/>
  <c r="N137" i="6" s="1"/>
  <c r="AT137" i="6"/>
  <c r="AU137" i="6"/>
  <c r="AV137" i="6"/>
  <c r="AW137" i="6"/>
  <c r="BQ37" i="22" s="1"/>
  <c r="AX137" i="6"/>
  <c r="BR37" i="22" s="1"/>
  <c r="AY137" i="6"/>
  <c r="BS37" i="22" s="1"/>
  <c r="AZ137" i="6"/>
  <c r="BA137" i="6" s="1"/>
  <c r="BB137" i="6"/>
  <c r="BC137" i="6"/>
  <c r="BW37" i="22" s="1"/>
  <c r="BD137" i="6"/>
  <c r="BX37" i="22" s="1"/>
  <c r="BE137" i="6"/>
  <c r="BY37" i="22" s="1"/>
  <c r="BF137" i="6"/>
  <c r="BZ37" i="22" s="1"/>
  <c r="BG137" i="6"/>
  <c r="BH137" i="6"/>
  <c r="D138" i="6"/>
  <c r="V38" i="22" s="1"/>
  <c r="E138" i="6"/>
  <c r="W38" i="22" s="1"/>
  <c r="G138" i="6"/>
  <c r="AH38" i="22" s="1"/>
  <c r="K138" i="6"/>
  <c r="AS138" i="6"/>
  <c r="N138" i="6" s="1"/>
  <c r="AT138" i="6"/>
  <c r="AU138" i="6"/>
  <c r="AV138" i="6"/>
  <c r="AW138" i="6"/>
  <c r="BQ38" i="22" s="1"/>
  <c r="AX138" i="6"/>
  <c r="BR38" i="22" s="1"/>
  <c r="AY138" i="6"/>
  <c r="BS38" i="22" s="1"/>
  <c r="AZ138" i="6"/>
  <c r="BB138" i="6" s="1"/>
  <c r="BV38" i="22" s="1"/>
  <c r="BC138" i="6"/>
  <c r="BW38" i="22" s="1"/>
  <c r="BD138" i="6"/>
  <c r="BX38" i="22" s="1"/>
  <c r="BE138" i="6"/>
  <c r="BF138" i="6" s="1"/>
  <c r="BG138" i="6"/>
  <c r="BH138" i="6"/>
  <c r="D139" i="6"/>
  <c r="V39" i="22" s="1"/>
  <c r="E139" i="6"/>
  <c r="W39" i="22" s="1"/>
  <c r="G139" i="6"/>
  <c r="AH39" i="22" s="1"/>
  <c r="K139" i="6"/>
  <c r="AB39" i="22" s="1"/>
  <c r="L139" i="6"/>
  <c r="AS139" i="6"/>
  <c r="AT139" i="6"/>
  <c r="AU139" i="6"/>
  <c r="AV139" i="6"/>
  <c r="AW139" i="6"/>
  <c r="BQ39" i="22" s="1"/>
  <c r="AX139" i="6"/>
  <c r="BR39" i="22" s="1"/>
  <c r="AY139" i="6"/>
  <c r="BS39" i="22" s="1"/>
  <c r="AZ139" i="6"/>
  <c r="BB139" i="6"/>
  <c r="BV39" i="22" s="1"/>
  <c r="BC139" i="6"/>
  <c r="BW39" i="22" s="1"/>
  <c r="BD139" i="6"/>
  <c r="BX39" i="22" s="1"/>
  <c r="BE139" i="6"/>
  <c r="BY39" i="22" s="1"/>
  <c r="BF139" i="6"/>
  <c r="BZ39" i="22" s="1"/>
  <c r="BG139" i="6"/>
  <c r="BH139" i="6"/>
  <c r="D140" i="6"/>
  <c r="V40" i="22" s="1"/>
  <c r="E140" i="6"/>
  <c r="W40" i="22" s="1"/>
  <c r="G140" i="6"/>
  <c r="AH40" i="22" s="1"/>
  <c r="K140" i="6"/>
  <c r="AS140" i="6"/>
  <c r="N140" i="6" s="1"/>
  <c r="AT140" i="6"/>
  <c r="AU140" i="6"/>
  <c r="AV140" i="6"/>
  <c r="AW140" i="6"/>
  <c r="BQ40" i="22" s="1"/>
  <c r="AX140" i="6"/>
  <c r="BR40" i="22" s="1"/>
  <c r="AY140" i="6"/>
  <c r="BS40" i="22" s="1"/>
  <c r="AZ140" i="6"/>
  <c r="BB140" i="6"/>
  <c r="BV40" i="22" s="1"/>
  <c r="BC140" i="6"/>
  <c r="BW40" i="22" s="1"/>
  <c r="BD140" i="6"/>
  <c r="BX40" i="22" s="1"/>
  <c r="BE140" i="6"/>
  <c r="BG140" i="6"/>
  <c r="BH140" i="6"/>
  <c r="D141" i="6"/>
  <c r="V41" i="22" s="1"/>
  <c r="E141" i="6"/>
  <c r="W41" i="22" s="1"/>
  <c r="G141" i="6"/>
  <c r="AH41" i="22" s="1"/>
  <c r="K141" i="6"/>
  <c r="AS141" i="6"/>
  <c r="N141" i="6" s="1"/>
  <c r="AT141" i="6"/>
  <c r="AU141" i="6"/>
  <c r="AV141" i="6"/>
  <c r="AW141" i="6"/>
  <c r="BQ41" i="22" s="1"/>
  <c r="AX141" i="6"/>
  <c r="BR41" i="22" s="1"/>
  <c r="AY141" i="6"/>
  <c r="BS41" i="22" s="1"/>
  <c r="AZ141" i="6"/>
  <c r="BC141" i="6"/>
  <c r="BW41" i="22" s="1"/>
  <c r="BD141" i="6"/>
  <c r="BX41" i="22" s="1"/>
  <c r="BE141" i="6"/>
  <c r="BG141" i="6"/>
  <c r="BH141" i="6"/>
  <c r="D142" i="6"/>
  <c r="V42" i="22" s="1"/>
  <c r="E142" i="6"/>
  <c r="W42" i="22" s="1"/>
  <c r="G142" i="6"/>
  <c r="AH42" i="22" s="1"/>
  <c r="K142" i="6"/>
  <c r="AS142" i="6"/>
  <c r="N142" i="6" s="1"/>
  <c r="AT142" i="6"/>
  <c r="AU142" i="6"/>
  <c r="AV142" i="6"/>
  <c r="AW142" i="6"/>
  <c r="BQ42" i="22" s="1"/>
  <c r="AX142" i="6"/>
  <c r="BR42" i="22" s="1"/>
  <c r="AY142" i="6"/>
  <c r="BS42" i="22" s="1"/>
  <c r="AZ142" i="6"/>
  <c r="BB142" i="6"/>
  <c r="BV42" i="22" s="1"/>
  <c r="BC142" i="6"/>
  <c r="BW42" i="22" s="1"/>
  <c r="BD142" i="6"/>
  <c r="BX42" i="22" s="1"/>
  <c r="BE142" i="6"/>
  <c r="BF142" i="6" s="1"/>
  <c r="BG142" i="6"/>
  <c r="BH142" i="6"/>
  <c r="D143" i="6"/>
  <c r="V43" i="22" s="1"/>
  <c r="E143" i="6"/>
  <c r="W43" i="22" s="1"/>
  <c r="G143" i="6"/>
  <c r="AH43" i="22" s="1"/>
  <c r="K143" i="6"/>
  <c r="L143" i="6" s="1"/>
  <c r="AS143" i="6"/>
  <c r="N143" i="6" s="1"/>
  <c r="AT143" i="6"/>
  <c r="AU143" i="6"/>
  <c r="AV143" i="6"/>
  <c r="AW143" i="6"/>
  <c r="BQ43" i="22" s="1"/>
  <c r="AX143" i="6"/>
  <c r="BR43" i="22" s="1"/>
  <c r="AY143" i="6"/>
  <c r="BS43" i="22" s="1"/>
  <c r="AZ143" i="6"/>
  <c r="BA143" i="6" s="1"/>
  <c r="BB143" i="6"/>
  <c r="BC143" i="6"/>
  <c r="BW43" i="22" s="1"/>
  <c r="BD143" i="6"/>
  <c r="BX43" i="22" s="1"/>
  <c r="BE143" i="6"/>
  <c r="BG143" i="6"/>
  <c r="BH143" i="6"/>
  <c r="D144" i="6"/>
  <c r="V44" i="22" s="1"/>
  <c r="E144" i="6"/>
  <c r="W44" i="22" s="1"/>
  <c r="O44" i="22" s="1"/>
  <c r="G144" i="6"/>
  <c r="AH44" i="22" s="1"/>
  <c r="K144" i="6"/>
  <c r="AS144" i="6"/>
  <c r="N144" i="6" s="1"/>
  <c r="AT144" i="6"/>
  <c r="AU144" i="6"/>
  <c r="AV144" i="6"/>
  <c r="AW144" i="6"/>
  <c r="BQ44" i="22" s="1"/>
  <c r="AX144" i="6"/>
  <c r="BR44" i="22" s="1"/>
  <c r="AY144" i="6"/>
  <c r="BS44" i="22" s="1"/>
  <c r="AZ144" i="6"/>
  <c r="BA144" i="6"/>
  <c r="BU44" i="22" s="1"/>
  <c r="BB144" i="6"/>
  <c r="BC144" i="6"/>
  <c r="BW44" i="22" s="1"/>
  <c r="BD144" i="6"/>
  <c r="BX44" i="22" s="1"/>
  <c r="BE144" i="6"/>
  <c r="BF144" i="6" s="1"/>
  <c r="BG144" i="6"/>
  <c r="BH144" i="6"/>
  <c r="D145" i="6"/>
  <c r="V45" i="22" s="1"/>
  <c r="E145" i="6"/>
  <c r="W45" i="22" s="1"/>
  <c r="G145" i="6"/>
  <c r="AH45" i="22" s="1"/>
  <c r="K145" i="6"/>
  <c r="L145" i="6" s="1"/>
  <c r="AS145" i="6"/>
  <c r="AT145" i="6"/>
  <c r="AU145" i="6"/>
  <c r="AV145" i="6"/>
  <c r="AW145" i="6"/>
  <c r="BQ45" i="22" s="1"/>
  <c r="AX145" i="6"/>
  <c r="BR45" i="22" s="1"/>
  <c r="AY145" i="6"/>
  <c r="BS45" i="22" s="1"/>
  <c r="AZ145" i="6"/>
  <c r="BA145" i="6"/>
  <c r="BB145" i="6"/>
  <c r="BC145" i="6"/>
  <c r="BW45" i="22" s="1"/>
  <c r="BD145" i="6"/>
  <c r="BX45" i="22" s="1"/>
  <c r="BE145" i="6"/>
  <c r="BY45" i="22" s="1"/>
  <c r="BF145" i="6"/>
  <c r="BZ45" i="22" s="1"/>
  <c r="BG145" i="6"/>
  <c r="BH145" i="6"/>
  <c r="D146" i="6"/>
  <c r="V46" i="22" s="1"/>
  <c r="E146" i="6"/>
  <c r="W46" i="22" s="1"/>
  <c r="G146" i="6"/>
  <c r="AH46" i="22" s="1"/>
  <c r="K146" i="6"/>
  <c r="AS146" i="6"/>
  <c r="N146" i="6" s="1"/>
  <c r="AT146" i="6"/>
  <c r="AU146" i="6"/>
  <c r="AV146" i="6"/>
  <c r="AW146" i="6"/>
  <c r="BQ46" i="22" s="1"/>
  <c r="AX146" i="6"/>
  <c r="BR46" i="22" s="1"/>
  <c r="AY146" i="6"/>
  <c r="BS46" i="22" s="1"/>
  <c r="AZ146" i="6"/>
  <c r="BB146" i="6"/>
  <c r="BV46" i="22" s="1"/>
  <c r="BC146" i="6"/>
  <c r="BW46" i="22" s="1"/>
  <c r="BD146" i="6"/>
  <c r="BX46" i="22" s="1"/>
  <c r="BE146" i="6"/>
  <c r="BF146" i="6" s="1"/>
  <c r="BG146" i="6"/>
  <c r="BH146" i="6"/>
  <c r="D147" i="6"/>
  <c r="V47" i="22" s="1"/>
  <c r="E147" i="6"/>
  <c r="W47" i="22" s="1"/>
  <c r="G147" i="6"/>
  <c r="AH47" i="22" s="1"/>
  <c r="K147" i="6"/>
  <c r="L147" i="6" s="1"/>
  <c r="AS147" i="6"/>
  <c r="N147" i="6" s="1"/>
  <c r="AT147" i="6"/>
  <c r="AU147" i="6"/>
  <c r="AV147" i="6"/>
  <c r="AW147" i="6"/>
  <c r="BQ47" i="22" s="1"/>
  <c r="AX147" i="6"/>
  <c r="BR47" i="22" s="1"/>
  <c r="AY147" i="6"/>
  <c r="BS47" i="22" s="1"/>
  <c r="AZ147" i="6"/>
  <c r="BC147" i="6"/>
  <c r="BW47" i="22" s="1"/>
  <c r="BD147" i="6"/>
  <c r="BX47" i="22" s="1"/>
  <c r="BE147" i="6"/>
  <c r="BG147" i="6"/>
  <c r="BH147" i="6"/>
  <c r="D148" i="6"/>
  <c r="V48" i="22" s="1"/>
  <c r="E148" i="6"/>
  <c r="W48" i="22" s="1"/>
  <c r="G148" i="6"/>
  <c r="AH48" i="22" s="1"/>
  <c r="K148" i="6"/>
  <c r="AS148" i="6"/>
  <c r="N148" i="6" s="1"/>
  <c r="AT148" i="6"/>
  <c r="AU148" i="6"/>
  <c r="AV148" i="6"/>
  <c r="AW148" i="6"/>
  <c r="BQ48" i="22" s="1"/>
  <c r="AX148" i="6"/>
  <c r="BR48" i="22" s="1"/>
  <c r="AY148" i="6"/>
  <c r="BS48" i="22" s="1"/>
  <c r="AZ148" i="6"/>
  <c r="BC148" i="6"/>
  <c r="BW48" i="22" s="1"/>
  <c r="BD148" i="6"/>
  <c r="BX48" i="22" s="1"/>
  <c r="BE148" i="6"/>
  <c r="BF148" i="6" s="1"/>
  <c r="BG148" i="6"/>
  <c r="BH148" i="6"/>
  <c r="D149" i="6"/>
  <c r="V49" i="22" s="1"/>
  <c r="E149" i="6"/>
  <c r="W49" i="22" s="1"/>
  <c r="G149" i="6"/>
  <c r="AH49" i="22" s="1"/>
  <c r="K149" i="6"/>
  <c r="L149" i="6"/>
  <c r="AS149" i="6"/>
  <c r="AT149" i="6"/>
  <c r="AU149" i="6"/>
  <c r="AV149" i="6"/>
  <c r="AW149" i="6"/>
  <c r="BQ49" i="22" s="1"/>
  <c r="AX149" i="6"/>
  <c r="BR49" i="22" s="1"/>
  <c r="AY149" i="6"/>
  <c r="BS49" i="22" s="1"/>
  <c r="AZ149" i="6"/>
  <c r="BA149" i="6"/>
  <c r="BB149" i="6"/>
  <c r="BV49" i="22" s="1"/>
  <c r="BC149" i="6"/>
  <c r="BW49" i="22" s="1"/>
  <c r="BD149" i="6"/>
  <c r="BX49" i="22" s="1"/>
  <c r="BE149" i="6"/>
  <c r="BG149" i="6"/>
  <c r="BH149" i="6"/>
  <c r="D150" i="6"/>
  <c r="V50" i="22" s="1"/>
  <c r="E150" i="6"/>
  <c r="W50" i="22" s="1"/>
  <c r="O50" i="22" s="1"/>
  <c r="G150" i="6"/>
  <c r="AH50" i="22" s="1"/>
  <c r="K150" i="6"/>
  <c r="L150" i="6" s="1"/>
  <c r="AS150" i="6"/>
  <c r="N150" i="6" s="1"/>
  <c r="AT150" i="6"/>
  <c r="AU150" i="6"/>
  <c r="AV150" i="6"/>
  <c r="AW150" i="6"/>
  <c r="BQ50" i="22" s="1"/>
  <c r="AX150" i="6"/>
  <c r="BR50" i="22" s="1"/>
  <c r="AY150" i="6"/>
  <c r="BS50" i="22" s="1"/>
  <c r="AZ150" i="6"/>
  <c r="BC150" i="6"/>
  <c r="BW50" i="22" s="1"/>
  <c r="BD150" i="6"/>
  <c r="BX50" i="22" s="1"/>
  <c r="BE150" i="6"/>
  <c r="BF150" i="6"/>
  <c r="BG150" i="6"/>
  <c r="BH150" i="6"/>
  <c r="D151" i="6"/>
  <c r="V51" i="22" s="1"/>
  <c r="E151" i="6"/>
  <c r="W51" i="22" s="1"/>
  <c r="G151" i="6"/>
  <c r="AH51" i="22" s="1"/>
  <c r="K151" i="6"/>
  <c r="L151" i="6"/>
  <c r="AS151" i="6"/>
  <c r="N151" i="6" s="1"/>
  <c r="AT151" i="6"/>
  <c r="AU151" i="6"/>
  <c r="AV151" i="6"/>
  <c r="AW151" i="6"/>
  <c r="BQ51" i="22" s="1"/>
  <c r="AX151" i="6"/>
  <c r="BR51" i="22" s="1"/>
  <c r="AY151" i="6"/>
  <c r="BS51" i="22" s="1"/>
  <c r="AZ151" i="6"/>
  <c r="BA151" i="6"/>
  <c r="BB151" i="6"/>
  <c r="BC151" i="6"/>
  <c r="BW51" i="22" s="1"/>
  <c r="BD151" i="6"/>
  <c r="BX51" i="22" s="1"/>
  <c r="BE151" i="6"/>
  <c r="BG151" i="6"/>
  <c r="BH151" i="6"/>
  <c r="D152" i="6"/>
  <c r="V52" i="22" s="1"/>
  <c r="E152" i="6"/>
  <c r="W52" i="22" s="1"/>
  <c r="G152" i="6"/>
  <c r="K152" i="6"/>
  <c r="L152" i="6"/>
  <c r="AS152" i="6"/>
  <c r="N152" i="6" s="1"/>
  <c r="AT152" i="6"/>
  <c r="AU152" i="6"/>
  <c r="AV152" i="6"/>
  <c r="AW152" i="6"/>
  <c r="BQ52" i="22" s="1"/>
  <c r="AX152" i="6"/>
  <c r="BR52" i="22" s="1"/>
  <c r="AY152" i="6"/>
  <c r="BS52" i="22" s="1"/>
  <c r="AZ152" i="6"/>
  <c r="BA152" i="6" s="1"/>
  <c r="BB152" i="6"/>
  <c r="BV52" i="22" s="1"/>
  <c r="BC152" i="6"/>
  <c r="BW52" i="22" s="1"/>
  <c r="BD152" i="6"/>
  <c r="BX52" i="22" s="1"/>
  <c r="BE152" i="6"/>
  <c r="BF152" i="6" s="1"/>
  <c r="BZ52" i="22" s="1"/>
  <c r="BG152" i="6"/>
  <c r="BH152" i="6"/>
  <c r="D153" i="6"/>
  <c r="V53" i="22" s="1"/>
  <c r="E153" i="6"/>
  <c r="W53" i="22" s="1"/>
  <c r="G153" i="6"/>
  <c r="AH53" i="22" s="1"/>
  <c r="K153" i="6"/>
  <c r="L153" i="6"/>
  <c r="AS153" i="6"/>
  <c r="N153" i="6" s="1"/>
  <c r="AT153" i="6"/>
  <c r="AU153" i="6"/>
  <c r="AV153" i="6"/>
  <c r="AW153" i="6"/>
  <c r="BQ53" i="22" s="1"/>
  <c r="AX153" i="6"/>
  <c r="BR53" i="22" s="1"/>
  <c r="AY153" i="6"/>
  <c r="BS53" i="22" s="1"/>
  <c r="AZ153" i="6"/>
  <c r="BA153" i="6"/>
  <c r="BB153" i="6"/>
  <c r="BC153" i="6"/>
  <c r="BW53" i="22" s="1"/>
  <c r="BD153" i="6"/>
  <c r="BX53" i="22" s="1"/>
  <c r="BE153" i="6"/>
  <c r="BF153" i="6" s="1"/>
  <c r="BG153" i="6"/>
  <c r="BH153" i="6"/>
  <c r="D154" i="6"/>
  <c r="V54" i="22" s="1"/>
  <c r="E154" i="6"/>
  <c r="W54" i="22" s="1"/>
  <c r="N54" i="22" s="1"/>
  <c r="G154" i="6"/>
  <c r="AH54" i="22" s="1"/>
  <c r="K154" i="6"/>
  <c r="L154" i="6" s="1"/>
  <c r="AS154" i="6"/>
  <c r="N154" i="6" s="1"/>
  <c r="AT154" i="6"/>
  <c r="AU154" i="6"/>
  <c r="AV154" i="6"/>
  <c r="AW154" i="6"/>
  <c r="BQ54" i="22" s="1"/>
  <c r="AX154" i="6"/>
  <c r="BR54" i="22" s="1"/>
  <c r="AY154" i="6"/>
  <c r="BS54" i="22" s="1"/>
  <c r="AZ154" i="6"/>
  <c r="BT54" i="22" s="1"/>
  <c r="BA154" i="6"/>
  <c r="BU54" i="22" s="1"/>
  <c r="BB154" i="6"/>
  <c r="BV54" i="22" s="1"/>
  <c r="BC154" i="6"/>
  <c r="BW54" i="22" s="1"/>
  <c r="BD154" i="6"/>
  <c r="BX54" i="22" s="1"/>
  <c r="BE154" i="6"/>
  <c r="BF154" i="6"/>
  <c r="BG154" i="6"/>
  <c r="BH154" i="6"/>
  <c r="D155" i="6"/>
  <c r="V55" i="22" s="1"/>
  <c r="E155" i="6"/>
  <c r="W55" i="22" s="1"/>
  <c r="G155" i="6"/>
  <c r="AH55" i="22" s="1"/>
  <c r="K155" i="6"/>
  <c r="L155" i="6"/>
  <c r="AS155" i="6"/>
  <c r="N155" i="6" s="1"/>
  <c r="AT155" i="6"/>
  <c r="AU155" i="6"/>
  <c r="AV155" i="6"/>
  <c r="AW155" i="6"/>
  <c r="BQ55" i="22" s="1"/>
  <c r="AX155" i="6"/>
  <c r="BR55" i="22" s="1"/>
  <c r="AY155" i="6"/>
  <c r="BS55" i="22" s="1"/>
  <c r="AZ155" i="6"/>
  <c r="BA155" i="6"/>
  <c r="BB155" i="6"/>
  <c r="BV55" i="22" s="1"/>
  <c r="BC155" i="6"/>
  <c r="BW55" i="22" s="1"/>
  <c r="BD155" i="6"/>
  <c r="BX55" i="22" s="1"/>
  <c r="BE155" i="6"/>
  <c r="BF155" i="6"/>
  <c r="BG155" i="6"/>
  <c r="BH155" i="6"/>
  <c r="D156" i="6"/>
  <c r="V56" i="22" s="1"/>
  <c r="E156" i="6"/>
  <c r="W56" i="22" s="1"/>
  <c r="N56" i="22" s="1"/>
  <c r="G156" i="6"/>
  <c r="AH56" i="22" s="1"/>
  <c r="K156" i="6"/>
  <c r="AB56" i="22" s="1"/>
  <c r="L156" i="6"/>
  <c r="AS156" i="6"/>
  <c r="N156" i="6" s="1"/>
  <c r="AT156" i="6"/>
  <c r="AU156" i="6"/>
  <c r="AV156" i="6"/>
  <c r="AW156" i="6"/>
  <c r="BQ56" i="22" s="1"/>
  <c r="AX156" i="6"/>
  <c r="BR56" i="22" s="1"/>
  <c r="AY156" i="6"/>
  <c r="BS56" i="22" s="1"/>
  <c r="AZ156" i="6"/>
  <c r="BA156" i="6" s="1"/>
  <c r="BU56" i="22" s="1"/>
  <c r="BB156" i="6"/>
  <c r="BC156" i="6"/>
  <c r="BW56" i="22" s="1"/>
  <c r="BD156" i="6"/>
  <c r="BX56" i="22" s="1"/>
  <c r="BE156" i="6"/>
  <c r="BF156" i="6"/>
  <c r="BG156" i="6"/>
  <c r="BH156" i="6"/>
  <c r="D157" i="6"/>
  <c r="V57" i="22" s="1"/>
  <c r="E157" i="6"/>
  <c r="W57" i="22" s="1"/>
  <c r="N57" i="22" s="1"/>
  <c r="G157" i="6"/>
  <c r="AH57" i="22" s="1"/>
  <c r="K157" i="6"/>
  <c r="L157" i="6"/>
  <c r="AS157" i="6"/>
  <c r="AT157" i="6"/>
  <c r="AU157" i="6"/>
  <c r="AV157" i="6"/>
  <c r="AW157" i="6"/>
  <c r="BQ57" i="22" s="1"/>
  <c r="AX157" i="6"/>
  <c r="BR57" i="22" s="1"/>
  <c r="AY157" i="6"/>
  <c r="BS57" i="22" s="1"/>
  <c r="AZ157" i="6"/>
  <c r="BA157" i="6"/>
  <c r="BB157" i="6"/>
  <c r="BV57" i="22" s="1"/>
  <c r="BC157" i="6"/>
  <c r="BW57" i="22" s="1"/>
  <c r="BD157" i="6"/>
  <c r="BX57" i="22" s="1"/>
  <c r="BE157" i="6"/>
  <c r="BY57" i="22" s="1"/>
  <c r="BF157" i="6"/>
  <c r="BZ57" i="22" s="1"/>
  <c r="BG157" i="6"/>
  <c r="BH157" i="6"/>
  <c r="D158" i="6"/>
  <c r="V58" i="22" s="1"/>
  <c r="E158" i="6"/>
  <c r="W58" i="22" s="1"/>
  <c r="O58" i="22" s="1"/>
  <c r="G158" i="6"/>
  <c r="AH58" i="22" s="1"/>
  <c r="K158" i="6"/>
  <c r="L158" i="6"/>
  <c r="AS158" i="6"/>
  <c r="N158" i="6" s="1"/>
  <c r="AT158" i="6"/>
  <c r="AU158" i="6"/>
  <c r="AV158" i="6"/>
  <c r="AW158" i="6"/>
  <c r="BQ58" i="22" s="1"/>
  <c r="AX158" i="6"/>
  <c r="BR58" i="22" s="1"/>
  <c r="AY158" i="6"/>
  <c r="BS58" i="22" s="1"/>
  <c r="AZ158" i="6"/>
  <c r="BA158" i="6"/>
  <c r="BB158" i="6"/>
  <c r="BC158" i="6"/>
  <c r="BW58" i="22" s="1"/>
  <c r="BD158" i="6"/>
  <c r="BX58" i="22" s="1"/>
  <c r="BE158" i="6"/>
  <c r="BF158" i="6" s="1"/>
  <c r="BG158" i="6"/>
  <c r="BH158" i="6"/>
  <c r="D159" i="6"/>
  <c r="V59" i="22" s="1"/>
  <c r="E159" i="6"/>
  <c r="W59" i="22" s="1"/>
  <c r="N59" i="22" s="1"/>
  <c r="G159" i="6"/>
  <c r="AH59" i="22" s="1"/>
  <c r="K159" i="6"/>
  <c r="L159" i="6"/>
  <c r="AS159" i="6"/>
  <c r="AT159" i="6"/>
  <c r="AU159" i="6"/>
  <c r="AV159" i="6"/>
  <c r="AW159" i="6"/>
  <c r="BQ59" i="22" s="1"/>
  <c r="AX159" i="6"/>
  <c r="BR59" i="22" s="1"/>
  <c r="AY159" i="6"/>
  <c r="BS59" i="22" s="1"/>
  <c r="AZ159" i="6"/>
  <c r="BA159" i="6"/>
  <c r="BB159" i="6"/>
  <c r="BC159" i="6"/>
  <c r="BW59" i="22" s="1"/>
  <c r="BD159" i="6"/>
  <c r="BX59" i="22" s="1"/>
  <c r="BE159" i="6"/>
  <c r="BY59" i="22" s="1"/>
  <c r="BF159" i="6"/>
  <c r="BZ59" i="22" s="1"/>
  <c r="BG159" i="6"/>
  <c r="BH159" i="6"/>
  <c r="D160" i="6"/>
  <c r="V60" i="22" s="1"/>
  <c r="E160" i="6"/>
  <c r="W60" i="22" s="1"/>
  <c r="G160" i="6"/>
  <c r="AH60" i="22" s="1"/>
  <c r="K160" i="6"/>
  <c r="AB60" i="22" s="1"/>
  <c r="L160" i="6"/>
  <c r="AS160" i="6"/>
  <c r="N160" i="6" s="1"/>
  <c r="AT160" i="6"/>
  <c r="AU160" i="6"/>
  <c r="AV160" i="6"/>
  <c r="AW160" i="6"/>
  <c r="BQ60" i="22" s="1"/>
  <c r="AX160" i="6"/>
  <c r="BR60" i="22" s="1"/>
  <c r="AY160" i="6"/>
  <c r="BS60" i="22" s="1"/>
  <c r="AZ160" i="6"/>
  <c r="BA160" i="6"/>
  <c r="BB160" i="6"/>
  <c r="BC160" i="6"/>
  <c r="BW60" i="22" s="1"/>
  <c r="BD160" i="6"/>
  <c r="BX60" i="22" s="1"/>
  <c r="BE160" i="6"/>
  <c r="BF160" i="6" s="1"/>
  <c r="BG160" i="6"/>
  <c r="BH160" i="6"/>
  <c r="D161" i="6"/>
  <c r="V61" i="22" s="1"/>
  <c r="E161" i="6"/>
  <c r="W61" i="22" s="1"/>
  <c r="N61" i="22" s="1"/>
  <c r="G161" i="6"/>
  <c r="AH61" i="22" s="1"/>
  <c r="K161" i="6"/>
  <c r="L161" i="6"/>
  <c r="AS161" i="6"/>
  <c r="AT161" i="6"/>
  <c r="AU161" i="6"/>
  <c r="AV161" i="6"/>
  <c r="AW161" i="6"/>
  <c r="BQ61" i="22" s="1"/>
  <c r="AX161" i="6"/>
  <c r="BR61" i="22" s="1"/>
  <c r="AY161" i="6"/>
  <c r="BS61" i="22" s="1"/>
  <c r="AZ161" i="6"/>
  <c r="BA161" i="6" s="1"/>
  <c r="BB161" i="6"/>
  <c r="BC161" i="6"/>
  <c r="BW61" i="22" s="1"/>
  <c r="BD161" i="6"/>
  <c r="BX61" i="22" s="1"/>
  <c r="BE161" i="6"/>
  <c r="BY61" i="22" s="1"/>
  <c r="BF161" i="6"/>
  <c r="BZ61" i="22" s="1"/>
  <c r="BG161" i="6"/>
  <c r="BH161" i="6"/>
  <c r="D162" i="6"/>
  <c r="V62" i="22" s="1"/>
  <c r="E162" i="6"/>
  <c r="W62" i="22" s="1"/>
  <c r="G162" i="6"/>
  <c r="AH62" i="22" s="1"/>
  <c r="K162" i="6"/>
  <c r="AB62" i="22" s="1"/>
  <c r="L162" i="6"/>
  <c r="AS162" i="6"/>
  <c r="N162" i="6" s="1"/>
  <c r="AT162" i="6"/>
  <c r="AU162" i="6"/>
  <c r="AV162" i="6"/>
  <c r="AW162" i="6"/>
  <c r="BQ62" i="22" s="1"/>
  <c r="AX162" i="6"/>
  <c r="BR62" i="22" s="1"/>
  <c r="AY162" i="6"/>
  <c r="BS62" i="22" s="1"/>
  <c r="AZ162" i="6"/>
  <c r="BB162" i="6"/>
  <c r="BV62" i="22" s="1"/>
  <c r="BC162" i="6"/>
  <c r="BW62" i="22" s="1"/>
  <c r="BD162" i="6"/>
  <c r="BX62" i="22" s="1"/>
  <c r="BE162" i="6"/>
  <c r="BF162" i="6"/>
  <c r="BG162" i="6"/>
  <c r="BH162" i="6"/>
  <c r="D163" i="6"/>
  <c r="V63" i="22" s="1"/>
  <c r="E163" i="6"/>
  <c r="W63" i="22" s="1"/>
  <c r="N63" i="22" s="1"/>
  <c r="G163" i="6"/>
  <c r="AH63" i="22" s="1"/>
  <c r="K163" i="6"/>
  <c r="L163" i="6" s="1"/>
  <c r="AS163" i="6"/>
  <c r="AT163" i="6"/>
  <c r="AU163" i="6"/>
  <c r="AV163" i="6"/>
  <c r="AW163" i="6"/>
  <c r="BQ63" i="22" s="1"/>
  <c r="AX163" i="6"/>
  <c r="BR63" i="22" s="1"/>
  <c r="AY163" i="6"/>
  <c r="BS63" i="22" s="1"/>
  <c r="AZ163" i="6"/>
  <c r="BA163" i="6"/>
  <c r="BB163" i="6"/>
  <c r="BC163" i="6"/>
  <c r="BW63" i="22" s="1"/>
  <c r="BD163" i="6"/>
  <c r="BX63" i="22" s="1"/>
  <c r="BE163" i="6"/>
  <c r="BG163" i="6"/>
  <c r="BH163" i="6"/>
  <c r="D164" i="6"/>
  <c r="V64" i="22" s="1"/>
  <c r="E164" i="6"/>
  <c r="W64" i="22" s="1"/>
  <c r="G164" i="6"/>
  <c r="AH64" i="22" s="1"/>
  <c r="K164" i="6"/>
  <c r="AB64" i="22" s="1"/>
  <c r="L164" i="6"/>
  <c r="AS164" i="6"/>
  <c r="N164" i="6" s="1"/>
  <c r="AT164" i="6"/>
  <c r="AU164" i="6"/>
  <c r="AV164" i="6"/>
  <c r="AW164" i="6"/>
  <c r="BQ64" i="22" s="1"/>
  <c r="AX164" i="6"/>
  <c r="BR64" i="22" s="1"/>
  <c r="AY164" i="6"/>
  <c r="BS64" i="22" s="1"/>
  <c r="AZ164" i="6"/>
  <c r="BA164" i="6" s="1"/>
  <c r="BU64" i="22" s="1"/>
  <c r="BB164" i="6"/>
  <c r="BC164" i="6"/>
  <c r="BW64" i="22" s="1"/>
  <c r="BD164" i="6"/>
  <c r="BX64" i="22" s="1"/>
  <c r="BE164" i="6"/>
  <c r="BF164" i="6"/>
  <c r="BG164" i="6"/>
  <c r="BH164" i="6"/>
  <c r="D165" i="6"/>
  <c r="V65" i="22" s="1"/>
  <c r="E165" i="6"/>
  <c r="W65" i="22" s="1"/>
  <c r="N65" i="22" s="1"/>
  <c r="G165" i="6"/>
  <c r="AH65" i="22" s="1"/>
  <c r="K165" i="6"/>
  <c r="L165" i="6"/>
  <c r="AS165" i="6"/>
  <c r="N165" i="6" s="1"/>
  <c r="AT165" i="6"/>
  <c r="AU165" i="6"/>
  <c r="AV165" i="6"/>
  <c r="AW165" i="6"/>
  <c r="BQ65" i="22" s="1"/>
  <c r="AX165" i="6"/>
  <c r="BR65" i="22" s="1"/>
  <c r="AY165" i="6"/>
  <c r="BS65" i="22" s="1"/>
  <c r="AZ165" i="6"/>
  <c r="BA165" i="6"/>
  <c r="BB165" i="6"/>
  <c r="BV65" i="22" s="1"/>
  <c r="BC165" i="6"/>
  <c r="BW65" i="22" s="1"/>
  <c r="BD165" i="6"/>
  <c r="BX65" i="22" s="1"/>
  <c r="BE165" i="6"/>
  <c r="BG165" i="6"/>
  <c r="BH165" i="6"/>
  <c r="D166" i="6"/>
  <c r="V66" i="22" s="1"/>
  <c r="E166" i="6"/>
  <c r="W66" i="22" s="1"/>
  <c r="N66" i="22" s="1"/>
  <c r="G166" i="6"/>
  <c r="AH66" i="22" s="1"/>
  <c r="K166" i="6"/>
  <c r="AB66" i="22" s="1"/>
  <c r="L166" i="6"/>
  <c r="AS166" i="6"/>
  <c r="N166" i="6" s="1"/>
  <c r="AT166" i="6"/>
  <c r="AU166" i="6"/>
  <c r="AV166" i="6"/>
  <c r="AW166" i="6"/>
  <c r="BQ66" i="22" s="1"/>
  <c r="AX166" i="6"/>
  <c r="BR66" i="22" s="1"/>
  <c r="AY166" i="6"/>
  <c r="BS66" i="22" s="1"/>
  <c r="AZ166" i="6"/>
  <c r="BA166" i="6"/>
  <c r="BB166" i="6"/>
  <c r="BC166" i="6"/>
  <c r="BW66" i="22" s="1"/>
  <c r="BD166" i="6"/>
  <c r="BX66" i="22" s="1"/>
  <c r="BE166" i="6"/>
  <c r="BF166" i="6"/>
  <c r="BG166" i="6"/>
  <c r="BH166" i="6"/>
  <c r="D167" i="6"/>
  <c r="V67" i="22" s="1"/>
  <c r="E167" i="6"/>
  <c r="W67" i="22" s="1"/>
  <c r="N67" i="22" s="1"/>
  <c r="G167" i="6"/>
  <c r="AH67" i="22" s="1"/>
  <c r="K167" i="6"/>
  <c r="L167" i="6"/>
  <c r="AS167" i="6"/>
  <c r="AT167" i="6"/>
  <c r="AU167" i="6"/>
  <c r="AV167" i="6"/>
  <c r="AW167" i="6"/>
  <c r="BQ67" i="22" s="1"/>
  <c r="AX167" i="6"/>
  <c r="BR67" i="22" s="1"/>
  <c r="AY167" i="6"/>
  <c r="BS67" i="22" s="1"/>
  <c r="AZ167" i="6"/>
  <c r="BA167" i="6"/>
  <c r="BB167" i="6"/>
  <c r="BC167" i="6"/>
  <c r="BW67" i="22" s="1"/>
  <c r="BD167" i="6"/>
  <c r="BX67" i="22" s="1"/>
  <c r="BE167" i="6"/>
  <c r="BF167" i="6"/>
  <c r="BG167" i="6"/>
  <c r="BH167" i="6"/>
  <c r="D168" i="6"/>
  <c r="V68" i="22" s="1"/>
  <c r="E168" i="6"/>
  <c r="W68" i="22" s="1"/>
  <c r="G168" i="6"/>
  <c r="AH68" i="22" s="1"/>
  <c r="K168" i="6"/>
  <c r="L168" i="6" s="1"/>
  <c r="AS168" i="6"/>
  <c r="N168" i="6" s="1"/>
  <c r="AT168" i="6"/>
  <c r="AU168" i="6"/>
  <c r="AV168" i="6"/>
  <c r="AW168" i="6"/>
  <c r="BQ68" i="22" s="1"/>
  <c r="AX168" i="6"/>
  <c r="BR68" i="22" s="1"/>
  <c r="AY168" i="6"/>
  <c r="BS68" i="22" s="1"/>
  <c r="AZ168" i="6"/>
  <c r="BA168" i="6"/>
  <c r="BB168" i="6"/>
  <c r="BC168" i="6"/>
  <c r="BW68" i="22" s="1"/>
  <c r="BD168" i="6"/>
  <c r="BX68" i="22" s="1"/>
  <c r="BE168" i="6"/>
  <c r="BF168" i="6"/>
  <c r="BG168" i="6"/>
  <c r="BH168" i="6"/>
  <c r="D169" i="6"/>
  <c r="V69" i="22" s="1"/>
  <c r="E169" i="6"/>
  <c r="W69" i="22" s="1"/>
  <c r="N69" i="22" s="1"/>
  <c r="G169" i="6"/>
  <c r="AH69" i="22" s="1"/>
  <c r="K169" i="6"/>
  <c r="L169" i="6"/>
  <c r="AS169" i="6"/>
  <c r="AT169" i="6"/>
  <c r="AU169" i="6"/>
  <c r="AV169" i="6"/>
  <c r="AW169" i="6"/>
  <c r="BQ69" i="22" s="1"/>
  <c r="AX169" i="6"/>
  <c r="BR69" i="22" s="1"/>
  <c r="AY169" i="6"/>
  <c r="BS69" i="22" s="1"/>
  <c r="AZ169" i="6"/>
  <c r="BA169" i="6"/>
  <c r="BB169" i="6"/>
  <c r="BC169" i="6"/>
  <c r="BW69" i="22" s="1"/>
  <c r="BD169" i="6"/>
  <c r="BX69" i="22" s="1"/>
  <c r="BE169" i="6"/>
  <c r="BY69" i="22" s="1"/>
  <c r="BF169" i="6"/>
  <c r="BZ69" i="22" s="1"/>
  <c r="BG169" i="6"/>
  <c r="BH169" i="6"/>
  <c r="D170" i="6"/>
  <c r="V70" i="22" s="1"/>
  <c r="E170" i="6"/>
  <c r="W70" i="22" s="1"/>
  <c r="G170" i="6"/>
  <c r="AH70" i="22" s="1"/>
  <c r="K170" i="6"/>
  <c r="AS170" i="6"/>
  <c r="N170" i="6" s="1"/>
  <c r="AT170" i="6"/>
  <c r="AU170" i="6"/>
  <c r="AV170" i="6"/>
  <c r="AW170" i="6"/>
  <c r="BQ70" i="22" s="1"/>
  <c r="AX170" i="6"/>
  <c r="BR70" i="22" s="1"/>
  <c r="AY170" i="6"/>
  <c r="BS70" i="22" s="1"/>
  <c r="AZ170" i="6"/>
  <c r="BT70" i="22" s="1"/>
  <c r="BA170" i="6"/>
  <c r="BU70" i="22" s="1"/>
  <c r="BB170" i="6"/>
  <c r="BV70" i="22" s="1"/>
  <c r="BC170" i="6"/>
  <c r="BW70" i="22" s="1"/>
  <c r="BD170" i="6"/>
  <c r="BX70" i="22" s="1"/>
  <c r="BE170" i="6"/>
  <c r="BF170" i="6"/>
  <c r="BG170" i="6"/>
  <c r="BH170" i="6"/>
  <c r="D171" i="6"/>
  <c r="V71" i="22" s="1"/>
  <c r="E171" i="6"/>
  <c r="W71" i="22" s="1"/>
  <c r="N71" i="22" s="1"/>
  <c r="G171" i="6"/>
  <c r="AH71" i="22" s="1"/>
  <c r="K171" i="6"/>
  <c r="L171" i="6"/>
  <c r="AS171" i="6"/>
  <c r="AT171" i="6"/>
  <c r="AU171" i="6"/>
  <c r="AV171" i="6"/>
  <c r="AW171" i="6"/>
  <c r="BQ71" i="22" s="1"/>
  <c r="AX171" i="6"/>
  <c r="BR71" i="22" s="1"/>
  <c r="AY171" i="6"/>
  <c r="BS71" i="22" s="1"/>
  <c r="AZ171" i="6"/>
  <c r="BA171" i="6" s="1"/>
  <c r="BB171" i="6"/>
  <c r="BV71" i="22" s="1"/>
  <c r="BC171" i="6"/>
  <c r="BW71" i="22" s="1"/>
  <c r="BD171" i="6"/>
  <c r="BX71" i="22" s="1"/>
  <c r="BE171" i="6"/>
  <c r="BY71" i="22" s="1"/>
  <c r="BF171" i="6"/>
  <c r="BZ71" i="22" s="1"/>
  <c r="BG171" i="6"/>
  <c r="BH171" i="6"/>
  <c r="D172" i="6"/>
  <c r="V72" i="22" s="1"/>
  <c r="E172" i="6"/>
  <c r="W72" i="22" s="1"/>
  <c r="G172" i="6"/>
  <c r="AH72" i="22" s="1"/>
  <c r="K172" i="6"/>
  <c r="L172" i="6"/>
  <c r="AS172" i="6"/>
  <c r="N172" i="6" s="1"/>
  <c r="AT172" i="6"/>
  <c r="AU172" i="6"/>
  <c r="AV172" i="6"/>
  <c r="AW172" i="6"/>
  <c r="BQ72" i="22" s="1"/>
  <c r="AX172" i="6"/>
  <c r="BR72" i="22" s="1"/>
  <c r="AY172" i="6"/>
  <c r="BS72" i="22" s="1"/>
  <c r="AZ172" i="6"/>
  <c r="BA172" i="6"/>
  <c r="BU72" i="22" s="1"/>
  <c r="BB172" i="6"/>
  <c r="BC172" i="6"/>
  <c r="BW72" i="22" s="1"/>
  <c r="BD172" i="6"/>
  <c r="BX72" i="22" s="1"/>
  <c r="BE172" i="6"/>
  <c r="BF172" i="6" s="1"/>
  <c r="BG172" i="6"/>
  <c r="BH172" i="6"/>
  <c r="D173" i="6"/>
  <c r="V73" i="22" s="1"/>
  <c r="E173" i="6"/>
  <c r="W73" i="22" s="1"/>
  <c r="N73" i="22" s="1"/>
  <c r="G173" i="6"/>
  <c r="AH73" i="22" s="1"/>
  <c r="K173" i="6"/>
  <c r="L173" i="6"/>
  <c r="AS173" i="6"/>
  <c r="N173" i="6" s="1"/>
  <c r="AT173" i="6"/>
  <c r="AU173" i="6"/>
  <c r="AV173" i="6"/>
  <c r="AW173" i="6"/>
  <c r="BQ73" i="22" s="1"/>
  <c r="AX173" i="6"/>
  <c r="BR73" i="22" s="1"/>
  <c r="AY173" i="6"/>
  <c r="BS73" i="22" s="1"/>
  <c r="AZ173" i="6"/>
  <c r="BA173" i="6"/>
  <c r="BB173" i="6"/>
  <c r="BV73" i="22" s="1"/>
  <c r="BC173" i="6"/>
  <c r="BW73" i="22" s="1"/>
  <c r="BD173" i="6"/>
  <c r="BX73" i="22" s="1"/>
  <c r="BE173" i="6"/>
  <c r="BG173" i="6"/>
  <c r="BH173" i="6"/>
  <c r="D174" i="6"/>
  <c r="V74" i="22" s="1"/>
  <c r="E174" i="6"/>
  <c r="W74" i="22" s="1"/>
  <c r="N74" i="22" s="1"/>
  <c r="G174" i="6"/>
  <c r="AH74" i="22" s="1"/>
  <c r="K174" i="6"/>
  <c r="AS174" i="6"/>
  <c r="N174" i="6" s="1"/>
  <c r="AT174" i="6"/>
  <c r="AU174" i="6"/>
  <c r="AV174" i="6"/>
  <c r="AW174" i="6"/>
  <c r="BQ74" i="22" s="1"/>
  <c r="AX174" i="6"/>
  <c r="BR74" i="22" s="1"/>
  <c r="AY174" i="6"/>
  <c r="BS74" i="22" s="1"/>
  <c r="AZ174" i="6"/>
  <c r="BA174" i="6" s="1"/>
  <c r="BU74" i="22" s="1"/>
  <c r="BB174" i="6"/>
  <c r="BC174" i="6"/>
  <c r="BW74" i="22" s="1"/>
  <c r="BD174" i="6"/>
  <c r="BX74" i="22" s="1"/>
  <c r="BE174" i="6"/>
  <c r="BF174" i="6"/>
  <c r="BG174" i="6"/>
  <c r="BH174" i="6"/>
  <c r="D175" i="6"/>
  <c r="V75" i="22" s="1"/>
  <c r="E175" i="6"/>
  <c r="W75" i="22" s="1"/>
  <c r="N75" i="22" s="1"/>
  <c r="G175" i="6"/>
  <c r="AH75" i="22" s="1"/>
  <c r="K175" i="6"/>
  <c r="L175" i="6"/>
  <c r="AS175" i="6"/>
  <c r="AT175" i="6"/>
  <c r="AU175" i="6"/>
  <c r="AV175" i="6"/>
  <c r="AW175" i="6"/>
  <c r="BQ75" i="22" s="1"/>
  <c r="AX175" i="6"/>
  <c r="BR75" i="22" s="1"/>
  <c r="AY175" i="6"/>
  <c r="BS75" i="22" s="1"/>
  <c r="AZ175" i="6"/>
  <c r="BA175" i="6"/>
  <c r="BB175" i="6"/>
  <c r="BC175" i="6"/>
  <c r="BW75" i="22" s="1"/>
  <c r="BD175" i="6"/>
  <c r="BX75" i="22" s="1"/>
  <c r="BE175" i="6"/>
  <c r="BG175" i="6"/>
  <c r="BH175" i="6"/>
  <c r="D176" i="6"/>
  <c r="V76" i="22" s="1"/>
  <c r="E176" i="6"/>
  <c r="W76" i="22" s="1"/>
  <c r="G176" i="6"/>
  <c r="AH76" i="22" s="1"/>
  <c r="K176" i="6"/>
  <c r="AS176" i="6"/>
  <c r="N176" i="6" s="1"/>
  <c r="AT176" i="6"/>
  <c r="AU176" i="6"/>
  <c r="AV176" i="6"/>
  <c r="AW176" i="6"/>
  <c r="BQ76" i="22" s="1"/>
  <c r="AX176" i="6"/>
  <c r="BR76" i="22" s="1"/>
  <c r="AY176" i="6"/>
  <c r="BS76" i="22" s="1"/>
  <c r="AZ176" i="6"/>
  <c r="BC176" i="6"/>
  <c r="BW76" i="22" s="1"/>
  <c r="BD176" i="6"/>
  <c r="BX76" i="22" s="1"/>
  <c r="BE176" i="6"/>
  <c r="BF176" i="6" s="1"/>
  <c r="BG176" i="6"/>
  <c r="BH176" i="6"/>
  <c r="D177" i="6"/>
  <c r="V77" i="22" s="1"/>
  <c r="E177" i="6"/>
  <c r="W77" i="22" s="1"/>
  <c r="G177" i="6"/>
  <c r="AH77" i="22" s="1"/>
  <c r="K177" i="6"/>
  <c r="L177" i="6"/>
  <c r="AS177" i="6"/>
  <c r="AT177" i="6"/>
  <c r="AU177" i="6"/>
  <c r="AV177" i="6"/>
  <c r="AW177" i="6"/>
  <c r="BQ77" i="22" s="1"/>
  <c r="AX177" i="6"/>
  <c r="BR77" i="22" s="1"/>
  <c r="AY177" i="6"/>
  <c r="BS77" i="22" s="1"/>
  <c r="AZ177" i="6"/>
  <c r="BA177" i="6"/>
  <c r="BB177" i="6"/>
  <c r="BC177" i="6"/>
  <c r="BW77" i="22" s="1"/>
  <c r="BD177" i="6"/>
  <c r="BX77" i="22" s="1"/>
  <c r="BE177" i="6"/>
  <c r="BG177" i="6"/>
  <c r="BH177" i="6"/>
  <c r="D178" i="6"/>
  <c r="V78" i="22" s="1"/>
  <c r="E178" i="6"/>
  <c r="W78" i="22" s="1"/>
  <c r="O78" i="22" s="1"/>
  <c r="G178" i="6"/>
  <c r="AH78" i="22" s="1"/>
  <c r="K178" i="6"/>
  <c r="AB78" i="22" s="1"/>
  <c r="L178" i="6"/>
  <c r="AS178" i="6"/>
  <c r="N178" i="6" s="1"/>
  <c r="AT178" i="6"/>
  <c r="AU178" i="6"/>
  <c r="AV178" i="6"/>
  <c r="AW178" i="6"/>
  <c r="BQ78" i="22" s="1"/>
  <c r="AX178" i="6"/>
  <c r="BR78" i="22" s="1"/>
  <c r="AY178" i="6"/>
  <c r="BS78" i="22" s="1"/>
  <c r="AZ178" i="6"/>
  <c r="BT78" i="22" s="1"/>
  <c r="BA178" i="6"/>
  <c r="BU78" i="22" s="1"/>
  <c r="BB178" i="6"/>
  <c r="BV78" i="22" s="1"/>
  <c r="BC178" i="6"/>
  <c r="BW78" i="22" s="1"/>
  <c r="BD178" i="6"/>
  <c r="BX78" i="22" s="1"/>
  <c r="BE178" i="6"/>
  <c r="BF178" i="6"/>
  <c r="BG178" i="6"/>
  <c r="BH178" i="6"/>
  <c r="D179" i="6"/>
  <c r="V79" i="22" s="1"/>
  <c r="E179" i="6"/>
  <c r="W79" i="22" s="1"/>
  <c r="N79" i="22" s="1"/>
  <c r="G179" i="6"/>
  <c r="AH79" i="22" s="1"/>
  <c r="K179" i="6"/>
  <c r="L179" i="6"/>
  <c r="AS179" i="6"/>
  <c r="AT179" i="6"/>
  <c r="AU179" i="6"/>
  <c r="AV179" i="6"/>
  <c r="AW179" i="6"/>
  <c r="BQ79" i="22" s="1"/>
  <c r="AX179" i="6"/>
  <c r="BR79" i="22" s="1"/>
  <c r="AY179" i="6"/>
  <c r="BS79" i="22" s="1"/>
  <c r="AZ179" i="6"/>
  <c r="BA179" i="6"/>
  <c r="BB179" i="6"/>
  <c r="BV79" i="22" s="1"/>
  <c r="BC179" i="6"/>
  <c r="BW79" i="22" s="1"/>
  <c r="BD179" i="6"/>
  <c r="BX79" i="22" s="1"/>
  <c r="BE179" i="6"/>
  <c r="BY79" i="22" s="1"/>
  <c r="BF179" i="6"/>
  <c r="BZ79" i="22" s="1"/>
  <c r="BG179" i="6"/>
  <c r="BH179" i="6"/>
  <c r="D180" i="6"/>
  <c r="V80" i="22" s="1"/>
  <c r="E180" i="6"/>
  <c r="W80" i="22" s="1"/>
  <c r="G180" i="6"/>
  <c r="AH80" i="22" s="1"/>
  <c r="K180" i="6"/>
  <c r="AS180" i="6"/>
  <c r="N180" i="6" s="1"/>
  <c r="AT180" i="6"/>
  <c r="AU180" i="6"/>
  <c r="AV180" i="6"/>
  <c r="AW180" i="6"/>
  <c r="BQ80" i="22" s="1"/>
  <c r="AX180" i="6"/>
  <c r="BR80" i="22" s="1"/>
  <c r="AY180" i="6"/>
  <c r="BS80" i="22" s="1"/>
  <c r="AZ180" i="6"/>
  <c r="BA180" i="6"/>
  <c r="BB180" i="6"/>
  <c r="BC180" i="6"/>
  <c r="BW80" i="22" s="1"/>
  <c r="BD180" i="6"/>
  <c r="BX80" i="22" s="1"/>
  <c r="BE180" i="6"/>
  <c r="BF180" i="6"/>
  <c r="BG180" i="6"/>
  <c r="BH180" i="6"/>
  <c r="D181" i="6"/>
  <c r="V81" i="22" s="1"/>
  <c r="E181" i="6"/>
  <c r="W81" i="22" s="1"/>
  <c r="G181" i="6"/>
  <c r="AH81" i="22" s="1"/>
  <c r="K181" i="6"/>
  <c r="L181" i="6"/>
  <c r="AS181" i="6"/>
  <c r="N181" i="6" s="1"/>
  <c r="AT181" i="6"/>
  <c r="AU181" i="6"/>
  <c r="AV181" i="6"/>
  <c r="AW181" i="6"/>
  <c r="BQ81" i="22" s="1"/>
  <c r="AX181" i="6"/>
  <c r="BR81" i="22" s="1"/>
  <c r="AY181" i="6"/>
  <c r="BS81" i="22" s="1"/>
  <c r="AZ181" i="6"/>
  <c r="BB181" i="6"/>
  <c r="BV81" i="22" s="1"/>
  <c r="BC181" i="6"/>
  <c r="BW81" i="22" s="1"/>
  <c r="BD181" i="6"/>
  <c r="BX81" i="22" s="1"/>
  <c r="BE181" i="6"/>
  <c r="BF181" i="6" s="1"/>
  <c r="BG181" i="6"/>
  <c r="BH181" i="6"/>
  <c r="D182" i="6"/>
  <c r="V82" i="22" s="1"/>
  <c r="E182" i="6"/>
  <c r="W82" i="22" s="1"/>
  <c r="G182" i="6"/>
  <c r="AH82" i="22" s="1"/>
  <c r="K182" i="6"/>
  <c r="AS182" i="6"/>
  <c r="N182" i="6" s="1"/>
  <c r="AT182" i="6"/>
  <c r="AU182" i="6"/>
  <c r="AV182" i="6"/>
  <c r="AW182" i="6"/>
  <c r="BQ82" i="22" s="1"/>
  <c r="AX182" i="6"/>
  <c r="BR82" i="22" s="1"/>
  <c r="AY182" i="6"/>
  <c r="BS82" i="22" s="1"/>
  <c r="AZ182" i="6"/>
  <c r="BT82" i="22" s="1"/>
  <c r="BA182" i="6"/>
  <c r="BU82" i="22" s="1"/>
  <c r="BB182" i="6"/>
  <c r="BV82" i="22" s="1"/>
  <c r="BC182" i="6"/>
  <c r="BW82" i="22" s="1"/>
  <c r="BD182" i="6"/>
  <c r="BX82" i="22" s="1"/>
  <c r="BE182" i="6"/>
  <c r="BF182" i="6" s="1"/>
  <c r="BG182" i="6"/>
  <c r="BH182" i="6"/>
  <c r="D183" i="6"/>
  <c r="V83" i="22" s="1"/>
  <c r="E183" i="6"/>
  <c r="W83" i="22" s="1"/>
  <c r="G183" i="6"/>
  <c r="AH83" i="22" s="1"/>
  <c r="K183" i="6"/>
  <c r="L183" i="6"/>
  <c r="AS183" i="6"/>
  <c r="AT183" i="6"/>
  <c r="AU183" i="6"/>
  <c r="AV183" i="6"/>
  <c r="AW183" i="6"/>
  <c r="BQ83" i="22" s="1"/>
  <c r="AX183" i="6"/>
  <c r="BR83" i="22" s="1"/>
  <c r="AY183" i="6"/>
  <c r="BS83" i="22" s="1"/>
  <c r="AZ183" i="6"/>
  <c r="BC183" i="6"/>
  <c r="BW83" i="22" s="1"/>
  <c r="BD183" i="6"/>
  <c r="BX83" i="22" s="1"/>
  <c r="BE183" i="6"/>
  <c r="BF183" i="6" s="1"/>
  <c r="BG183" i="6"/>
  <c r="BH183" i="6"/>
  <c r="D184" i="6"/>
  <c r="V84" i="22" s="1"/>
  <c r="E184" i="6"/>
  <c r="W84" i="22" s="1"/>
  <c r="G184" i="6"/>
  <c r="AH84" i="22" s="1"/>
  <c r="K184" i="6"/>
  <c r="L184" i="6"/>
  <c r="AS184" i="6"/>
  <c r="N184" i="6" s="1"/>
  <c r="AT184" i="6"/>
  <c r="AU184" i="6"/>
  <c r="AV184" i="6"/>
  <c r="AW184" i="6"/>
  <c r="BQ84" i="22" s="1"/>
  <c r="AX184" i="6"/>
  <c r="BR84" i="22" s="1"/>
  <c r="AY184" i="6"/>
  <c r="BS84" i="22" s="1"/>
  <c r="AZ184" i="6"/>
  <c r="BB184" i="6" s="1"/>
  <c r="BA184" i="6"/>
  <c r="BU84" i="22" s="1"/>
  <c r="BC184" i="6"/>
  <c r="BW84" i="22" s="1"/>
  <c r="BD184" i="6"/>
  <c r="BX84" i="22" s="1"/>
  <c r="BE184" i="6"/>
  <c r="BF184" i="6"/>
  <c r="BG184" i="6"/>
  <c r="BH184" i="6"/>
  <c r="D185" i="6"/>
  <c r="V85" i="22" s="1"/>
  <c r="E185" i="6"/>
  <c r="W85" i="22" s="1"/>
  <c r="G185" i="6"/>
  <c r="AH85" i="22" s="1"/>
  <c r="K185" i="6"/>
  <c r="L185" i="6"/>
  <c r="AS185" i="6"/>
  <c r="AT185" i="6"/>
  <c r="AU185" i="6"/>
  <c r="AV185" i="6"/>
  <c r="AW185" i="6"/>
  <c r="BQ85" i="22" s="1"/>
  <c r="AX185" i="6"/>
  <c r="BR85" i="22" s="1"/>
  <c r="AY185" i="6"/>
  <c r="BS85" i="22" s="1"/>
  <c r="AZ185" i="6"/>
  <c r="BA185" i="6"/>
  <c r="BB185" i="6"/>
  <c r="BC185" i="6"/>
  <c r="BW85" i="22" s="1"/>
  <c r="BD185" i="6"/>
  <c r="BX85" i="22" s="1"/>
  <c r="BE185" i="6"/>
  <c r="BF185" i="6" s="1"/>
  <c r="BG185" i="6"/>
  <c r="BH185" i="6"/>
  <c r="D186" i="6"/>
  <c r="V86" i="22" s="1"/>
  <c r="E186" i="6"/>
  <c r="W86" i="22" s="1"/>
  <c r="N86" i="22" s="1"/>
  <c r="G186" i="6"/>
  <c r="AH86" i="22" s="1"/>
  <c r="K186" i="6"/>
  <c r="AB86" i="22" s="1"/>
  <c r="L186" i="6"/>
  <c r="AS186" i="6"/>
  <c r="N186" i="6" s="1"/>
  <c r="AT186" i="6"/>
  <c r="AU186" i="6"/>
  <c r="AV186" i="6"/>
  <c r="AW186" i="6"/>
  <c r="BQ86" i="22" s="1"/>
  <c r="AX186" i="6"/>
  <c r="BR86" i="22" s="1"/>
  <c r="AY186" i="6"/>
  <c r="BS86" i="22" s="1"/>
  <c r="AZ186" i="6"/>
  <c r="BB186" i="6"/>
  <c r="BV86" i="22" s="1"/>
  <c r="BC186" i="6"/>
  <c r="BW86" i="22" s="1"/>
  <c r="BD186" i="6"/>
  <c r="BX86" i="22" s="1"/>
  <c r="BE186" i="6"/>
  <c r="BF186" i="6"/>
  <c r="BG186" i="6"/>
  <c r="BH186" i="6"/>
  <c r="D187" i="6"/>
  <c r="V87" i="22" s="1"/>
  <c r="E187" i="6"/>
  <c r="W87" i="22" s="1"/>
  <c r="N87" i="22" s="1"/>
  <c r="G187" i="6"/>
  <c r="AH87" i="22" s="1"/>
  <c r="K187" i="6"/>
  <c r="AB87" i="22" s="1"/>
  <c r="L187" i="6"/>
  <c r="AS187" i="6"/>
  <c r="N187" i="6" s="1"/>
  <c r="AT187" i="6"/>
  <c r="AU187" i="6"/>
  <c r="AV187" i="6"/>
  <c r="AW187" i="6"/>
  <c r="BQ87" i="22" s="1"/>
  <c r="AX187" i="6"/>
  <c r="BR87" i="22" s="1"/>
  <c r="AY187" i="6"/>
  <c r="BS87" i="22" s="1"/>
  <c r="AZ187" i="6"/>
  <c r="BA187" i="6"/>
  <c r="BB187" i="6"/>
  <c r="BV87" i="22" s="1"/>
  <c r="BC187" i="6"/>
  <c r="BW87" i="22" s="1"/>
  <c r="BD187" i="6"/>
  <c r="BX87" i="22" s="1"/>
  <c r="BE187" i="6"/>
  <c r="BY87" i="22" s="1"/>
  <c r="BF187" i="6"/>
  <c r="BZ87" i="22" s="1"/>
  <c r="BG187" i="6"/>
  <c r="BH187" i="6"/>
  <c r="D188" i="6"/>
  <c r="V88" i="22" s="1"/>
  <c r="E188" i="6"/>
  <c r="W88" i="22" s="1"/>
  <c r="N88" i="22" s="1"/>
  <c r="G188" i="6"/>
  <c r="AH88" i="22" s="1"/>
  <c r="K188" i="6"/>
  <c r="AB88" i="22" s="1"/>
  <c r="L188" i="6"/>
  <c r="AS188" i="6"/>
  <c r="N188" i="6" s="1"/>
  <c r="AT188" i="6"/>
  <c r="AU188" i="6"/>
  <c r="AV188" i="6"/>
  <c r="AW188" i="6"/>
  <c r="BQ88" i="22" s="1"/>
  <c r="AX188" i="6"/>
  <c r="BR88" i="22" s="1"/>
  <c r="AY188" i="6"/>
  <c r="BS88" i="22" s="1"/>
  <c r="AZ188" i="6"/>
  <c r="BA188" i="6"/>
  <c r="BU88" i="22" s="1"/>
  <c r="BB188" i="6"/>
  <c r="BC188" i="6"/>
  <c r="BW88" i="22" s="1"/>
  <c r="BD188" i="6"/>
  <c r="BX88" i="22" s="1"/>
  <c r="BE188" i="6"/>
  <c r="BF188" i="6"/>
  <c r="BG188" i="6"/>
  <c r="BH188" i="6"/>
  <c r="D189" i="6"/>
  <c r="V89" i="22" s="1"/>
  <c r="E189" i="6"/>
  <c r="W89" i="22" s="1"/>
  <c r="O89" i="22" s="1"/>
  <c r="G189" i="6"/>
  <c r="AH89" i="22" s="1"/>
  <c r="K189" i="6"/>
  <c r="L189" i="6"/>
  <c r="AS189" i="6"/>
  <c r="N189" i="6" s="1"/>
  <c r="AT189" i="6"/>
  <c r="AU189" i="6"/>
  <c r="AV189" i="6"/>
  <c r="AW189" i="6"/>
  <c r="BQ89" i="22" s="1"/>
  <c r="AX189" i="6"/>
  <c r="BR89" i="22" s="1"/>
  <c r="AY189" i="6"/>
  <c r="BS89" i="22" s="1"/>
  <c r="AZ189" i="6"/>
  <c r="BA189" i="6"/>
  <c r="BB189" i="6"/>
  <c r="BV89" i="22" s="1"/>
  <c r="BC189" i="6"/>
  <c r="BW89" i="22" s="1"/>
  <c r="BD189" i="6"/>
  <c r="BX89" i="22" s="1"/>
  <c r="BE189" i="6"/>
  <c r="BY89" i="22" s="1"/>
  <c r="BF189" i="6"/>
  <c r="BZ89" i="22" s="1"/>
  <c r="BG189" i="6"/>
  <c r="BH189" i="6"/>
  <c r="D190" i="6"/>
  <c r="V90" i="22" s="1"/>
  <c r="E190" i="6"/>
  <c r="W90" i="22" s="1"/>
  <c r="N90" i="22" s="1"/>
  <c r="G190" i="6"/>
  <c r="AH90" i="22" s="1"/>
  <c r="K190" i="6"/>
  <c r="AB90" i="22" s="1"/>
  <c r="L190" i="6"/>
  <c r="AS190" i="6"/>
  <c r="N190" i="6" s="1"/>
  <c r="AT190" i="6"/>
  <c r="AU190" i="6"/>
  <c r="AV190" i="6"/>
  <c r="AW190" i="6"/>
  <c r="BQ90" i="22" s="1"/>
  <c r="AX190" i="6"/>
  <c r="BR90" i="22" s="1"/>
  <c r="AY190" i="6"/>
  <c r="BS90" i="22" s="1"/>
  <c r="AZ190" i="6"/>
  <c r="BT90" i="22" s="1"/>
  <c r="BA190" i="6"/>
  <c r="BU90" i="22" s="1"/>
  <c r="BB190" i="6"/>
  <c r="BV90" i="22" s="1"/>
  <c r="BC190" i="6"/>
  <c r="BW90" i="22" s="1"/>
  <c r="BD190" i="6"/>
  <c r="BX90" i="22" s="1"/>
  <c r="BE190" i="6"/>
  <c r="BY90" i="22" s="1"/>
  <c r="BF190" i="6"/>
  <c r="BZ90" i="22" s="1"/>
  <c r="BG190" i="6"/>
  <c r="BH190" i="6"/>
  <c r="D191" i="6"/>
  <c r="V91" i="22" s="1"/>
  <c r="E191" i="6"/>
  <c r="W91" i="22" s="1"/>
  <c r="N91" i="22" s="1"/>
  <c r="G191" i="6"/>
  <c r="AH91" i="22" s="1"/>
  <c r="K191" i="6"/>
  <c r="AB91" i="22" s="1"/>
  <c r="L191" i="6"/>
  <c r="AS191" i="6"/>
  <c r="AT191" i="6"/>
  <c r="AU191" i="6"/>
  <c r="AV191" i="6"/>
  <c r="AW191" i="6"/>
  <c r="BQ91" i="22" s="1"/>
  <c r="AX191" i="6"/>
  <c r="BR91" i="22" s="1"/>
  <c r="AY191" i="6"/>
  <c r="BS91" i="22" s="1"/>
  <c r="AZ191" i="6"/>
  <c r="BT91" i="22" s="1"/>
  <c r="BA191" i="6"/>
  <c r="BU91" i="22" s="1"/>
  <c r="BB191" i="6"/>
  <c r="BC191" i="6"/>
  <c r="BW91" i="22" s="1"/>
  <c r="BD191" i="6"/>
  <c r="BX91" i="22" s="1"/>
  <c r="BE191" i="6"/>
  <c r="BY91" i="22" s="1"/>
  <c r="BF191" i="6"/>
  <c r="BZ91" i="22" s="1"/>
  <c r="BG191" i="6"/>
  <c r="BH191" i="6"/>
  <c r="D192" i="6"/>
  <c r="V92" i="22" s="1"/>
  <c r="E192" i="6"/>
  <c r="W92" i="22" s="1"/>
  <c r="N92" i="22" s="1"/>
  <c r="G192" i="6"/>
  <c r="AH92" i="22" s="1"/>
  <c r="K192" i="6"/>
  <c r="AB92" i="22" s="1"/>
  <c r="L192" i="6"/>
  <c r="AS192" i="6"/>
  <c r="N192" i="6" s="1"/>
  <c r="AT192" i="6"/>
  <c r="AU192" i="6"/>
  <c r="AV192" i="6"/>
  <c r="AW192" i="6"/>
  <c r="BQ92" i="22" s="1"/>
  <c r="AX192" i="6"/>
  <c r="BR92" i="22" s="1"/>
  <c r="AY192" i="6"/>
  <c r="BS92" i="22" s="1"/>
  <c r="AZ192" i="6"/>
  <c r="BA192" i="6"/>
  <c r="BB192" i="6"/>
  <c r="BC192" i="6"/>
  <c r="BW92" i="22" s="1"/>
  <c r="BD192" i="6"/>
  <c r="BX92" i="22" s="1"/>
  <c r="BE192" i="6"/>
  <c r="BF192" i="6"/>
  <c r="BG192" i="6"/>
  <c r="BH192" i="6"/>
  <c r="D193" i="6"/>
  <c r="V93" i="22" s="1"/>
  <c r="E193" i="6"/>
  <c r="W93" i="22" s="1"/>
  <c r="G193" i="6"/>
  <c r="AH93" i="22" s="1"/>
  <c r="K193" i="6"/>
  <c r="L193" i="6" s="1"/>
  <c r="AS193" i="6"/>
  <c r="AT193" i="6"/>
  <c r="AU193" i="6"/>
  <c r="AV193" i="6"/>
  <c r="AW193" i="6"/>
  <c r="BQ93" i="22" s="1"/>
  <c r="AX193" i="6"/>
  <c r="BR93" i="22" s="1"/>
  <c r="AY193" i="6"/>
  <c r="BS93" i="22" s="1"/>
  <c r="AZ193" i="6"/>
  <c r="BC193" i="6"/>
  <c r="BW93" i="22" s="1"/>
  <c r="BD193" i="6"/>
  <c r="BX93" i="22" s="1"/>
  <c r="BE193" i="6"/>
  <c r="BG193" i="6"/>
  <c r="BH193" i="6"/>
  <c r="D194" i="6"/>
  <c r="V94" i="22" s="1"/>
  <c r="E194" i="6"/>
  <c r="W94" i="22" s="1"/>
  <c r="N94" i="22" s="1"/>
  <c r="G194" i="6"/>
  <c r="AH94" i="22" s="1"/>
  <c r="K194" i="6"/>
  <c r="L194" i="6" s="1"/>
  <c r="AS194" i="6"/>
  <c r="N194" i="6" s="1"/>
  <c r="AT194" i="6"/>
  <c r="AU194" i="6"/>
  <c r="AV194" i="6"/>
  <c r="AW194" i="6"/>
  <c r="BQ94" i="22" s="1"/>
  <c r="AX194" i="6"/>
  <c r="BR94" i="22" s="1"/>
  <c r="AY194" i="6"/>
  <c r="BS94" i="22" s="1"/>
  <c r="AZ194" i="6"/>
  <c r="BC194" i="6"/>
  <c r="BW94" i="22" s="1"/>
  <c r="BD194" i="6"/>
  <c r="BX94" i="22" s="1"/>
  <c r="BE194" i="6"/>
  <c r="BF194" i="6" s="1"/>
  <c r="BG194" i="6"/>
  <c r="BH194" i="6"/>
  <c r="D195" i="6"/>
  <c r="V95" i="22" s="1"/>
  <c r="E195" i="6"/>
  <c r="W95" i="22" s="1"/>
  <c r="O95" i="22" s="1"/>
  <c r="G195" i="6"/>
  <c r="AH95" i="22" s="1"/>
  <c r="K195" i="6"/>
  <c r="AS195" i="6"/>
  <c r="AT195" i="6"/>
  <c r="AU195" i="6"/>
  <c r="AV195" i="6"/>
  <c r="AW195" i="6"/>
  <c r="BQ95" i="22" s="1"/>
  <c r="AX195" i="6"/>
  <c r="BR95" i="22" s="1"/>
  <c r="AY195" i="6"/>
  <c r="BS95" i="22" s="1"/>
  <c r="AZ195" i="6"/>
  <c r="BC195" i="6"/>
  <c r="BW95" i="22" s="1"/>
  <c r="BD195" i="6"/>
  <c r="BX95" i="22" s="1"/>
  <c r="BE195" i="6"/>
  <c r="BF195" i="6" s="1"/>
  <c r="BG195" i="6"/>
  <c r="BH195" i="6"/>
  <c r="D196" i="6"/>
  <c r="V96" i="22" s="1"/>
  <c r="E196" i="6"/>
  <c r="W96" i="22" s="1"/>
  <c r="G196" i="6"/>
  <c r="AH96" i="22" s="1"/>
  <c r="K196" i="6"/>
  <c r="AS196" i="6"/>
  <c r="N196" i="6" s="1"/>
  <c r="AT196" i="6"/>
  <c r="AU196" i="6"/>
  <c r="AV196" i="6"/>
  <c r="AW196" i="6"/>
  <c r="BQ96" i="22" s="1"/>
  <c r="AX196" i="6"/>
  <c r="BR96" i="22" s="1"/>
  <c r="AY196" i="6"/>
  <c r="BS96" i="22" s="1"/>
  <c r="AZ196" i="6"/>
  <c r="BC196" i="6"/>
  <c r="BW96" i="22" s="1"/>
  <c r="BD196" i="6"/>
  <c r="BX96" i="22" s="1"/>
  <c r="BE196" i="6"/>
  <c r="BF196" i="6" s="1"/>
  <c r="BG196" i="6"/>
  <c r="BH196" i="6"/>
  <c r="D197" i="6"/>
  <c r="V97" i="22" s="1"/>
  <c r="E197" i="6"/>
  <c r="W97" i="22" s="1"/>
  <c r="G197" i="6"/>
  <c r="AH97" i="22" s="1"/>
  <c r="K197" i="6"/>
  <c r="L197" i="6" s="1"/>
  <c r="AS197" i="6"/>
  <c r="N197" i="6" s="1"/>
  <c r="AT197" i="6"/>
  <c r="AU197" i="6"/>
  <c r="AV197" i="6"/>
  <c r="AW197" i="6"/>
  <c r="BQ97" i="22" s="1"/>
  <c r="AX197" i="6"/>
  <c r="BR97" i="22" s="1"/>
  <c r="AY197" i="6"/>
  <c r="BS97" i="22" s="1"/>
  <c r="AZ197" i="6"/>
  <c r="BA197" i="6"/>
  <c r="BB197" i="6"/>
  <c r="BV97" i="22" s="1"/>
  <c r="BC197" i="6"/>
  <c r="BW97" i="22" s="1"/>
  <c r="BD197" i="6"/>
  <c r="BX97" i="22" s="1"/>
  <c r="BE197" i="6"/>
  <c r="BF197" i="6" s="1"/>
  <c r="BG197" i="6"/>
  <c r="BH197" i="6"/>
  <c r="D198" i="6"/>
  <c r="V98" i="22" s="1"/>
  <c r="E198" i="6"/>
  <c r="W98" i="22" s="1"/>
  <c r="N98" i="22" s="1"/>
  <c r="G198" i="6"/>
  <c r="AH98" i="22" s="1"/>
  <c r="K198" i="6"/>
  <c r="AS198" i="6"/>
  <c r="N198" i="6" s="1"/>
  <c r="AT198" i="6"/>
  <c r="AU198" i="6"/>
  <c r="AV198" i="6"/>
  <c r="AW198" i="6"/>
  <c r="BQ98" i="22" s="1"/>
  <c r="AX198" i="6"/>
  <c r="BR98" i="22" s="1"/>
  <c r="AY198" i="6"/>
  <c r="BS98" i="22" s="1"/>
  <c r="AZ198" i="6"/>
  <c r="BB198" i="6"/>
  <c r="BV98" i="22" s="1"/>
  <c r="BC198" i="6"/>
  <c r="BW98" i="22" s="1"/>
  <c r="BD198" i="6"/>
  <c r="BX98" i="22" s="1"/>
  <c r="BE198" i="6"/>
  <c r="BF198" i="6" s="1"/>
  <c r="BG198" i="6"/>
  <c r="BH198" i="6"/>
  <c r="D199" i="6"/>
  <c r="V99" i="22" s="1"/>
  <c r="E199" i="6"/>
  <c r="W99" i="22" s="1"/>
  <c r="O99" i="22" s="1"/>
  <c r="G199" i="6"/>
  <c r="AH99" i="22" s="1"/>
  <c r="K199" i="6"/>
  <c r="L199" i="6" s="1"/>
  <c r="AS199" i="6"/>
  <c r="N199" i="6" s="1"/>
  <c r="AT199" i="6"/>
  <c r="AU199" i="6"/>
  <c r="AV199" i="6"/>
  <c r="AW199" i="6"/>
  <c r="BQ99" i="22" s="1"/>
  <c r="AX199" i="6"/>
  <c r="BR99" i="22" s="1"/>
  <c r="AY199" i="6"/>
  <c r="BS99" i="22" s="1"/>
  <c r="AZ199" i="6"/>
  <c r="BC199" i="6"/>
  <c r="BW99" i="22" s="1"/>
  <c r="BD199" i="6"/>
  <c r="BX99" i="22" s="1"/>
  <c r="BE199" i="6"/>
  <c r="BG199" i="6"/>
  <c r="BH199" i="6"/>
  <c r="D200" i="6"/>
  <c r="V100" i="22" s="1"/>
  <c r="E200" i="6"/>
  <c r="W100" i="22" s="1"/>
  <c r="G200" i="6"/>
  <c r="AH100" i="22" s="1"/>
  <c r="K200" i="6"/>
  <c r="L200" i="6"/>
  <c r="AS200" i="6"/>
  <c r="N200" i="6" s="1"/>
  <c r="AT200" i="6"/>
  <c r="AU200" i="6"/>
  <c r="AV200" i="6"/>
  <c r="AW200" i="6"/>
  <c r="BQ100" i="22" s="1"/>
  <c r="AX200" i="6"/>
  <c r="BR100" i="22" s="1"/>
  <c r="AY200" i="6"/>
  <c r="BS100" i="22" s="1"/>
  <c r="AZ200" i="6"/>
  <c r="BA200" i="6" s="1"/>
  <c r="BU100" i="22" s="1"/>
  <c r="BB200" i="6"/>
  <c r="BC200" i="6"/>
  <c r="BW100" i="22" s="1"/>
  <c r="BD200" i="6"/>
  <c r="BX100" i="22" s="1"/>
  <c r="BE200" i="6"/>
  <c r="BF200" i="6" s="1"/>
  <c r="BG200" i="6"/>
  <c r="BH200" i="6"/>
  <c r="D201" i="6"/>
  <c r="V101" i="22" s="1"/>
  <c r="E201" i="6"/>
  <c r="W101" i="22" s="1"/>
  <c r="O101" i="22" s="1"/>
  <c r="G201" i="6"/>
  <c r="AH101" i="22" s="1"/>
  <c r="K201" i="6"/>
  <c r="L201" i="6" s="1"/>
  <c r="AS201" i="6"/>
  <c r="N201" i="6" s="1"/>
  <c r="AT201" i="6"/>
  <c r="AU201" i="6"/>
  <c r="AV201" i="6"/>
  <c r="AW201" i="6"/>
  <c r="BQ101" i="22" s="1"/>
  <c r="AX201" i="6"/>
  <c r="BR101" i="22" s="1"/>
  <c r="AY201" i="6"/>
  <c r="BS101" i="22" s="1"/>
  <c r="AZ201" i="6"/>
  <c r="BC201" i="6"/>
  <c r="BW101" i="22" s="1"/>
  <c r="BD201" i="6"/>
  <c r="BX101" i="22" s="1"/>
  <c r="BE201" i="6"/>
  <c r="BG201" i="6"/>
  <c r="BH201" i="6"/>
  <c r="D202" i="6"/>
  <c r="V102" i="22" s="1"/>
  <c r="E202" i="6"/>
  <c r="W102" i="22" s="1"/>
  <c r="N102" i="22" s="1"/>
  <c r="G202" i="6"/>
  <c r="AH102" i="22" s="1"/>
  <c r="K202" i="6"/>
  <c r="AS202" i="6"/>
  <c r="N202" i="6" s="1"/>
  <c r="AT202" i="6"/>
  <c r="AU202" i="6"/>
  <c r="AV202" i="6"/>
  <c r="AW202" i="6"/>
  <c r="BQ102" i="22" s="1"/>
  <c r="AX202" i="6"/>
  <c r="BR102" i="22" s="1"/>
  <c r="AY202" i="6"/>
  <c r="BS102" i="22" s="1"/>
  <c r="AZ202" i="6"/>
  <c r="BC202" i="6"/>
  <c r="BW102" i="22" s="1"/>
  <c r="BD202" i="6"/>
  <c r="BX102" i="22" s="1"/>
  <c r="BE202" i="6"/>
  <c r="BF202" i="6" s="1"/>
  <c r="BG202" i="6"/>
  <c r="BH202" i="6"/>
  <c r="D203" i="6"/>
  <c r="V103" i="22" s="1"/>
  <c r="E203" i="6"/>
  <c r="W103" i="22" s="1"/>
  <c r="G203" i="6"/>
  <c r="AH103" i="22" s="1"/>
  <c r="K203" i="6"/>
  <c r="AS203" i="6"/>
  <c r="N203" i="6" s="1"/>
  <c r="AT203" i="6"/>
  <c r="AU203" i="6"/>
  <c r="AV203" i="6"/>
  <c r="AW203" i="6"/>
  <c r="BQ103" i="22" s="1"/>
  <c r="AX203" i="6"/>
  <c r="BR103" i="22" s="1"/>
  <c r="AY203" i="6"/>
  <c r="BS103" i="22" s="1"/>
  <c r="AZ203" i="6"/>
  <c r="BC203" i="6"/>
  <c r="BW103" i="22" s="1"/>
  <c r="BD203" i="6"/>
  <c r="BX103" i="22" s="1"/>
  <c r="BE203" i="6"/>
  <c r="BF203" i="6"/>
  <c r="BG203" i="6"/>
  <c r="BH203" i="6"/>
  <c r="D204" i="6"/>
  <c r="V104" i="22" s="1"/>
  <c r="E204" i="6"/>
  <c r="W104" i="22" s="1"/>
  <c r="N104" i="22" s="1"/>
  <c r="G204" i="6"/>
  <c r="AH104" i="22" s="1"/>
  <c r="K204" i="6"/>
  <c r="AS204" i="6"/>
  <c r="N204" i="6" s="1"/>
  <c r="AT204" i="6"/>
  <c r="AU204" i="6"/>
  <c r="AV204" i="6"/>
  <c r="AW204" i="6"/>
  <c r="BQ104" i="22" s="1"/>
  <c r="AX204" i="6"/>
  <c r="BR104" i="22" s="1"/>
  <c r="AY204" i="6"/>
  <c r="BS104" i="22" s="1"/>
  <c r="AZ204" i="6"/>
  <c r="BA204" i="6" s="1"/>
  <c r="BU104" i="22" s="1"/>
  <c r="BB204" i="6"/>
  <c r="BC204" i="6"/>
  <c r="BW104" i="22" s="1"/>
  <c r="BD204" i="6"/>
  <c r="BX104" i="22" s="1"/>
  <c r="BE204" i="6"/>
  <c r="BF204" i="6" s="1"/>
  <c r="BG204" i="6"/>
  <c r="BH204" i="6"/>
  <c r="D205" i="6"/>
  <c r="V105" i="22" s="1"/>
  <c r="E205" i="6"/>
  <c r="W105" i="22" s="1"/>
  <c r="G205" i="6"/>
  <c r="AH105" i="22" s="1"/>
  <c r="K205" i="6"/>
  <c r="L205" i="6" s="1"/>
  <c r="AS205" i="6"/>
  <c r="N205" i="6" s="1"/>
  <c r="AT205" i="6"/>
  <c r="AU205" i="6"/>
  <c r="AV205" i="6"/>
  <c r="AW205" i="6"/>
  <c r="BQ105" i="22" s="1"/>
  <c r="AX205" i="6"/>
  <c r="BR105" i="22" s="1"/>
  <c r="AY205" i="6"/>
  <c r="BS105" i="22" s="1"/>
  <c r="AZ205" i="6"/>
  <c r="BC205" i="6"/>
  <c r="BW105" i="22" s="1"/>
  <c r="BD205" i="6"/>
  <c r="BX105" i="22" s="1"/>
  <c r="BE205" i="6"/>
  <c r="BF205" i="6" s="1"/>
  <c r="BG205" i="6"/>
  <c r="BH205" i="6"/>
  <c r="D206" i="6"/>
  <c r="V106" i="22" s="1"/>
  <c r="E206" i="6"/>
  <c r="W106" i="22" s="1"/>
  <c r="N106" i="22" s="1"/>
  <c r="G206" i="6"/>
  <c r="AH106" i="22" s="1"/>
  <c r="K206" i="6"/>
  <c r="L206" i="6" s="1"/>
  <c r="AS206" i="6"/>
  <c r="N206" i="6" s="1"/>
  <c r="AT206" i="6"/>
  <c r="AU206" i="6"/>
  <c r="AV206" i="6"/>
  <c r="AW206" i="6"/>
  <c r="BQ106" i="22" s="1"/>
  <c r="AX206" i="6"/>
  <c r="BR106" i="22" s="1"/>
  <c r="AY206" i="6"/>
  <c r="BS106" i="22" s="1"/>
  <c r="AZ206" i="6"/>
  <c r="BB206" i="6"/>
  <c r="BV106" i="22" s="1"/>
  <c r="BC206" i="6"/>
  <c r="BW106" i="22" s="1"/>
  <c r="BD206" i="6"/>
  <c r="BX106" i="22" s="1"/>
  <c r="BE206" i="6"/>
  <c r="BF206" i="6" s="1"/>
  <c r="BG206" i="6"/>
  <c r="BH206" i="6"/>
  <c r="D207" i="6"/>
  <c r="V107" i="22" s="1"/>
  <c r="E207" i="6"/>
  <c r="W107" i="22" s="1"/>
  <c r="N107" i="22" s="1"/>
  <c r="G207" i="6"/>
  <c r="AH107" i="22" s="1"/>
  <c r="K207" i="6"/>
  <c r="L207" i="6"/>
  <c r="AS207" i="6"/>
  <c r="N207" i="6" s="1"/>
  <c r="AT207" i="6"/>
  <c r="AU207" i="6"/>
  <c r="AV207" i="6"/>
  <c r="AW207" i="6"/>
  <c r="BQ107" i="22" s="1"/>
  <c r="AX207" i="6"/>
  <c r="BR107" i="22" s="1"/>
  <c r="AY207" i="6"/>
  <c r="BS107" i="22" s="1"/>
  <c r="AZ207" i="6"/>
  <c r="BC207" i="6"/>
  <c r="BW107" i="22" s="1"/>
  <c r="BD207" i="6"/>
  <c r="BX107" i="22" s="1"/>
  <c r="BE207" i="6"/>
  <c r="BG207" i="6"/>
  <c r="BH207" i="6"/>
  <c r="D208" i="6"/>
  <c r="V108" i="22" s="1"/>
  <c r="E208" i="6"/>
  <c r="W108" i="22" s="1"/>
  <c r="G208" i="6"/>
  <c r="AH108" i="22" s="1"/>
  <c r="K208" i="6"/>
  <c r="AS208" i="6"/>
  <c r="N208" i="6" s="1"/>
  <c r="AT208" i="6"/>
  <c r="AU208" i="6"/>
  <c r="AV208" i="6"/>
  <c r="AW208" i="6"/>
  <c r="BQ108" i="22" s="1"/>
  <c r="AX208" i="6"/>
  <c r="BR108" i="22" s="1"/>
  <c r="AY208" i="6"/>
  <c r="BS108" i="22" s="1"/>
  <c r="AZ208" i="6"/>
  <c r="BC208" i="6"/>
  <c r="BW108" i="22" s="1"/>
  <c r="BD208" i="6"/>
  <c r="BX108" i="22" s="1"/>
  <c r="BE208" i="6"/>
  <c r="BF208" i="6" s="1"/>
  <c r="BG208" i="6"/>
  <c r="BH208" i="6"/>
  <c r="D209" i="6"/>
  <c r="V109" i="22" s="1"/>
  <c r="E209" i="6"/>
  <c r="W109" i="22" s="1"/>
  <c r="N109" i="22" s="1"/>
  <c r="G209" i="6"/>
  <c r="AH109" i="22" s="1"/>
  <c r="K209" i="6"/>
  <c r="L209" i="6" s="1"/>
  <c r="AS209" i="6"/>
  <c r="N209" i="6" s="1"/>
  <c r="AT209" i="6"/>
  <c r="AU209" i="6"/>
  <c r="AV209" i="6"/>
  <c r="AW209" i="6"/>
  <c r="BQ109" i="22" s="1"/>
  <c r="AX209" i="6"/>
  <c r="BR109" i="22" s="1"/>
  <c r="AY209" i="6"/>
  <c r="BS109" i="22" s="1"/>
  <c r="AZ209" i="6"/>
  <c r="BC209" i="6"/>
  <c r="BW109" i="22" s="1"/>
  <c r="BD209" i="6"/>
  <c r="BX109" i="22" s="1"/>
  <c r="BE209" i="6"/>
  <c r="BF209" i="6" s="1"/>
  <c r="BG209" i="6"/>
  <c r="BH209" i="6"/>
  <c r="D210" i="6"/>
  <c r="V110" i="22" s="1"/>
  <c r="E210" i="6"/>
  <c r="W110" i="22" s="1"/>
  <c r="G210" i="6"/>
  <c r="AH110" i="22" s="1"/>
  <c r="K210" i="6"/>
  <c r="L210" i="6"/>
  <c r="AS210" i="6"/>
  <c r="N210" i="6" s="1"/>
  <c r="AT210" i="6"/>
  <c r="AU210" i="6"/>
  <c r="AV210" i="6"/>
  <c r="AW210" i="6"/>
  <c r="BQ110" i="22" s="1"/>
  <c r="AX210" i="6"/>
  <c r="BR110" i="22" s="1"/>
  <c r="AY210" i="6"/>
  <c r="BS110" i="22" s="1"/>
  <c r="AZ210" i="6"/>
  <c r="BC210" i="6"/>
  <c r="BW110" i="22" s="1"/>
  <c r="BD210" i="6"/>
  <c r="BX110" i="22" s="1"/>
  <c r="BE210" i="6"/>
  <c r="BF210" i="6" s="1"/>
  <c r="BG210" i="6"/>
  <c r="BH210" i="6"/>
  <c r="D211" i="6"/>
  <c r="V111" i="22" s="1"/>
  <c r="E211" i="6"/>
  <c r="W111" i="22" s="1"/>
  <c r="O111" i="22" s="1"/>
  <c r="G211" i="6"/>
  <c r="AH111" i="22" s="1"/>
  <c r="K211" i="6"/>
  <c r="AS211" i="6"/>
  <c r="AT211" i="6"/>
  <c r="AU211" i="6"/>
  <c r="AV211" i="6"/>
  <c r="AW211" i="6"/>
  <c r="BQ111" i="22" s="1"/>
  <c r="AX211" i="6"/>
  <c r="BR111" i="22" s="1"/>
  <c r="AY211" i="6"/>
  <c r="BS111" i="22" s="1"/>
  <c r="AZ211" i="6"/>
  <c r="BC211" i="6"/>
  <c r="BW111" i="22" s="1"/>
  <c r="BD211" i="6"/>
  <c r="BX111" i="22" s="1"/>
  <c r="BE211" i="6"/>
  <c r="BG211" i="6"/>
  <c r="BH211" i="6"/>
  <c r="D212" i="6"/>
  <c r="V112" i="22" s="1"/>
  <c r="E212" i="6"/>
  <c r="W112" i="22" s="1"/>
  <c r="N112" i="22" s="1"/>
  <c r="G212" i="6"/>
  <c r="AH112" i="22" s="1"/>
  <c r="K212" i="6"/>
  <c r="AS212" i="6"/>
  <c r="N212" i="6" s="1"/>
  <c r="AT212" i="6"/>
  <c r="AU212" i="6"/>
  <c r="AV212" i="6"/>
  <c r="AW212" i="6"/>
  <c r="BQ112" i="22" s="1"/>
  <c r="AX212" i="6"/>
  <c r="BR112" i="22" s="1"/>
  <c r="AY212" i="6"/>
  <c r="BS112" i="22" s="1"/>
  <c r="AZ212" i="6"/>
  <c r="BA212" i="6"/>
  <c r="BU112" i="22" s="1"/>
  <c r="BB212" i="6"/>
  <c r="BC212" i="6"/>
  <c r="BW112" i="22" s="1"/>
  <c r="BD212" i="6"/>
  <c r="BX112" i="22" s="1"/>
  <c r="BE212" i="6"/>
  <c r="BF212" i="6" s="1"/>
  <c r="BG212" i="6"/>
  <c r="BH212" i="6"/>
  <c r="D213" i="6"/>
  <c r="V113" i="22" s="1"/>
  <c r="E213" i="6"/>
  <c r="W113" i="22" s="1"/>
  <c r="N113" i="22" s="1"/>
  <c r="G213" i="6"/>
  <c r="AH113" i="22" s="1"/>
  <c r="K213" i="6"/>
  <c r="L213" i="6"/>
  <c r="AS213" i="6"/>
  <c r="N213" i="6" s="1"/>
  <c r="AT213" i="6"/>
  <c r="AU213" i="6"/>
  <c r="AV213" i="6"/>
  <c r="AW213" i="6"/>
  <c r="BQ113" i="22" s="1"/>
  <c r="AX213" i="6"/>
  <c r="BR113" i="22" s="1"/>
  <c r="AY213" i="6"/>
  <c r="BS113" i="22" s="1"/>
  <c r="AZ213" i="6"/>
  <c r="BC213" i="6"/>
  <c r="BW113" i="22" s="1"/>
  <c r="BD213" i="6"/>
  <c r="BX113" i="22" s="1"/>
  <c r="BE213" i="6"/>
  <c r="BG213" i="6"/>
  <c r="BH213" i="6"/>
  <c r="D214" i="6"/>
  <c r="V114" i="22" s="1"/>
  <c r="E214" i="6"/>
  <c r="W114" i="22" s="1"/>
  <c r="G214" i="6"/>
  <c r="AH114" i="22" s="1"/>
  <c r="K214" i="6"/>
  <c r="L214" i="6" s="1"/>
  <c r="AS214" i="6"/>
  <c r="N214" i="6" s="1"/>
  <c r="AT214" i="6"/>
  <c r="AU214" i="6"/>
  <c r="AV214" i="6"/>
  <c r="AW214" i="6"/>
  <c r="BQ114" i="22" s="1"/>
  <c r="AX214" i="6"/>
  <c r="BR114" i="22" s="1"/>
  <c r="AY214" i="6"/>
  <c r="BS114" i="22" s="1"/>
  <c r="AZ214" i="6"/>
  <c r="BT114" i="22" s="1"/>
  <c r="BA214" i="6"/>
  <c r="BU114" i="22" s="1"/>
  <c r="BB214" i="6"/>
  <c r="BV114" i="22" s="1"/>
  <c r="BC214" i="6"/>
  <c r="BW114" i="22" s="1"/>
  <c r="BD214" i="6"/>
  <c r="BX114" i="22" s="1"/>
  <c r="BE214" i="6"/>
  <c r="BF214" i="6" s="1"/>
  <c r="BG214" i="6"/>
  <c r="BH214" i="6"/>
  <c r="D215" i="6"/>
  <c r="V115" i="22" s="1"/>
  <c r="E215" i="6"/>
  <c r="W115" i="22" s="1"/>
  <c r="O115" i="22" s="1"/>
  <c r="G215" i="6"/>
  <c r="AH115" i="22" s="1"/>
  <c r="K215" i="6"/>
  <c r="L215" i="6" s="1"/>
  <c r="AS215" i="6"/>
  <c r="N215" i="6" s="1"/>
  <c r="AT215" i="6"/>
  <c r="AU215" i="6"/>
  <c r="AV215" i="6"/>
  <c r="AW215" i="6"/>
  <c r="BQ115" i="22" s="1"/>
  <c r="AX215" i="6"/>
  <c r="BR115" i="22" s="1"/>
  <c r="AY215" i="6"/>
  <c r="BS115" i="22" s="1"/>
  <c r="AZ215" i="6"/>
  <c r="BC215" i="6"/>
  <c r="BW115" i="22" s="1"/>
  <c r="BD215" i="6"/>
  <c r="BX115" i="22" s="1"/>
  <c r="BE215" i="6"/>
  <c r="BG215" i="6"/>
  <c r="BH215" i="6"/>
  <c r="D216" i="6"/>
  <c r="V116" i="22" s="1"/>
  <c r="E216" i="6"/>
  <c r="W116" i="22" s="1"/>
  <c r="N116" i="22" s="1"/>
  <c r="G216" i="6"/>
  <c r="AH116" i="22" s="1"/>
  <c r="K216" i="6"/>
  <c r="AS216" i="6"/>
  <c r="N216" i="6" s="1"/>
  <c r="AT216" i="6"/>
  <c r="AU216" i="6"/>
  <c r="AV216" i="6"/>
  <c r="AW216" i="6"/>
  <c r="BQ116" i="22" s="1"/>
  <c r="AX216" i="6"/>
  <c r="BR116" i="22" s="1"/>
  <c r="AY216" i="6"/>
  <c r="BS116" i="22" s="1"/>
  <c r="AZ216" i="6"/>
  <c r="BC216" i="6"/>
  <c r="BW116" i="22" s="1"/>
  <c r="BD216" i="6"/>
  <c r="BX116" i="22" s="1"/>
  <c r="BE216" i="6"/>
  <c r="BF216" i="6" s="1"/>
  <c r="BG216" i="6"/>
  <c r="BH216" i="6"/>
  <c r="D217" i="6"/>
  <c r="V117" i="22" s="1"/>
  <c r="E217" i="6"/>
  <c r="W117" i="22" s="1"/>
  <c r="N117" i="22" s="1"/>
  <c r="G217" i="6"/>
  <c r="AH117" i="22" s="1"/>
  <c r="K217" i="6"/>
  <c r="L217" i="6" s="1"/>
  <c r="AS217" i="6"/>
  <c r="N217" i="6" s="1"/>
  <c r="AT217" i="6"/>
  <c r="AU217" i="6"/>
  <c r="AV217" i="6"/>
  <c r="AW217" i="6"/>
  <c r="BQ117" i="22" s="1"/>
  <c r="AX217" i="6"/>
  <c r="BR117" i="22" s="1"/>
  <c r="AY217" i="6"/>
  <c r="BS117" i="22" s="1"/>
  <c r="AZ217" i="6"/>
  <c r="BA217" i="6" s="1"/>
  <c r="BB217" i="6"/>
  <c r="BC217" i="6"/>
  <c r="BW117" i="22" s="1"/>
  <c r="BD217" i="6"/>
  <c r="BX117" i="22" s="1"/>
  <c r="BE217" i="6"/>
  <c r="BF217" i="6" s="1"/>
  <c r="BG217" i="6"/>
  <c r="BH217" i="6"/>
  <c r="D218" i="6"/>
  <c r="V118" i="22" s="1"/>
  <c r="E218" i="6"/>
  <c r="W118" i="22" s="1"/>
  <c r="G218" i="6"/>
  <c r="AH118" i="22" s="1"/>
  <c r="K218" i="6"/>
  <c r="AB118" i="22" s="1"/>
  <c r="L218" i="6"/>
  <c r="AS218" i="6"/>
  <c r="N218" i="6" s="1"/>
  <c r="AT218" i="6"/>
  <c r="AU218" i="6"/>
  <c r="AV218" i="6"/>
  <c r="AW218" i="6"/>
  <c r="BQ118" i="22" s="1"/>
  <c r="AX218" i="6"/>
  <c r="BR118" i="22" s="1"/>
  <c r="AY218" i="6"/>
  <c r="BS118" i="22" s="1"/>
  <c r="AZ218" i="6"/>
  <c r="BA218" i="6" s="1"/>
  <c r="BU118" i="22" s="1"/>
  <c r="BB218" i="6"/>
  <c r="BC218" i="6"/>
  <c r="BW118" i="22" s="1"/>
  <c r="BD218" i="6"/>
  <c r="BX118" i="22" s="1"/>
  <c r="BE218" i="6"/>
  <c r="BG218" i="6"/>
  <c r="BH218" i="6"/>
  <c r="D219" i="6"/>
  <c r="V119" i="22" s="1"/>
  <c r="E219" i="6"/>
  <c r="W119" i="22" s="1"/>
  <c r="O119" i="22" s="1"/>
  <c r="G219" i="6"/>
  <c r="AH119" i="22" s="1"/>
  <c r="K219" i="6"/>
  <c r="AB119" i="22" s="1"/>
  <c r="L219" i="6"/>
  <c r="AS219" i="6"/>
  <c r="AT219" i="6"/>
  <c r="AU219" i="6"/>
  <c r="AV219" i="6"/>
  <c r="AW219" i="6"/>
  <c r="BQ119" i="22" s="1"/>
  <c r="AX219" i="6"/>
  <c r="BR119" i="22" s="1"/>
  <c r="AY219" i="6"/>
  <c r="BS119" i="22" s="1"/>
  <c r="AZ219" i="6"/>
  <c r="BA219" i="6" s="1"/>
  <c r="BB219" i="6"/>
  <c r="BV119" i="22" s="1"/>
  <c r="BC219" i="6"/>
  <c r="BW119" i="22" s="1"/>
  <c r="BD219" i="6"/>
  <c r="BX119" i="22" s="1"/>
  <c r="BE219" i="6"/>
  <c r="BG219" i="6"/>
  <c r="BH219" i="6"/>
  <c r="D220" i="6"/>
  <c r="V120" i="22" s="1"/>
  <c r="E220" i="6"/>
  <c r="W120" i="22" s="1"/>
  <c r="N120" i="22" s="1"/>
  <c r="G220" i="6"/>
  <c r="AH120" i="22" s="1"/>
  <c r="K220" i="6"/>
  <c r="AS220" i="6"/>
  <c r="N220" i="6" s="1"/>
  <c r="AT220" i="6"/>
  <c r="AU220" i="6"/>
  <c r="AV220" i="6"/>
  <c r="AW220" i="6"/>
  <c r="BQ120" i="22" s="1"/>
  <c r="AX220" i="6"/>
  <c r="BR120" i="22" s="1"/>
  <c r="AY220" i="6"/>
  <c r="BS120" i="22" s="1"/>
  <c r="AZ220" i="6"/>
  <c r="BA220" i="6" s="1"/>
  <c r="BU120" i="22" s="1"/>
  <c r="BB220" i="6"/>
  <c r="BC220" i="6"/>
  <c r="BW120" i="22" s="1"/>
  <c r="BD220" i="6"/>
  <c r="BX120" i="22" s="1"/>
  <c r="BE220" i="6"/>
  <c r="BF220" i="6" s="1"/>
  <c r="BG220" i="6"/>
  <c r="BH220" i="6"/>
  <c r="D221" i="6"/>
  <c r="V121" i="22" s="1"/>
  <c r="E221" i="6"/>
  <c r="W121" i="22" s="1"/>
  <c r="N121" i="22" s="1"/>
  <c r="G221" i="6"/>
  <c r="AH121" i="22" s="1"/>
  <c r="K221" i="6"/>
  <c r="L221" i="6" s="1"/>
  <c r="AS221" i="6"/>
  <c r="N221" i="6" s="1"/>
  <c r="AT221" i="6"/>
  <c r="AU221" i="6"/>
  <c r="AV221" i="6"/>
  <c r="AW221" i="6"/>
  <c r="BQ121" i="22" s="1"/>
  <c r="AX221" i="6"/>
  <c r="BR121" i="22" s="1"/>
  <c r="AY221" i="6"/>
  <c r="BS121" i="22" s="1"/>
  <c r="AZ221" i="6"/>
  <c r="BA221" i="6"/>
  <c r="BB221" i="6"/>
  <c r="BC221" i="6"/>
  <c r="BW121" i="22" s="1"/>
  <c r="BD221" i="6"/>
  <c r="BX121" i="22" s="1"/>
  <c r="BE221" i="6"/>
  <c r="BY121" i="22" s="1"/>
  <c r="BF221" i="6"/>
  <c r="BZ121" i="22" s="1"/>
  <c r="BG221" i="6"/>
  <c r="BH221" i="6"/>
  <c r="D222" i="6"/>
  <c r="V122" i="22" s="1"/>
  <c r="E222" i="6"/>
  <c r="W122" i="22" s="1"/>
  <c r="G222" i="6"/>
  <c r="AH122" i="22" s="1"/>
  <c r="K222" i="6"/>
  <c r="AB122" i="22" s="1"/>
  <c r="L222" i="6"/>
  <c r="AS222" i="6"/>
  <c r="N222" i="6" s="1"/>
  <c r="AT222" i="6"/>
  <c r="AU222" i="6"/>
  <c r="AV222" i="6"/>
  <c r="AW222" i="6"/>
  <c r="BQ122" i="22" s="1"/>
  <c r="AX222" i="6"/>
  <c r="BR122" i="22" s="1"/>
  <c r="AY222" i="6"/>
  <c r="BS122" i="22" s="1"/>
  <c r="AZ222" i="6"/>
  <c r="BA222" i="6"/>
  <c r="BB222" i="6"/>
  <c r="BV122" i="22" s="1"/>
  <c r="BC222" i="6"/>
  <c r="BW122" i="22" s="1"/>
  <c r="BD222" i="6"/>
  <c r="BX122" i="22" s="1"/>
  <c r="BE222" i="6"/>
  <c r="BF222" i="6" s="1"/>
  <c r="BG222" i="6"/>
  <c r="BH222" i="6"/>
  <c r="D223" i="6"/>
  <c r="E223" i="6"/>
  <c r="G223" i="6"/>
  <c r="AH123" i="22" s="1"/>
  <c r="K223" i="6"/>
  <c r="L223" i="6"/>
  <c r="AS223" i="6"/>
  <c r="AT223" i="6"/>
  <c r="AU223" i="6"/>
  <c r="AV223" i="6"/>
  <c r="AW223" i="6"/>
  <c r="BQ123" i="22" s="1"/>
  <c r="AX223" i="6"/>
  <c r="BR123" i="22" s="1"/>
  <c r="AY223" i="6"/>
  <c r="BS123" i="22" s="1"/>
  <c r="AZ223" i="6"/>
  <c r="BA223" i="6"/>
  <c r="BU123" i="22" s="1"/>
  <c r="BB223" i="6"/>
  <c r="BC223" i="6"/>
  <c r="BW123" i="22" s="1"/>
  <c r="BD223" i="6"/>
  <c r="BX123" i="22" s="1"/>
  <c r="BE223" i="6"/>
  <c r="BG223" i="6"/>
  <c r="BH223" i="6"/>
  <c r="D224" i="6"/>
  <c r="V124" i="22" s="1"/>
  <c r="E224" i="6"/>
  <c r="W124" i="22" s="1"/>
  <c r="G224" i="6"/>
  <c r="AH124" i="22" s="1"/>
  <c r="K224" i="6"/>
  <c r="AB124" i="22" s="1"/>
  <c r="L224" i="6"/>
  <c r="AS224" i="6"/>
  <c r="N224" i="6" s="1"/>
  <c r="AT224" i="6"/>
  <c r="AU224" i="6"/>
  <c r="AV224" i="6"/>
  <c r="AW224" i="6"/>
  <c r="BQ124" i="22" s="1"/>
  <c r="AX224" i="6"/>
  <c r="BR124" i="22" s="1"/>
  <c r="AY224" i="6"/>
  <c r="BS124" i="22" s="1"/>
  <c r="AZ224" i="6"/>
  <c r="BC224" i="6"/>
  <c r="BW124" i="22" s="1"/>
  <c r="BD224" i="6"/>
  <c r="BX124" i="22" s="1"/>
  <c r="BE224" i="6"/>
  <c r="BF224" i="6" s="1"/>
  <c r="BG224" i="6"/>
  <c r="BH224" i="6"/>
  <c r="D225" i="6"/>
  <c r="V125" i="22" s="1"/>
  <c r="E225" i="6"/>
  <c r="W125" i="22" s="1"/>
  <c r="N125" i="22" s="1"/>
  <c r="G225" i="6"/>
  <c r="AH125" i="22" s="1"/>
  <c r="K225" i="6"/>
  <c r="L225" i="6" s="1"/>
  <c r="AS225" i="6"/>
  <c r="AT225" i="6"/>
  <c r="AU225" i="6"/>
  <c r="AV225" i="6"/>
  <c r="AW225" i="6"/>
  <c r="BQ125" i="22" s="1"/>
  <c r="AX225" i="6"/>
  <c r="BR125" i="22" s="1"/>
  <c r="AY225" i="6"/>
  <c r="BS125" i="22" s="1"/>
  <c r="AZ225" i="6"/>
  <c r="BC225" i="6"/>
  <c r="BW125" i="22" s="1"/>
  <c r="BD225" i="6"/>
  <c r="BX125" i="22" s="1"/>
  <c r="BE225" i="6"/>
  <c r="BF225" i="6" s="1"/>
  <c r="BG225" i="6"/>
  <c r="BH225" i="6"/>
  <c r="D226" i="6"/>
  <c r="V126" i="22" s="1"/>
  <c r="E226" i="6"/>
  <c r="W126" i="22" s="1"/>
  <c r="G226" i="6"/>
  <c r="AH126" i="22" s="1"/>
  <c r="K226" i="6"/>
  <c r="L226" i="6"/>
  <c r="AS226" i="6"/>
  <c r="N226" i="6" s="1"/>
  <c r="AT226" i="6"/>
  <c r="AU226" i="6"/>
  <c r="AV226" i="6"/>
  <c r="AW226" i="6"/>
  <c r="BQ126" i="22" s="1"/>
  <c r="AX226" i="6"/>
  <c r="BR126" i="22" s="1"/>
  <c r="AY226" i="6"/>
  <c r="BS126" i="22" s="1"/>
  <c r="AZ226" i="6"/>
  <c r="BC226" i="6"/>
  <c r="BW126" i="22" s="1"/>
  <c r="BD226" i="6"/>
  <c r="BX126" i="22" s="1"/>
  <c r="BE226" i="6"/>
  <c r="BG226" i="6"/>
  <c r="BH226" i="6"/>
  <c r="D227" i="6"/>
  <c r="V127" i="22" s="1"/>
  <c r="E227" i="6"/>
  <c r="W127" i="22" s="1"/>
  <c r="N127" i="22" s="1"/>
  <c r="G227" i="6"/>
  <c r="AH127" i="22" s="1"/>
  <c r="K227" i="6"/>
  <c r="AS227" i="6"/>
  <c r="N227" i="6" s="1"/>
  <c r="AT227" i="6"/>
  <c r="AU227" i="6"/>
  <c r="AV227" i="6"/>
  <c r="AW227" i="6"/>
  <c r="BQ127" i="22" s="1"/>
  <c r="AX227" i="6"/>
  <c r="BR127" i="22" s="1"/>
  <c r="AY227" i="6"/>
  <c r="BS127" i="22" s="1"/>
  <c r="AZ227" i="6"/>
  <c r="BA227" i="6" s="1"/>
  <c r="BB227" i="6"/>
  <c r="BV127" i="22" s="1"/>
  <c r="BC227" i="6"/>
  <c r="BW127" i="22" s="1"/>
  <c r="BD227" i="6"/>
  <c r="BX127" i="22" s="1"/>
  <c r="BE227" i="6"/>
  <c r="BF227" i="6" s="1"/>
  <c r="BG227" i="6"/>
  <c r="BH227" i="6"/>
  <c r="D228" i="6"/>
  <c r="V128" i="22" s="1"/>
  <c r="E228" i="6"/>
  <c r="W128" i="22" s="1"/>
  <c r="N128" i="22" s="1"/>
  <c r="G228" i="6"/>
  <c r="AH128" i="22" s="1"/>
  <c r="K228" i="6"/>
  <c r="AB128" i="22" s="1"/>
  <c r="L228" i="6"/>
  <c r="AS228" i="6"/>
  <c r="N228" i="6" s="1"/>
  <c r="AT228" i="6"/>
  <c r="AU228" i="6"/>
  <c r="AV228" i="6"/>
  <c r="AW228" i="6"/>
  <c r="BQ128" i="22" s="1"/>
  <c r="AX228" i="6"/>
  <c r="BR128" i="22" s="1"/>
  <c r="AY228" i="6"/>
  <c r="BS128" i="22" s="1"/>
  <c r="AZ228" i="6"/>
  <c r="BC228" i="6"/>
  <c r="BW128" i="22" s="1"/>
  <c r="BD228" i="6"/>
  <c r="BX128" i="22" s="1"/>
  <c r="BE228" i="6"/>
  <c r="BF228" i="6" s="1"/>
  <c r="BG228" i="6"/>
  <c r="BH228" i="6"/>
  <c r="D229" i="6"/>
  <c r="E229" i="6"/>
  <c r="G229" i="6"/>
  <c r="AH129" i="22" s="1"/>
  <c r="K229" i="6"/>
  <c r="L229" i="6" s="1"/>
  <c r="AS229" i="6"/>
  <c r="N229" i="6" s="1"/>
  <c r="AT229" i="6"/>
  <c r="AU229" i="6"/>
  <c r="AV229" i="6"/>
  <c r="AW229" i="6"/>
  <c r="BQ129" i="22" s="1"/>
  <c r="AX229" i="6"/>
  <c r="BR129" i="22" s="1"/>
  <c r="AY229" i="6"/>
  <c r="BS129" i="22" s="1"/>
  <c r="AZ229" i="6"/>
  <c r="BT129" i="22" s="1"/>
  <c r="BA229" i="6"/>
  <c r="BB229" i="6"/>
  <c r="BC229" i="6"/>
  <c r="BW129" i="22" s="1"/>
  <c r="BD229" i="6"/>
  <c r="BX129" i="22" s="1"/>
  <c r="BE229" i="6"/>
  <c r="BF229" i="6" s="1"/>
  <c r="BG229" i="6"/>
  <c r="BH229" i="6"/>
  <c r="D230" i="6"/>
  <c r="V130" i="22" s="1"/>
  <c r="E230" i="6"/>
  <c r="W130" i="22" s="1"/>
  <c r="G230" i="6"/>
  <c r="AH130" i="22" s="1"/>
  <c r="K230" i="6"/>
  <c r="L230" i="6"/>
  <c r="AS230" i="6"/>
  <c r="N230" i="6" s="1"/>
  <c r="AT230" i="6"/>
  <c r="AU230" i="6"/>
  <c r="AV230" i="6"/>
  <c r="AW230" i="6"/>
  <c r="BQ130" i="22" s="1"/>
  <c r="AX230" i="6"/>
  <c r="BR130" i="22" s="1"/>
  <c r="AY230" i="6"/>
  <c r="BS130" i="22" s="1"/>
  <c r="AZ230" i="6"/>
  <c r="BB230" i="6"/>
  <c r="BV130" i="22" s="1"/>
  <c r="BC230" i="6"/>
  <c r="BW130" i="22" s="1"/>
  <c r="BD230" i="6"/>
  <c r="BX130" i="22" s="1"/>
  <c r="BE230" i="6"/>
  <c r="BF230" i="6"/>
  <c r="BG230" i="6"/>
  <c r="BH230" i="6"/>
  <c r="D231" i="6"/>
  <c r="V131" i="22" s="1"/>
  <c r="E231" i="6"/>
  <c r="W131" i="22" s="1"/>
  <c r="G231" i="6"/>
  <c r="AH131" i="22" s="1"/>
  <c r="K231" i="6"/>
  <c r="L231" i="6"/>
  <c r="AS231" i="6"/>
  <c r="AT231" i="6"/>
  <c r="AU231" i="6"/>
  <c r="AV231" i="6"/>
  <c r="AW231" i="6"/>
  <c r="BQ131" i="22" s="1"/>
  <c r="AX231" i="6"/>
  <c r="BR131" i="22" s="1"/>
  <c r="AY231" i="6"/>
  <c r="BS131" i="22" s="1"/>
  <c r="AZ231" i="6"/>
  <c r="BA231" i="6"/>
  <c r="BB231" i="6"/>
  <c r="BC231" i="6"/>
  <c r="BW131" i="22" s="1"/>
  <c r="BD231" i="6"/>
  <c r="BX131" i="22" s="1"/>
  <c r="BE231" i="6"/>
  <c r="BG231" i="6"/>
  <c r="BH231" i="6"/>
  <c r="D232" i="6"/>
  <c r="V132" i="22" s="1"/>
  <c r="E232" i="6"/>
  <c r="W132" i="22" s="1"/>
  <c r="N132" i="22" s="1"/>
  <c r="G232" i="6"/>
  <c r="AH132" i="22" s="1"/>
  <c r="K232" i="6"/>
  <c r="AB132" i="22" s="1"/>
  <c r="L232" i="6"/>
  <c r="AS232" i="6"/>
  <c r="N232" i="6" s="1"/>
  <c r="AT232" i="6"/>
  <c r="AU232" i="6"/>
  <c r="AV232" i="6"/>
  <c r="AW232" i="6"/>
  <c r="BQ132" i="22" s="1"/>
  <c r="AX232" i="6"/>
  <c r="BR132" i="22" s="1"/>
  <c r="AY232" i="6"/>
  <c r="BS132" i="22" s="1"/>
  <c r="AZ232" i="6"/>
  <c r="BB232" i="6" s="1"/>
  <c r="BA232" i="6"/>
  <c r="BU132" i="22" s="1"/>
  <c r="BC232" i="6"/>
  <c r="BW132" i="22" s="1"/>
  <c r="BD232" i="6"/>
  <c r="BX132" i="22" s="1"/>
  <c r="BE232" i="6"/>
  <c r="BF232" i="6" s="1"/>
  <c r="BG232" i="6"/>
  <c r="BH232" i="6"/>
  <c r="D233" i="6"/>
  <c r="V133" i="22" s="1"/>
  <c r="E233" i="6"/>
  <c r="W133" i="22" s="1"/>
  <c r="G233" i="6"/>
  <c r="AH133" i="22" s="1"/>
  <c r="K233" i="6"/>
  <c r="L233" i="6" s="1"/>
  <c r="AS233" i="6"/>
  <c r="AT233" i="6"/>
  <c r="AU233" i="6"/>
  <c r="AV233" i="6"/>
  <c r="AW233" i="6"/>
  <c r="BQ133" i="22" s="1"/>
  <c r="AX233" i="6"/>
  <c r="BR133" i="22" s="1"/>
  <c r="AY233" i="6"/>
  <c r="BS133" i="22" s="1"/>
  <c r="AZ233" i="6"/>
  <c r="BA233" i="6" s="1"/>
  <c r="BB233" i="6"/>
  <c r="BC233" i="6"/>
  <c r="BW133" i="22" s="1"/>
  <c r="BD233" i="6"/>
  <c r="BX133" i="22" s="1"/>
  <c r="BE233" i="6"/>
  <c r="BF233" i="6"/>
  <c r="BG233" i="6"/>
  <c r="BH233" i="6"/>
  <c r="D234" i="6"/>
  <c r="V134" i="22" s="1"/>
  <c r="E234" i="6"/>
  <c r="W134" i="22" s="1"/>
  <c r="G234" i="6"/>
  <c r="AH134" i="22" s="1"/>
  <c r="K234" i="6"/>
  <c r="AS234" i="6"/>
  <c r="N234" i="6" s="1"/>
  <c r="AT234" i="6"/>
  <c r="AU234" i="6"/>
  <c r="AV234" i="6"/>
  <c r="AW234" i="6"/>
  <c r="BQ134" i="22" s="1"/>
  <c r="AX234" i="6"/>
  <c r="BR134" i="22" s="1"/>
  <c r="AY234" i="6"/>
  <c r="BS134" i="22" s="1"/>
  <c r="AZ234" i="6"/>
  <c r="BA234" i="6"/>
  <c r="BU134" i="22" s="1"/>
  <c r="BB234" i="6"/>
  <c r="BC234" i="6"/>
  <c r="BW134" i="22" s="1"/>
  <c r="BD234" i="6"/>
  <c r="BX134" i="22" s="1"/>
  <c r="BE234" i="6"/>
  <c r="BF234" i="6"/>
  <c r="BG234" i="6"/>
  <c r="BH234" i="6"/>
  <c r="D235" i="6"/>
  <c r="V135" i="22" s="1"/>
  <c r="E235" i="6"/>
  <c r="W135" i="22" s="1"/>
  <c r="G235" i="6"/>
  <c r="AH135" i="22" s="1"/>
  <c r="K235" i="6"/>
  <c r="AB135" i="22" s="1"/>
  <c r="L235" i="6"/>
  <c r="AS235" i="6"/>
  <c r="N235" i="6" s="1"/>
  <c r="AT235" i="6"/>
  <c r="AU235" i="6"/>
  <c r="AV235" i="6"/>
  <c r="AW235" i="6"/>
  <c r="BQ135" i="22" s="1"/>
  <c r="AX235" i="6"/>
  <c r="BR135" i="22" s="1"/>
  <c r="AY235" i="6"/>
  <c r="BS135" i="22" s="1"/>
  <c r="AZ235" i="6"/>
  <c r="BC235" i="6"/>
  <c r="BW135" i="22" s="1"/>
  <c r="BD235" i="6"/>
  <c r="BX135" i="22" s="1"/>
  <c r="BE235" i="6"/>
  <c r="BY135" i="22" s="1"/>
  <c r="BF235" i="6"/>
  <c r="BZ135" i="22" s="1"/>
  <c r="BG235" i="6"/>
  <c r="BH235" i="6"/>
  <c r="D236" i="6"/>
  <c r="V136" i="22" s="1"/>
  <c r="E236" i="6"/>
  <c r="W136" i="22" s="1"/>
  <c r="N136" i="22" s="1"/>
  <c r="G236" i="6"/>
  <c r="AH136" i="22" s="1"/>
  <c r="K236" i="6"/>
  <c r="L236" i="6"/>
  <c r="AS236" i="6"/>
  <c r="N236" i="6" s="1"/>
  <c r="AT236" i="6"/>
  <c r="AU236" i="6"/>
  <c r="AV236" i="6"/>
  <c r="AW236" i="6"/>
  <c r="BQ136" i="22" s="1"/>
  <c r="AX236" i="6"/>
  <c r="BR136" i="22" s="1"/>
  <c r="AY236" i="6"/>
  <c r="BS136" i="22" s="1"/>
  <c r="AZ236" i="6"/>
  <c r="BA236" i="6"/>
  <c r="BU136" i="22" s="1"/>
  <c r="BB236" i="6"/>
  <c r="BC236" i="6"/>
  <c r="BW136" i="22" s="1"/>
  <c r="BD236" i="6"/>
  <c r="BX136" i="22" s="1"/>
  <c r="BE236" i="6"/>
  <c r="BF236" i="6"/>
  <c r="BG236" i="6"/>
  <c r="BH236" i="6"/>
  <c r="D237" i="6"/>
  <c r="V137" i="22" s="1"/>
  <c r="E237" i="6"/>
  <c r="W137" i="22" s="1"/>
  <c r="G237" i="6"/>
  <c r="AH137" i="22" s="1"/>
  <c r="K237" i="6"/>
  <c r="L237" i="6"/>
  <c r="AS237" i="6"/>
  <c r="N237" i="6" s="1"/>
  <c r="AT237" i="6"/>
  <c r="AU237" i="6"/>
  <c r="AV237" i="6"/>
  <c r="AW237" i="6"/>
  <c r="BQ137" i="22" s="1"/>
  <c r="AX237" i="6"/>
  <c r="BR137" i="22" s="1"/>
  <c r="AY237" i="6"/>
  <c r="BS137" i="22" s="1"/>
  <c r="AZ237" i="6"/>
  <c r="BA237" i="6"/>
  <c r="BB237" i="6"/>
  <c r="BC237" i="6"/>
  <c r="BW137" i="22" s="1"/>
  <c r="BD237" i="6"/>
  <c r="BX137" i="22" s="1"/>
  <c r="BE237" i="6"/>
  <c r="BF237" i="6"/>
  <c r="BG237" i="6"/>
  <c r="BH237" i="6"/>
  <c r="D238" i="6"/>
  <c r="V138" i="22" s="1"/>
  <c r="E238" i="6"/>
  <c r="W138" i="22" s="1"/>
  <c r="G238" i="6"/>
  <c r="AH138" i="22" s="1"/>
  <c r="K238" i="6"/>
  <c r="AB138" i="22" s="1"/>
  <c r="L238" i="6"/>
  <c r="AS238" i="6"/>
  <c r="N238" i="6" s="1"/>
  <c r="AT238" i="6"/>
  <c r="AU238" i="6"/>
  <c r="AV238" i="6"/>
  <c r="AW238" i="6"/>
  <c r="BQ138" i="22" s="1"/>
  <c r="AX238" i="6"/>
  <c r="BR138" i="22" s="1"/>
  <c r="AY238" i="6"/>
  <c r="BS138" i="22" s="1"/>
  <c r="AZ238" i="6"/>
  <c r="BB238" i="6" s="1"/>
  <c r="BV138" i="22" s="1"/>
  <c r="BC238" i="6"/>
  <c r="BW138" i="22" s="1"/>
  <c r="BD238" i="6"/>
  <c r="BX138" i="22" s="1"/>
  <c r="BE238" i="6"/>
  <c r="BF238" i="6"/>
  <c r="BG238" i="6"/>
  <c r="BH238" i="6"/>
  <c r="D239" i="6"/>
  <c r="V139" i="22" s="1"/>
  <c r="E239" i="6"/>
  <c r="W139" i="22" s="1"/>
  <c r="G239" i="6"/>
  <c r="AH139" i="22" s="1"/>
  <c r="K239" i="6"/>
  <c r="L239" i="6" s="1"/>
  <c r="AS239" i="6"/>
  <c r="AT239" i="6"/>
  <c r="AU239" i="6"/>
  <c r="AV239" i="6"/>
  <c r="AW239" i="6"/>
  <c r="BQ139" i="22" s="1"/>
  <c r="AX239" i="6"/>
  <c r="BR139" i="22" s="1"/>
  <c r="AY239" i="6"/>
  <c r="BS139" i="22" s="1"/>
  <c r="AZ239" i="6"/>
  <c r="BA239" i="6"/>
  <c r="BB239" i="6"/>
  <c r="BC239" i="6"/>
  <c r="BW139" i="22" s="1"/>
  <c r="BD239" i="6"/>
  <c r="BX139" i="22" s="1"/>
  <c r="BE239" i="6"/>
  <c r="BY139" i="22" s="1"/>
  <c r="BF239" i="6"/>
  <c r="BZ139" i="22" s="1"/>
  <c r="BG239" i="6"/>
  <c r="BH239" i="6"/>
  <c r="K240" i="6"/>
  <c r="AS240" i="6"/>
  <c r="N240" i="6" s="1"/>
  <c r="AT240" i="6"/>
  <c r="AU240" i="6"/>
  <c r="AV240" i="6"/>
  <c r="AW240" i="6"/>
  <c r="BQ140" i="22" s="1"/>
  <c r="AX240" i="6"/>
  <c r="BR140" i="22" s="1"/>
  <c r="AY240" i="6"/>
  <c r="BS140" i="22" s="1"/>
  <c r="AZ240" i="6"/>
  <c r="BC240" i="6"/>
  <c r="BW140" i="22" s="1"/>
  <c r="BD240" i="6"/>
  <c r="BX140" i="22" s="1"/>
  <c r="BE240" i="6"/>
  <c r="BF240" i="6" s="1"/>
  <c r="BG240" i="6"/>
  <c r="BH240" i="6"/>
  <c r="K241" i="6"/>
  <c r="AS241" i="6"/>
  <c r="AT241" i="6"/>
  <c r="AU241" i="6"/>
  <c r="AV241" i="6"/>
  <c r="AW241" i="6"/>
  <c r="BQ141" i="22" s="1"/>
  <c r="AX241" i="6"/>
  <c r="BR141" i="22" s="1"/>
  <c r="AY241" i="6"/>
  <c r="BS141" i="22" s="1"/>
  <c r="AZ241" i="6"/>
  <c r="BC241" i="6"/>
  <c r="BW141" i="22" s="1"/>
  <c r="BD241" i="6"/>
  <c r="BX141" i="22" s="1"/>
  <c r="BE241" i="6"/>
  <c r="BF241" i="6" s="1"/>
  <c r="BG241" i="6"/>
  <c r="BH241" i="6"/>
  <c r="K242" i="6"/>
  <c r="AS242" i="6"/>
  <c r="N242" i="6" s="1"/>
  <c r="AT242" i="6"/>
  <c r="AU242" i="6"/>
  <c r="AV242" i="6"/>
  <c r="AW242" i="6"/>
  <c r="BQ142" i="22" s="1"/>
  <c r="AX242" i="6"/>
  <c r="BR142" i="22" s="1"/>
  <c r="AY242" i="6"/>
  <c r="BS142" i="22" s="1"/>
  <c r="AZ242" i="6"/>
  <c r="BC242" i="6"/>
  <c r="BW142" i="22" s="1"/>
  <c r="BD242" i="6"/>
  <c r="BX142" i="22" s="1"/>
  <c r="BE242" i="6"/>
  <c r="BF242" i="6" s="1"/>
  <c r="BG242" i="6"/>
  <c r="BH242" i="6"/>
  <c r="D243" i="6"/>
  <c r="V143" i="22" s="1"/>
  <c r="E243" i="6"/>
  <c r="W143" i="22" s="1"/>
  <c r="G243" i="6"/>
  <c r="AH143" i="22" s="1"/>
  <c r="K243" i="6"/>
  <c r="L243" i="6"/>
  <c r="AS243" i="6"/>
  <c r="AT243" i="6"/>
  <c r="AU243" i="6"/>
  <c r="AV243" i="6"/>
  <c r="AW243" i="6"/>
  <c r="BQ143" i="22" s="1"/>
  <c r="AX243" i="6"/>
  <c r="BR143" i="22" s="1"/>
  <c r="AY243" i="6"/>
  <c r="BS143" i="22" s="1"/>
  <c r="AZ243" i="6"/>
  <c r="BA243" i="6"/>
  <c r="BB243" i="6"/>
  <c r="BC243" i="6"/>
  <c r="BW143" i="22" s="1"/>
  <c r="BD243" i="6"/>
  <c r="BX143" i="22" s="1"/>
  <c r="BE243" i="6"/>
  <c r="BF243" i="6" s="1"/>
  <c r="BG243" i="6"/>
  <c r="BH243" i="6"/>
  <c r="D244" i="6"/>
  <c r="E244" i="6"/>
  <c r="G244" i="6"/>
  <c r="AH144" i="22" s="1"/>
  <c r="K244" i="6"/>
  <c r="L244" i="6"/>
  <c r="AS244" i="6"/>
  <c r="N244" i="6" s="1"/>
  <c r="AT244" i="6"/>
  <c r="AU244" i="6"/>
  <c r="AV244" i="6"/>
  <c r="AW244" i="6"/>
  <c r="BQ144" i="22" s="1"/>
  <c r="AX244" i="6"/>
  <c r="BR144" i="22" s="1"/>
  <c r="AY244" i="6"/>
  <c r="BS144" i="22" s="1"/>
  <c r="AZ244" i="6"/>
  <c r="BA244" i="6"/>
  <c r="BB244" i="6"/>
  <c r="BV144" i="22" s="1"/>
  <c r="BC244" i="6"/>
  <c r="BW144" i="22" s="1"/>
  <c r="BD244" i="6"/>
  <c r="BX144" i="22" s="1"/>
  <c r="BE244" i="6"/>
  <c r="BF244" i="6"/>
  <c r="BZ144" i="22" s="1"/>
  <c r="BG244" i="6"/>
  <c r="BH244" i="6"/>
  <c r="AF144" i="22" s="1"/>
  <c r="E110" i="24"/>
  <c r="E111" i="24"/>
  <c r="E112" i="24"/>
  <c r="E113" i="24"/>
  <c r="E114" i="24"/>
  <c r="E115" i="24"/>
  <c r="E116" i="24"/>
  <c r="E117" i="24"/>
  <c r="E118" i="24"/>
  <c r="E119" i="24"/>
  <c r="E120" i="24"/>
  <c r="E109" i="24"/>
  <c r="E69" i="24"/>
  <c r="E70" i="24"/>
  <c r="E71" i="24"/>
  <c r="E72" i="24"/>
  <c r="E73" i="24"/>
  <c r="E74" i="24"/>
  <c r="E75" i="24"/>
  <c r="E76" i="24"/>
  <c r="E77" i="24"/>
  <c r="E78" i="24"/>
  <c r="E79" i="24"/>
  <c r="E80" i="24"/>
  <c r="E81" i="24"/>
  <c r="E82" i="24"/>
  <c r="E83" i="24"/>
  <c r="E84" i="24"/>
  <c r="E85" i="24"/>
  <c r="E86" i="24"/>
  <c r="E87" i="24"/>
  <c r="E88" i="24"/>
  <c r="E89" i="24"/>
  <c r="E90" i="24"/>
  <c r="E91" i="24"/>
  <c r="E92" i="24"/>
  <c r="E93" i="24"/>
  <c r="E94" i="24"/>
  <c r="E95" i="24"/>
  <c r="E96" i="24"/>
  <c r="E97" i="24"/>
  <c r="E98" i="24"/>
  <c r="E99" i="24"/>
  <c r="E100" i="24"/>
  <c r="E47" i="24"/>
  <c r="E16" i="24"/>
  <c r="E17" i="24"/>
  <c r="E18" i="24"/>
  <c r="E19" i="24"/>
  <c r="E20" i="24"/>
  <c r="E21" i="24"/>
  <c r="E22" i="24"/>
  <c r="E23" i="24"/>
  <c r="E24" i="24"/>
  <c r="E25" i="24"/>
  <c r="E26" i="24"/>
  <c r="E27" i="24"/>
  <c r="E28" i="24"/>
  <c r="E29" i="24"/>
  <c r="E30" i="24"/>
  <c r="E31" i="24"/>
  <c r="E32" i="24"/>
  <c r="E33" i="24"/>
  <c r="E34" i="24"/>
  <c r="E35" i="24"/>
  <c r="E36" i="24"/>
  <c r="E37" i="24"/>
  <c r="E38" i="24"/>
  <c r="E39" i="24"/>
  <c r="E40" i="24"/>
  <c r="E41" i="24"/>
  <c r="E42" i="24"/>
  <c r="E43" i="24"/>
  <c r="E44" i="24"/>
  <c r="E45" i="24"/>
  <c r="E46" i="24"/>
  <c r="E48" i="24"/>
  <c r="E49" i="24"/>
  <c r="H8" i="22"/>
  <c r="H9" i="22"/>
  <c r="H10" i="22"/>
  <c r="H11" i="22"/>
  <c r="H12" i="22"/>
  <c r="H13" i="22"/>
  <c r="H14" i="22"/>
  <c r="H15" i="22"/>
  <c r="H16" i="22"/>
  <c r="H17" i="22"/>
  <c r="H18" i="22"/>
  <c r="H19" i="22"/>
  <c r="T127" i="22"/>
  <c r="U127" i="22"/>
  <c r="X127" i="22"/>
  <c r="Y127" i="22"/>
  <c r="AA127" i="22"/>
  <c r="AG127" i="22"/>
  <c r="AI127" i="22"/>
  <c r="AJ127" i="22"/>
  <c r="AK127" i="22"/>
  <c r="AL127" i="22"/>
  <c r="AM127" i="22"/>
  <c r="AN127" i="22"/>
  <c r="AO127" i="22"/>
  <c r="AP127" i="22"/>
  <c r="AQ127" i="22"/>
  <c r="AR127" i="22"/>
  <c r="AS127" i="22"/>
  <c r="AT127" i="22"/>
  <c r="AU127" i="22"/>
  <c r="AV127" i="22"/>
  <c r="AW127" i="22"/>
  <c r="AX127" i="22"/>
  <c r="AY127" i="22"/>
  <c r="AZ127" i="22"/>
  <c r="BA127" i="22"/>
  <c r="BB127" i="22"/>
  <c r="BC127" i="22"/>
  <c r="BD127" i="22"/>
  <c r="BE127" i="22"/>
  <c r="BF127" i="22"/>
  <c r="BG127" i="22"/>
  <c r="BH127" i="22"/>
  <c r="BI127" i="22"/>
  <c r="BJ127" i="22"/>
  <c r="BK127" i="22"/>
  <c r="BL127" i="22"/>
  <c r="T128" i="22"/>
  <c r="U128" i="22"/>
  <c r="X128" i="22"/>
  <c r="Y128" i="22"/>
  <c r="AA128" i="22"/>
  <c r="AG128" i="22"/>
  <c r="AI128" i="22"/>
  <c r="AJ128" i="22"/>
  <c r="AK128" i="22"/>
  <c r="AL128" i="22"/>
  <c r="AM128" i="22"/>
  <c r="AN128" i="22"/>
  <c r="AO128" i="22"/>
  <c r="AP128" i="22"/>
  <c r="AQ128" i="22"/>
  <c r="AR128" i="22"/>
  <c r="AS128" i="22"/>
  <c r="AT128" i="22"/>
  <c r="AU128" i="22"/>
  <c r="AV128" i="22"/>
  <c r="AW128" i="22"/>
  <c r="AX128" i="22"/>
  <c r="AY128" i="22"/>
  <c r="AZ128" i="22"/>
  <c r="BA128" i="22"/>
  <c r="BB128" i="22"/>
  <c r="BC128" i="22"/>
  <c r="BD128" i="22"/>
  <c r="BE128" i="22"/>
  <c r="BF128" i="22"/>
  <c r="BG128" i="22"/>
  <c r="BH128" i="22"/>
  <c r="BI128" i="22"/>
  <c r="BJ128" i="22"/>
  <c r="BK128" i="22"/>
  <c r="BL128" i="22"/>
  <c r="T129" i="22"/>
  <c r="P129" i="22" s="1"/>
  <c r="U129" i="22"/>
  <c r="X129" i="22"/>
  <c r="Y129" i="22"/>
  <c r="AA129" i="22"/>
  <c r="AD129" i="22"/>
  <c r="AG129" i="22"/>
  <c r="AI129" i="22"/>
  <c r="AJ129" i="22"/>
  <c r="AK129" i="22"/>
  <c r="AL129" i="22"/>
  <c r="AM129" i="22"/>
  <c r="AN129" i="22"/>
  <c r="AO129" i="22"/>
  <c r="AP129" i="22"/>
  <c r="AQ129" i="22"/>
  <c r="AR129" i="22"/>
  <c r="AS129" i="22"/>
  <c r="AT129" i="22"/>
  <c r="AU129" i="22"/>
  <c r="AV129" i="22"/>
  <c r="AW129" i="22"/>
  <c r="AX129" i="22"/>
  <c r="AY129" i="22"/>
  <c r="AZ129" i="22"/>
  <c r="BA129" i="22"/>
  <c r="BB129" i="22"/>
  <c r="BC129" i="22"/>
  <c r="BD129" i="22"/>
  <c r="BE129" i="22"/>
  <c r="BF129" i="22"/>
  <c r="BG129" i="22"/>
  <c r="BH129" i="22"/>
  <c r="BI129" i="22"/>
  <c r="BJ129" i="22"/>
  <c r="BK129" i="22"/>
  <c r="BL129" i="22"/>
  <c r="T130" i="22"/>
  <c r="U130" i="22"/>
  <c r="X130" i="22"/>
  <c r="Y130" i="22"/>
  <c r="AA130" i="22"/>
  <c r="AD130" i="22"/>
  <c r="AG130" i="22"/>
  <c r="AI130" i="22"/>
  <c r="AJ130" i="22"/>
  <c r="AK130" i="22"/>
  <c r="AL130" i="22"/>
  <c r="AM130" i="22"/>
  <c r="AN130" i="22"/>
  <c r="AO130" i="22"/>
  <c r="AP130" i="22"/>
  <c r="AQ130" i="22"/>
  <c r="AR130" i="22"/>
  <c r="AS130" i="22"/>
  <c r="AT130" i="22"/>
  <c r="AU130" i="22"/>
  <c r="AV130" i="22"/>
  <c r="AW130" i="22"/>
  <c r="AX130" i="22"/>
  <c r="AY130" i="22"/>
  <c r="AZ130" i="22"/>
  <c r="BA130" i="22"/>
  <c r="BB130" i="22"/>
  <c r="BC130" i="22"/>
  <c r="BD130" i="22"/>
  <c r="BE130" i="22"/>
  <c r="BF130" i="22"/>
  <c r="BG130" i="22"/>
  <c r="BH130" i="22"/>
  <c r="BI130" i="22"/>
  <c r="BJ130" i="22"/>
  <c r="BK130" i="22"/>
  <c r="BL130" i="22"/>
  <c r="T131" i="22"/>
  <c r="U131" i="22"/>
  <c r="X131" i="22"/>
  <c r="AF131" i="22" s="1"/>
  <c r="Y131" i="22"/>
  <c r="AA131" i="22"/>
  <c r="AG131" i="22"/>
  <c r="AI131" i="22"/>
  <c r="AJ131" i="22"/>
  <c r="AK131" i="22"/>
  <c r="AL131" i="22"/>
  <c r="AM131" i="22"/>
  <c r="AN131" i="22"/>
  <c r="AO131" i="22"/>
  <c r="AP131" i="22"/>
  <c r="AQ131" i="22"/>
  <c r="AR131" i="22"/>
  <c r="AS131" i="22"/>
  <c r="AT131" i="22"/>
  <c r="AU131" i="22"/>
  <c r="AV131" i="22"/>
  <c r="AW131" i="22"/>
  <c r="AX131" i="22"/>
  <c r="AY131" i="22"/>
  <c r="AZ131" i="22"/>
  <c r="BA131" i="22"/>
  <c r="BB131" i="22"/>
  <c r="BC131" i="22"/>
  <c r="BD131" i="22"/>
  <c r="BE131" i="22"/>
  <c r="BF131" i="22"/>
  <c r="BG131" i="22"/>
  <c r="BH131" i="22"/>
  <c r="BI131" i="22"/>
  <c r="BJ131" i="22"/>
  <c r="BK131" i="22"/>
  <c r="BL131" i="22"/>
  <c r="T132" i="22"/>
  <c r="U132" i="22"/>
  <c r="X132" i="22"/>
  <c r="AF132" i="22" s="1"/>
  <c r="Y132" i="22"/>
  <c r="AA132" i="22"/>
  <c r="AG132" i="22"/>
  <c r="AI132" i="22"/>
  <c r="AJ132" i="22"/>
  <c r="AK132" i="22"/>
  <c r="AL132" i="22"/>
  <c r="AM132" i="22"/>
  <c r="AN132" i="22"/>
  <c r="AO132" i="22"/>
  <c r="AP132" i="22"/>
  <c r="AQ132" i="22"/>
  <c r="AR132" i="22"/>
  <c r="AS132" i="22"/>
  <c r="AT132" i="22"/>
  <c r="AU132" i="22"/>
  <c r="AV132" i="22"/>
  <c r="AW132" i="22"/>
  <c r="AX132" i="22"/>
  <c r="AY132" i="22"/>
  <c r="AZ132" i="22"/>
  <c r="BA132" i="22"/>
  <c r="BB132" i="22"/>
  <c r="BC132" i="22"/>
  <c r="BD132" i="22"/>
  <c r="BE132" i="22"/>
  <c r="BF132" i="22"/>
  <c r="BG132" i="22"/>
  <c r="BH132" i="22"/>
  <c r="BI132" i="22"/>
  <c r="BJ132" i="22"/>
  <c r="BK132" i="22"/>
  <c r="BL132" i="22"/>
  <c r="T133" i="22"/>
  <c r="P133" i="22" s="1"/>
  <c r="U133" i="22"/>
  <c r="X133" i="22"/>
  <c r="Y133" i="22"/>
  <c r="AA133" i="22"/>
  <c r="AD133" i="22"/>
  <c r="AG133" i="22"/>
  <c r="AI133" i="22"/>
  <c r="AJ133" i="22"/>
  <c r="AK133" i="22"/>
  <c r="AL133" i="22"/>
  <c r="AM133" i="22"/>
  <c r="AN133" i="22"/>
  <c r="AO133" i="22"/>
  <c r="AP133" i="22"/>
  <c r="AQ133" i="22"/>
  <c r="AR133" i="22"/>
  <c r="AS133" i="22"/>
  <c r="AT133" i="22"/>
  <c r="AU133" i="22"/>
  <c r="AV133" i="22"/>
  <c r="AW133" i="22"/>
  <c r="AX133" i="22"/>
  <c r="AY133" i="22"/>
  <c r="AZ133" i="22"/>
  <c r="BA133" i="22"/>
  <c r="BB133" i="22"/>
  <c r="BC133" i="22"/>
  <c r="BD133" i="22"/>
  <c r="BE133" i="22"/>
  <c r="BF133" i="22"/>
  <c r="BG133" i="22"/>
  <c r="BH133" i="22"/>
  <c r="BI133" i="22"/>
  <c r="BJ133" i="22"/>
  <c r="BK133" i="22"/>
  <c r="BL133" i="22"/>
  <c r="T134" i="22"/>
  <c r="P134" i="22" s="1"/>
  <c r="U134" i="22"/>
  <c r="L134" i="22" s="1"/>
  <c r="X134" i="22"/>
  <c r="Y134" i="22"/>
  <c r="AA134" i="22"/>
  <c r="AD134" i="22"/>
  <c r="AG134" i="22"/>
  <c r="AI134" i="22"/>
  <c r="AJ134" i="22"/>
  <c r="AK134" i="22"/>
  <c r="AL134" i="22"/>
  <c r="AM134" i="22"/>
  <c r="AN134" i="22"/>
  <c r="AO134" i="22"/>
  <c r="AP134" i="22"/>
  <c r="AQ134" i="22"/>
  <c r="AR134" i="22"/>
  <c r="AS134" i="22"/>
  <c r="AT134" i="22"/>
  <c r="AU134" i="22"/>
  <c r="AV134" i="22"/>
  <c r="AW134" i="22"/>
  <c r="AX134" i="22"/>
  <c r="AY134" i="22"/>
  <c r="AZ134" i="22"/>
  <c r="BA134" i="22"/>
  <c r="BB134" i="22"/>
  <c r="BC134" i="22"/>
  <c r="BD134" i="22"/>
  <c r="BE134" i="22"/>
  <c r="BF134" i="22"/>
  <c r="BG134" i="22"/>
  <c r="BH134" i="22"/>
  <c r="BI134" i="22"/>
  <c r="BJ134" i="22"/>
  <c r="BK134" i="22"/>
  <c r="BL134" i="22"/>
  <c r="T135" i="22"/>
  <c r="U135" i="22"/>
  <c r="X135" i="22"/>
  <c r="AF135" i="22" s="1"/>
  <c r="Y135" i="22"/>
  <c r="AA135" i="22"/>
  <c r="AG135" i="22"/>
  <c r="AI135" i="22"/>
  <c r="AJ135" i="22"/>
  <c r="AK135" i="22"/>
  <c r="AL135" i="22"/>
  <c r="AM135" i="22"/>
  <c r="AN135" i="22"/>
  <c r="AO135" i="22"/>
  <c r="AP135" i="22"/>
  <c r="AQ135" i="22"/>
  <c r="AR135" i="22"/>
  <c r="AS135" i="22"/>
  <c r="AT135" i="22"/>
  <c r="AU135" i="22"/>
  <c r="AV135" i="22"/>
  <c r="AW135" i="22"/>
  <c r="AX135" i="22"/>
  <c r="AY135" i="22"/>
  <c r="AZ135" i="22"/>
  <c r="BA135" i="22"/>
  <c r="BB135" i="22"/>
  <c r="BC135" i="22"/>
  <c r="BD135" i="22"/>
  <c r="BE135" i="22"/>
  <c r="BF135" i="22"/>
  <c r="BG135" i="22"/>
  <c r="BH135" i="22"/>
  <c r="BI135" i="22"/>
  <c r="BJ135" i="22"/>
  <c r="BK135" i="22"/>
  <c r="BL135" i="22"/>
  <c r="T136" i="22"/>
  <c r="U136" i="22"/>
  <c r="X136" i="22"/>
  <c r="AF136" i="22" s="1"/>
  <c r="Y136" i="22"/>
  <c r="AA136" i="22"/>
  <c r="AG136" i="22"/>
  <c r="AI136" i="22"/>
  <c r="AJ136" i="22"/>
  <c r="AK136" i="22"/>
  <c r="AL136" i="22"/>
  <c r="AM136" i="22"/>
  <c r="AN136" i="22"/>
  <c r="AO136" i="22"/>
  <c r="AP136" i="22"/>
  <c r="AQ136" i="22"/>
  <c r="AR136" i="22"/>
  <c r="AS136" i="22"/>
  <c r="AT136" i="22"/>
  <c r="AU136" i="22"/>
  <c r="AV136" i="22"/>
  <c r="AW136" i="22"/>
  <c r="AX136" i="22"/>
  <c r="AY136" i="22"/>
  <c r="AZ136" i="22"/>
  <c r="BA136" i="22"/>
  <c r="BB136" i="22"/>
  <c r="BC136" i="22"/>
  <c r="BD136" i="22"/>
  <c r="BE136" i="22"/>
  <c r="BF136" i="22"/>
  <c r="BG136" i="22"/>
  <c r="BH136" i="22"/>
  <c r="BI136" i="22"/>
  <c r="BJ136" i="22"/>
  <c r="BK136" i="22"/>
  <c r="BL136" i="22"/>
  <c r="T137" i="22"/>
  <c r="P137" i="22" s="1"/>
  <c r="U137" i="22"/>
  <c r="X137" i="22"/>
  <c r="Y137" i="22"/>
  <c r="AA137" i="22"/>
  <c r="AD137" i="22"/>
  <c r="AG137" i="22"/>
  <c r="AI137" i="22"/>
  <c r="AJ137" i="22"/>
  <c r="AK137" i="22"/>
  <c r="AL137" i="22"/>
  <c r="AM137" i="22"/>
  <c r="AN137" i="22"/>
  <c r="AO137" i="22"/>
  <c r="AP137" i="22"/>
  <c r="AQ137" i="22"/>
  <c r="AR137" i="22"/>
  <c r="AS137" i="22"/>
  <c r="AT137" i="22"/>
  <c r="AU137" i="22"/>
  <c r="AV137" i="22"/>
  <c r="AW137" i="22"/>
  <c r="AX137" i="22"/>
  <c r="AY137" i="22"/>
  <c r="AZ137" i="22"/>
  <c r="BA137" i="22"/>
  <c r="BB137" i="22"/>
  <c r="BC137" i="22"/>
  <c r="BD137" i="22"/>
  <c r="BE137" i="22"/>
  <c r="BF137" i="22"/>
  <c r="BG137" i="22"/>
  <c r="BH137" i="22"/>
  <c r="BI137" i="22"/>
  <c r="BJ137" i="22"/>
  <c r="BK137" i="22"/>
  <c r="BL137" i="22"/>
  <c r="T138" i="22"/>
  <c r="P138" i="22" s="1"/>
  <c r="U138" i="22"/>
  <c r="X138" i="22"/>
  <c r="Y138" i="22"/>
  <c r="AA138" i="22"/>
  <c r="AD138" i="22"/>
  <c r="AG138" i="22"/>
  <c r="AI138" i="22"/>
  <c r="AJ138" i="22"/>
  <c r="AK138" i="22"/>
  <c r="AL138" i="22"/>
  <c r="AM138" i="22"/>
  <c r="AN138" i="22"/>
  <c r="AO138" i="22"/>
  <c r="AP138" i="22"/>
  <c r="AQ138" i="22"/>
  <c r="AR138" i="22"/>
  <c r="AS138" i="22"/>
  <c r="AT138" i="22"/>
  <c r="AU138" i="22"/>
  <c r="AV138" i="22"/>
  <c r="AW138" i="22"/>
  <c r="AX138" i="22"/>
  <c r="AY138" i="22"/>
  <c r="AZ138" i="22"/>
  <c r="BA138" i="22"/>
  <c r="BB138" i="22"/>
  <c r="BC138" i="22"/>
  <c r="BD138" i="22"/>
  <c r="BE138" i="22"/>
  <c r="BF138" i="22"/>
  <c r="BG138" i="22"/>
  <c r="BH138" i="22"/>
  <c r="BI138" i="22"/>
  <c r="BJ138" i="22"/>
  <c r="BK138" i="22"/>
  <c r="BL138" i="22"/>
  <c r="T139" i="22"/>
  <c r="R139" i="22" s="1"/>
  <c r="U139" i="22"/>
  <c r="K139" i="22" s="1"/>
  <c r="X139" i="22"/>
  <c r="AF139" i="22" s="1"/>
  <c r="Y139" i="22"/>
  <c r="AA139" i="22"/>
  <c r="AG139" i="22"/>
  <c r="AI139" i="22"/>
  <c r="AJ139" i="22"/>
  <c r="AK139" i="22"/>
  <c r="AL139" i="22"/>
  <c r="AM139" i="22"/>
  <c r="AN139" i="22"/>
  <c r="AO139" i="22"/>
  <c r="AP139" i="22"/>
  <c r="AQ139" i="22"/>
  <c r="AR139" i="22"/>
  <c r="AS139" i="22"/>
  <c r="AT139" i="22"/>
  <c r="AU139" i="22"/>
  <c r="AV139" i="22"/>
  <c r="AW139" i="22"/>
  <c r="AX139" i="22"/>
  <c r="AY139" i="22"/>
  <c r="AZ139" i="22"/>
  <c r="BA139" i="22"/>
  <c r="BB139" i="22"/>
  <c r="BC139" i="22"/>
  <c r="BD139" i="22"/>
  <c r="BE139" i="22"/>
  <c r="BF139" i="22"/>
  <c r="BG139" i="22"/>
  <c r="BH139" i="22"/>
  <c r="BI139" i="22"/>
  <c r="BJ139" i="22"/>
  <c r="BK139" i="22"/>
  <c r="BL139" i="22"/>
  <c r="T140" i="22"/>
  <c r="U140" i="22"/>
  <c r="CA140" i="22" s="1"/>
  <c r="X140" i="22"/>
  <c r="AF140" i="22" s="1"/>
  <c r="Y140" i="22"/>
  <c r="AA140" i="22"/>
  <c r="AG140" i="22"/>
  <c r="AI140" i="22"/>
  <c r="AJ140" i="22"/>
  <c r="AK140" i="22"/>
  <c r="AL140" i="22"/>
  <c r="AM140" i="22"/>
  <c r="AN140" i="22"/>
  <c r="AO140" i="22"/>
  <c r="AP140" i="22"/>
  <c r="AQ140" i="22"/>
  <c r="AR140" i="22"/>
  <c r="AS140" i="22"/>
  <c r="AT140" i="22"/>
  <c r="AU140" i="22"/>
  <c r="AV140" i="22"/>
  <c r="AW140" i="22"/>
  <c r="AX140" i="22"/>
  <c r="AY140" i="22"/>
  <c r="AZ140" i="22"/>
  <c r="BA140" i="22"/>
  <c r="BB140" i="22"/>
  <c r="BC140" i="22"/>
  <c r="BD140" i="22"/>
  <c r="BE140" i="22"/>
  <c r="BF140" i="22"/>
  <c r="BG140" i="22"/>
  <c r="BH140" i="22"/>
  <c r="BI140" i="22"/>
  <c r="BJ140" i="22"/>
  <c r="BK140" i="22"/>
  <c r="BL140" i="22"/>
  <c r="T141" i="22"/>
  <c r="P141" i="22" s="1"/>
  <c r="U141" i="22"/>
  <c r="CA141" i="22" s="1"/>
  <c r="X141" i="22"/>
  <c r="AF141" i="22" s="1"/>
  <c r="Y141" i="22"/>
  <c r="AA141" i="22"/>
  <c r="AD141" i="22"/>
  <c r="AG141" i="22"/>
  <c r="AI141" i="22"/>
  <c r="AJ141" i="22"/>
  <c r="AK141" i="22"/>
  <c r="AL141" i="22"/>
  <c r="AM141" i="22"/>
  <c r="AN141" i="22"/>
  <c r="AO141" i="22"/>
  <c r="AP141" i="22"/>
  <c r="AQ141" i="22"/>
  <c r="AR141" i="22"/>
  <c r="AS141" i="22"/>
  <c r="AT141" i="22"/>
  <c r="AU141" i="22"/>
  <c r="AV141" i="22"/>
  <c r="AW141" i="22"/>
  <c r="AX141" i="22"/>
  <c r="AY141" i="22"/>
  <c r="AZ141" i="22"/>
  <c r="BA141" i="22"/>
  <c r="BB141" i="22"/>
  <c r="BC141" i="22"/>
  <c r="BD141" i="22"/>
  <c r="BE141" i="22"/>
  <c r="BF141" i="22"/>
  <c r="BG141" i="22"/>
  <c r="BH141" i="22"/>
  <c r="BI141" i="22"/>
  <c r="BJ141" i="22"/>
  <c r="BK141" i="22"/>
  <c r="BL141" i="22"/>
  <c r="T142" i="22"/>
  <c r="P142" i="22" s="1"/>
  <c r="U142" i="22"/>
  <c r="X142" i="22"/>
  <c r="Y142" i="22"/>
  <c r="AA142" i="22"/>
  <c r="AD142" i="22"/>
  <c r="AG142" i="22"/>
  <c r="AI142" i="22"/>
  <c r="AJ142" i="22"/>
  <c r="AK142" i="22"/>
  <c r="AL142" i="22"/>
  <c r="AM142" i="22"/>
  <c r="AN142" i="22"/>
  <c r="AO142" i="22"/>
  <c r="AP142" i="22"/>
  <c r="AQ142" i="22"/>
  <c r="AR142" i="22"/>
  <c r="AS142" i="22"/>
  <c r="AT142" i="22"/>
  <c r="AU142" i="22"/>
  <c r="AV142" i="22"/>
  <c r="AW142" i="22"/>
  <c r="AX142" i="22"/>
  <c r="AY142" i="22"/>
  <c r="AZ142" i="22"/>
  <c r="BA142" i="22"/>
  <c r="BB142" i="22"/>
  <c r="BC142" i="22"/>
  <c r="BD142" i="22"/>
  <c r="BE142" i="22"/>
  <c r="BF142" i="22"/>
  <c r="BG142" i="22"/>
  <c r="BH142" i="22"/>
  <c r="BI142" i="22"/>
  <c r="BJ142" i="22"/>
  <c r="BK142" i="22"/>
  <c r="BL142" i="22"/>
  <c r="T143" i="22"/>
  <c r="U143" i="22"/>
  <c r="X143" i="22"/>
  <c r="Y143" i="22"/>
  <c r="AA143" i="22"/>
  <c r="AG143" i="22"/>
  <c r="AI143" i="22"/>
  <c r="AJ143" i="22"/>
  <c r="AK143" i="22"/>
  <c r="AL143" i="22"/>
  <c r="AM143" i="22"/>
  <c r="AN143" i="22"/>
  <c r="AO143" i="22"/>
  <c r="AP143" i="22"/>
  <c r="AQ143" i="22"/>
  <c r="AR143" i="22"/>
  <c r="AS143" i="22"/>
  <c r="AT143" i="22"/>
  <c r="AU143" i="22"/>
  <c r="AV143" i="22"/>
  <c r="AW143" i="22"/>
  <c r="AX143" i="22"/>
  <c r="AY143" i="22"/>
  <c r="AZ143" i="22"/>
  <c r="BA143" i="22"/>
  <c r="BB143" i="22"/>
  <c r="BC143" i="22"/>
  <c r="BD143" i="22"/>
  <c r="BE143" i="22"/>
  <c r="BF143" i="22"/>
  <c r="BG143" i="22"/>
  <c r="BH143" i="22"/>
  <c r="BI143" i="22"/>
  <c r="BJ143" i="22"/>
  <c r="BK143" i="22"/>
  <c r="BL143" i="22"/>
  <c r="T144" i="22"/>
  <c r="Q144" i="22" s="1"/>
  <c r="U144" i="22"/>
  <c r="X144" i="22"/>
  <c r="Y144" i="22"/>
  <c r="AA144" i="22"/>
  <c r="AG144" i="22"/>
  <c r="AI144" i="22"/>
  <c r="AJ144" i="22"/>
  <c r="AK144" i="22"/>
  <c r="AL144" i="22"/>
  <c r="AM144" i="22"/>
  <c r="AN144" i="22"/>
  <c r="AO144" i="22"/>
  <c r="AP144" i="22"/>
  <c r="AQ144" i="22"/>
  <c r="AR144" i="22"/>
  <c r="AS144" i="22"/>
  <c r="AT144" i="22"/>
  <c r="AU144" i="22"/>
  <c r="AV144" i="22"/>
  <c r="AW144" i="22"/>
  <c r="AX144" i="22"/>
  <c r="AY144" i="22"/>
  <c r="AZ144" i="22"/>
  <c r="BA144" i="22"/>
  <c r="BB144" i="22"/>
  <c r="BC144" i="22"/>
  <c r="BD144" i="22"/>
  <c r="BE144" i="22"/>
  <c r="BF144" i="22"/>
  <c r="BG144" i="22"/>
  <c r="BH144" i="22"/>
  <c r="BI144" i="22"/>
  <c r="BJ144" i="22"/>
  <c r="BK144" i="22"/>
  <c r="BL144" i="22"/>
  <c r="T145" i="22"/>
  <c r="P145" i="22" s="1"/>
  <c r="U145" i="22"/>
  <c r="V145" i="22"/>
  <c r="W145" i="22"/>
  <c r="Y145" i="22"/>
  <c r="Z145" i="22"/>
  <c r="AA145" i="22"/>
  <c r="AG145" i="22"/>
  <c r="BM145" i="22"/>
  <c r="BN145" i="22"/>
  <c r="BO145" i="22"/>
  <c r="BP145" i="22"/>
  <c r="BQ145" i="22"/>
  <c r="BR145" i="22"/>
  <c r="BS145" i="22"/>
  <c r="BT145" i="22"/>
  <c r="BU145" i="22"/>
  <c r="BV145" i="22"/>
  <c r="BW145" i="22"/>
  <c r="BX145" i="22"/>
  <c r="BY145" i="22"/>
  <c r="BZ145" i="22"/>
  <c r="T3" i="22"/>
  <c r="Q3" i="22" s="1"/>
  <c r="U3" i="22"/>
  <c r="X3" i="22"/>
  <c r="Y3" i="22"/>
  <c r="AA3" i="22"/>
  <c r="AG3" i="22"/>
  <c r="AI3" i="22"/>
  <c r="AJ3" i="22"/>
  <c r="AK3" i="22"/>
  <c r="AL3" i="22"/>
  <c r="AM3" i="22"/>
  <c r="AN3" i="22"/>
  <c r="AO3" i="22"/>
  <c r="AP3" i="22"/>
  <c r="AQ3" i="22"/>
  <c r="AR3" i="22"/>
  <c r="AS3" i="22"/>
  <c r="AT3" i="22"/>
  <c r="AU3" i="22"/>
  <c r="AV3" i="22"/>
  <c r="AW3" i="22"/>
  <c r="AX3" i="22"/>
  <c r="AY3" i="22"/>
  <c r="AZ3" i="22"/>
  <c r="BA3" i="22"/>
  <c r="BB3" i="22"/>
  <c r="BC3" i="22"/>
  <c r="BD3" i="22"/>
  <c r="BE3" i="22"/>
  <c r="BF3" i="22"/>
  <c r="BG3" i="22"/>
  <c r="BH3" i="22"/>
  <c r="BI3" i="22"/>
  <c r="BJ3" i="22"/>
  <c r="BK3" i="22"/>
  <c r="BL3" i="22"/>
  <c r="T4" i="22"/>
  <c r="S4" i="22" s="1"/>
  <c r="U4" i="22"/>
  <c r="X4" i="22"/>
  <c r="Y4" i="22"/>
  <c r="AA4" i="22"/>
  <c r="AG4" i="22"/>
  <c r="AI4" i="22"/>
  <c r="AJ4" i="22"/>
  <c r="AK4" i="22"/>
  <c r="AL4" i="22"/>
  <c r="AM4" i="22"/>
  <c r="AN4" i="22"/>
  <c r="AO4" i="22"/>
  <c r="AP4" i="22"/>
  <c r="AQ4" i="22"/>
  <c r="AR4" i="22"/>
  <c r="AS4" i="22"/>
  <c r="AT4" i="22"/>
  <c r="AU4" i="22"/>
  <c r="AV4" i="22"/>
  <c r="AW4" i="22"/>
  <c r="AX4" i="22"/>
  <c r="AY4" i="22"/>
  <c r="AZ4" i="22"/>
  <c r="BA4" i="22"/>
  <c r="BB4" i="22"/>
  <c r="BC4" i="22"/>
  <c r="BD4" i="22"/>
  <c r="BE4" i="22"/>
  <c r="BF4" i="22"/>
  <c r="BG4" i="22"/>
  <c r="BH4" i="22"/>
  <c r="BI4" i="22"/>
  <c r="BJ4" i="22"/>
  <c r="BK4" i="22"/>
  <c r="BL4" i="22"/>
  <c r="T5" i="22"/>
  <c r="U5" i="22"/>
  <c r="H5" i="22" s="1"/>
  <c r="X5" i="22"/>
  <c r="Y5" i="22"/>
  <c r="AA5" i="22"/>
  <c r="AG5" i="22"/>
  <c r="AI5" i="22"/>
  <c r="AJ5" i="22"/>
  <c r="AK5" i="22"/>
  <c r="AL5" i="22"/>
  <c r="AM5" i="22"/>
  <c r="AN5" i="22"/>
  <c r="AO5" i="22"/>
  <c r="AP5" i="22"/>
  <c r="AQ5" i="22"/>
  <c r="AR5" i="22"/>
  <c r="AS5" i="22"/>
  <c r="AT5" i="22"/>
  <c r="AU5" i="22"/>
  <c r="AV5" i="22"/>
  <c r="AW5" i="22"/>
  <c r="AX5" i="22"/>
  <c r="AY5" i="22"/>
  <c r="AZ5" i="22"/>
  <c r="BA5" i="22"/>
  <c r="BB5" i="22"/>
  <c r="BC5" i="22"/>
  <c r="BD5" i="22"/>
  <c r="BE5" i="22"/>
  <c r="BF5" i="22"/>
  <c r="BG5" i="22"/>
  <c r="BH5" i="22"/>
  <c r="BI5" i="22"/>
  <c r="BJ5" i="22"/>
  <c r="BK5" i="22"/>
  <c r="BL5" i="22"/>
  <c r="T6" i="22"/>
  <c r="R6" i="22" s="1"/>
  <c r="U6" i="22"/>
  <c r="H6" i="22" s="1"/>
  <c r="X6" i="22"/>
  <c r="Y6" i="22"/>
  <c r="AA6" i="22"/>
  <c r="AG6" i="22"/>
  <c r="AI6" i="22"/>
  <c r="AJ6" i="22"/>
  <c r="AK6" i="22"/>
  <c r="AL6" i="22"/>
  <c r="AM6" i="22"/>
  <c r="AN6" i="22"/>
  <c r="AO6" i="22"/>
  <c r="AP6" i="22"/>
  <c r="AQ6" i="22"/>
  <c r="AR6" i="22"/>
  <c r="AS6" i="22"/>
  <c r="AT6" i="22"/>
  <c r="AU6" i="22"/>
  <c r="AV6" i="22"/>
  <c r="AW6" i="22"/>
  <c r="AX6" i="22"/>
  <c r="AY6" i="22"/>
  <c r="AZ6" i="22"/>
  <c r="BA6" i="22"/>
  <c r="BB6" i="22"/>
  <c r="BC6" i="22"/>
  <c r="BD6" i="22"/>
  <c r="BE6" i="22"/>
  <c r="BF6" i="22"/>
  <c r="BG6" i="22"/>
  <c r="BH6" i="22"/>
  <c r="BI6" i="22"/>
  <c r="BJ6" i="22"/>
  <c r="BK6" i="22"/>
  <c r="BL6" i="22"/>
  <c r="T7" i="22"/>
  <c r="Q7" i="22" s="1"/>
  <c r="U7" i="22"/>
  <c r="H7" i="22" s="1"/>
  <c r="X7" i="22"/>
  <c r="Y7" i="22"/>
  <c r="AA7" i="22"/>
  <c r="AG7" i="22"/>
  <c r="AI7" i="22"/>
  <c r="AJ7" i="22"/>
  <c r="AK7" i="22"/>
  <c r="AL7" i="22"/>
  <c r="AM7" i="22"/>
  <c r="AN7" i="22"/>
  <c r="AO7" i="22"/>
  <c r="AP7" i="22"/>
  <c r="AQ7" i="22"/>
  <c r="AR7" i="22"/>
  <c r="AS7" i="22"/>
  <c r="AT7" i="22"/>
  <c r="AU7" i="22"/>
  <c r="AV7" i="22"/>
  <c r="AW7" i="22"/>
  <c r="AX7" i="22"/>
  <c r="AY7" i="22"/>
  <c r="AZ7" i="22"/>
  <c r="BA7" i="22"/>
  <c r="BB7" i="22"/>
  <c r="BC7" i="22"/>
  <c r="BD7" i="22"/>
  <c r="BE7" i="22"/>
  <c r="BF7" i="22"/>
  <c r="BG7" i="22"/>
  <c r="BH7" i="22"/>
  <c r="BI7" i="22"/>
  <c r="BJ7" i="22"/>
  <c r="BK7" i="22"/>
  <c r="BL7" i="22"/>
  <c r="T8" i="22"/>
  <c r="S8" i="22" s="1"/>
  <c r="U8" i="22"/>
  <c r="X8" i="22"/>
  <c r="Y8" i="22"/>
  <c r="AA8" i="22"/>
  <c r="AG8" i="22"/>
  <c r="AI8" i="22"/>
  <c r="AJ8" i="22"/>
  <c r="AK8" i="22"/>
  <c r="AL8" i="22"/>
  <c r="AM8" i="22"/>
  <c r="AN8" i="22"/>
  <c r="AO8" i="22"/>
  <c r="AP8" i="22"/>
  <c r="AQ8" i="22"/>
  <c r="AR8" i="22"/>
  <c r="AS8" i="22"/>
  <c r="AT8" i="22"/>
  <c r="AU8" i="22"/>
  <c r="AV8" i="22"/>
  <c r="AW8" i="22"/>
  <c r="AX8" i="22"/>
  <c r="AY8" i="22"/>
  <c r="AZ8" i="22"/>
  <c r="BA8" i="22"/>
  <c r="BB8" i="22"/>
  <c r="BC8" i="22"/>
  <c r="BD8" i="22"/>
  <c r="BE8" i="22"/>
  <c r="BF8" i="22"/>
  <c r="BG8" i="22"/>
  <c r="BH8" i="22"/>
  <c r="BI8" i="22"/>
  <c r="BJ8" i="22"/>
  <c r="BK8" i="22"/>
  <c r="BL8" i="22"/>
  <c r="T9" i="22"/>
  <c r="U9" i="22"/>
  <c r="X9" i="22"/>
  <c r="Y9" i="22"/>
  <c r="AA9" i="22"/>
  <c r="AG9" i="22"/>
  <c r="AI9" i="22"/>
  <c r="AJ9" i="22"/>
  <c r="AK9" i="22"/>
  <c r="AL9" i="22"/>
  <c r="AM9" i="22"/>
  <c r="AN9" i="22"/>
  <c r="AO9" i="22"/>
  <c r="AP9" i="22"/>
  <c r="AQ9" i="22"/>
  <c r="AR9" i="22"/>
  <c r="AS9" i="22"/>
  <c r="AT9" i="22"/>
  <c r="AU9" i="22"/>
  <c r="AV9" i="22"/>
  <c r="AW9" i="22"/>
  <c r="AX9" i="22"/>
  <c r="AY9" i="22"/>
  <c r="AZ9" i="22"/>
  <c r="BA9" i="22"/>
  <c r="BB9" i="22"/>
  <c r="BC9" i="22"/>
  <c r="BD9" i="22"/>
  <c r="BE9" i="22"/>
  <c r="BF9" i="22"/>
  <c r="BG9" i="22"/>
  <c r="BH9" i="22"/>
  <c r="BI9" i="22"/>
  <c r="BJ9" i="22"/>
  <c r="BK9" i="22"/>
  <c r="BL9" i="22"/>
  <c r="T10" i="22"/>
  <c r="S10" i="22" s="1"/>
  <c r="U10" i="22"/>
  <c r="X10" i="22"/>
  <c r="Y10" i="22"/>
  <c r="AA10" i="22"/>
  <c r="AG10" i="22"/>
  <c r="AI10" i="22"/>
  <c r="AJ10" i="22"/>
  <c r="AK10" i="22"/>
  <c r="AL10" i="22"/>
  <c r="AM10" i="22"/>
  <c r="AN10" i="22"/>
  <c r="AO10" i="22"/>
  <c r="AP10" i="22"/>
  <c r="AQ10" i="22"/>
  <c r="AR10" i="22"/>
  <c r="AS10" i="22"/>
  <c r="AT10" i="22"/>
  <c r="AU10" i="22"/>
  <c r="AV10" i="22"/>
  <c r="AW10" i="22"/>
  <c r="AX10" i="22"/>
  <c r="AY10" i="22"/>
  <c r="AZ10" i="22"/>
  <c r="BA10" i="22"/>
  <c r="BB10" i="22"/>
  <c r="BC10" i="22"/>
  <c r="BD10" i="22"/>
  <c r="BE10" i="22"/>
  <c r="BF10" i="22"/>
  <c r="BG10" i="22"/>
  <c r="BH10" i="22"/>
  <c r="BI10" i="22"/>
  <c r="BJ10" i="22"/>
  <c r="BK10" i="22"/>
  <c r="BL10" i="22"/>
  <c r="T11" i="22"/>
  <c r="U11" i="22"/>
  <c r="X11" i="22"/>
  <c r="Y11" i="22"/>
  <c r="AA11" i="22"/>
  <c r="AG11" i="22"/>
  <c r="AI11" i="22"/>
  <c r="AJ11" i="22"/>
  <c r="AK11" i="22"/>
  <c r="AL11" i="22"/>
  <c r="AM11" i="22"/>
  <c r="AN11" i="22"/>
  <c r="AO11" i="22"/>
  <c r="AP11" i="22"/>
  <c r="AQ11" i="22"/>
  <c r="AR11" i="22"/>
  <c r="AS11" i="22"/>
  <c r="AT11" i="22"/>
  <c r="AU11" i="22"/>
  <c r="AV11" i="22"/>
  <c r="AW11" i="22"/>
  <c r="AX11" i="22"/>
  <c r="AY11" i="22"/>
  <c r="AZ11" i="22"/>
  <c r="BA11" i="22"/>
  <c r="BB11" i="22"/>
  <c r="BC11" i="22"/>
  <c r="BD11" i="22"/>
  <c r="BE11" i="22"/>
  <c r="BF11" i="22"/>
  <c r="BG11" i="22"/>
  <c r="BH11" i="22"/>
  <c r="BI11" i="22"/>
  <c r="BJ11" i="22"/>
  <c r="BK11" i="22"/>
  <c r="BL11" i="22"/>
  <c r="T12" i="22"/>
  <c r="S12" i="22" s="1"/>
  <c r="U12" i="22"/>
  <c r="X12" i="22"/>
  <c r="Y12" i="22"/>
  <c r="AA12" i="22"/>
  <c r="AG12" i="22"/>
  <c r="AI12" i="22"/>
  <c r="AJ12" i="22"/>
  <c r="AK12" i="22"/>
  <c r="AL12" i="22"/>
  <c r="AM12" i="22"/>
  <c r="AN12" i="22"/>
  <c r="AO12" i="22"/>
  <c r="AP12" i="22"/>
  <c r="AQ12" i="22"/>
  <c r="AR12" i="22"/>
  <c r="AS12" i="22"/>
  <c r="AT12" i="22"/>
  <c r="AU12" i="22"/>
  <c r="AV12" i="22"/>
  <c r="AW12" i="22"/>
  <c r="AX12" i="22"/>
  <c r="AY12" i="22"/>
  <c r="AZ12" i="22"/>
  <c r="BA12" i="22"/>
  <c r="BB12" i="22"/>
  <c r="BC12" i="22"/>
  <c r="BD12" i="22"/>
  <c r="BE12" i="22"/>
  <c r="BF12" i="22"/>
  <c r="BG12" i="22"/>
  <c r="BH12" i="22"/>
  <c r="BI12" i="22"/>
  <c r="BJ12" i="22"/>
  <c r="BK12" i="22"/>
  <c r="BL12" i="22"/>
  <c r="T13" i="22"/>
  <c r="U13" i="22"/>
  <c r="X13" i="22"/>
  <c r="Y13" i="22"/>
  <c r="AA13" i="22"/>
  <c r="AG13" i="22"/>
  <c r="AI13" i="22"/>
  <c r="AJ13" i="22"/>
  <c r="AK13" i="22"/>
  <c r="AL13" i="22"/>
  <c r="AM13" i="22"/>
  <c r="AN13" i="22"/>
  <c r="AO13" i="22"/>
  <c r="AP13" i="22"/>
  <c r="AQ13" i="22"/>
  <c r="AR13" i="22"/>
  <c r="AS13" i="22"/>
  <c r="AT13" i="22"/>
  <c r="AU13" i="22"/>
  <c r="AV13" i="22"/>
  <c r="AW13" i="22"/>
  <c r="AX13" i="22"/>
  <c r="AY13" i="22"/>
  <c r="AZ13" i="22"/>
  <c r="BA13" i="22"/>
  <c r="BB13" i="22"/>
  <c r="BC13" i="22"/>
  <c r="BD13" i="22"/>
  <c r="BE13" i="22"/>
  <c r="BF13" i="22"/>
  <c r="BG13" i="22"/>
  <c r="BH13" i="22"/>
  <c r="BI13" i="22"/>
  <c r="BJ13" i="22"/>
  <c r="BK13" i="22"/>
  <c r="BL13" i="22"/>
  <c r="T14" i="22"/>
  <c r="R14" i="22" s="1"/>
  <c r="U14" i="22"/>
  <c r="X14" i="22"/>
  <c r="Y14" i="22"/>
  <c r="AA14" i="22"/>
  <c r="AG14" i="22"/>
  <c r="AI14" i="22"/>
  <c r="AJ14" i="22"/>
  <c r="AK14" i="22"/>
  <c r="AL14" i="22"/>
  <c r="AM14" i="22"/>
  <c r="AN14" i="22"/>
  <c r="AO14" i="22"/>
  <c r="AP14" i="22"/>
  <c r="AQ14" i="22"/>
  <c r="AR14" i="22"/>
  <c r="AS14" i="22"/>
  <c r="AT14" i="22"/>
  <c r="AU14" i="22"/>
  <c r="AV14" i="22"/>
  <c r="AW14" i="22"/>
  <c r="AX14" i="22"/>
  <c r="AY14" i="22"/>
  <c r="AZ14" i="22"/>
  <c r="BA14" i="22"/>
  <c r="BB14" i="22"/>
  <c r="BC14" i="22"/>
  <c r="BD14" i="22"/>
  <c r="BE14" i="22"/>
  <c r="BF14" i="22"/>
  <c r="BG14" i="22"/>
  <c r="BH14" i="22"/>
  <c r="BI14" i="22"/>
  <c r="BJ14" i="22"/>
  <c r="BK14" i="22"/>
  <c r="BL14" i="22"/>
  <c r="T15" i="22"/>
  <c r="Q15" i="22" s="1"/>
  <c r="U15" i="22"/>
  <c r="X15" i="22"/>
  <c r="Y15" i="22"/>
  <c r="AA15" i="22"/>
  <c r="AG15" i="22"/>
  <c r="AI15" i="22"/>
  <c r="AJ15" i="22"/>
  <c r="AK15" i="22"/>
  <c r="AL15" i="22"/>
  <c r="AM15" i="22"/>
  <c r="AN15" i="22"/>
  <c r="AO15" i="22"/>
  <c r="AP15" i="22"/>
  <c r="AQ15" i="22"/>
  <c r="AR15" i="22"/>
  <c r="AS15" i="22"/>
  <c r="AT15" i="22"/>
  <c r="AU15" i="22"/>
  <c r="AV15" i="22"/>
  <c r="AW15" i="22"/>
  <c r="AX15" i="22"/>
  <c r="AY15" i="22"/>
  <c r="AZ15" i="22"/>
  <c r="BA15" i="22"/>
  <c r="BB15" i="22"/>
  <c r="BC15" i="22"/>
  <c r="BD15" i="22"/>
  <c r="BE15" i="22"/>
  <c r="BF15" i="22"/>
  <c r="BG15" i="22"/>
  <c r="BH15" i="22"/>
  <c r="BI15" i="22"/>
  <c r="BJ15" i="22"/>
  <c r="BK15" i="22"/>
  <c r="BL15" i="22"/>
  <c r="T16" i="22"/>
  <c r="S16" i="22" s="1"/>
  <c r="U16" i="22"/>
  <c r="C16" i="22" s="1"/>
  <c r="X16" i="22"/>
  <c r="Y16" i="22"/>
  <c r="AA16" i="22"/>
  <c r="AG16" i="22"/>
  <c r="AI16" i="22"/>
  <c r="AJ16" i="22"/>
  <c r="AK16" i="22"/>
  <c r="AL16" i="22"/>
  <c r="AM16" i="22"/>
  <c r="AN16" i="22"/>
  <c r="AO16" i="22"/>
  <c r="AP16" i="22"/>
  <c r="AQ16" i="22"/>
  <c r="AR16" i="22"/>
  <c r="AS16" i="22"/>
  <c r="AT16" i="22"/>
  <c r="AU16" i="22"/>
  <c r="AV16" i="22"/>
  <c r="AW16" i="22"/>
  <c r="AX16" i="22"/>
  <c r="AY16" i="22"/>
  <c r="AZ16" i="22"/>
  <c r="BA16" i="22"/>
  <c r="BB16" i="22"/>
  <c r="BC16" i="22"/>
  <c r="BD16" i="22"/>
  <c r="BE16" i="22"/>
  <c r="BF16" i="22"/>
  <c r="BG16" i="22"/>
  <c r="BH16" i="22"/>
  <c r="BI16" i="22"/>
  <c r="BJ16" i="22"/>
  <c r="BK16" i="22"/>
  <c r="BL16" i="22"/>
  <c r="T17" i="22"/>
  <c r="U17" i="22"/>
  <c r="X17" i="22"/>
  <c r="Y17" i="22"/>
  <c r="AA17" i="22"/>
  <c r="AG17" i="22"/>
  <c r="AI17" i="22"/>
  <c r="AJ17" i="22"/>
  <c r="AK17" i="22"/>
  <c r="AL17" i="22"/>
  <c r="AM17" i="22"/>
  <c r="AN17" i="22"/>
  <c r="AO17" i="22"/>
  <c r="AP17" i="22"/>
  <c r="AQ17" i="22"/>
  <c r="AR17" i="22"/>
  <c r="AS17" i="22"/>
  <c r="AT17" i="22"/>
  <c r="AU17" i="22"/>
  <c r="AV17" i="22"/>
  <c r="AW17" i="22"/>
  <c r="AX17" i="22"/>
  <c r="AY17" i="22"/>
  <c r="AZ17" i="22"/>
  <c r="BA17" i="22"/>
  <c r="BB17" i="22"/>
  <c r="BC17" i="22"/>
  <c r="BD17" i="22"/>
  <c r="BE17" i="22"/>
  <c r="BF17" i="22"/>
  <c r="BG17" i="22"/>
  <c r="BH17" i="22"/>
  <c r="BI17" i="22"/>
  <c r="BJ17" i="22"/>
  <c r="BK17" i="22"/>
  <c r="BL17" i="22"/>
  <c r="T18" i="22"/>
  <c r="P18" i="22" s="1"/>
  <c r="U18" i="22"/>
  <c r="X18" i="22"/>
  <c r="Y18" i="22"/>
  <c r="AA18" i="22"/>
  <c r="AG18" i="22"/>
  <c r="AI18" i="22"/>
  <c r="AJ18" i="22"/>
  <c r="AK18" i="22"/>
  <c r="AL18" i="22"/>
  <c r="AM18" i="22"/>
  <c r="AN18" i="22"/>
  <c r="AO18" i="22"/>
  <c r="AP18" i="22"/>
  <c r="AQ18" i="22"/>
  <c r="AR18" i="22"/>
  <c r="AS18" i="22"/>
  <c r="AT18" i="22"/>
  <c r="AU18" i="22"/>
  <c r="AV18" i="22"/>
  <c r="AW18" i="22"/>
  <c r="AX18" i="22"/>
  <c r="AY18" i="22"/>
  <c r="AZ18" i="22"/>
  <c r="BA18" i="22"/>
  <c r="BB18" i="22"/>
  <c r="BC18" i="22"/>
  <c r="BD18" i="22"/>
  <c r="BE18" i="22"/>
  <c r="BF18" i="22"/>
  <c r="BG18" i="22"/>
  <c r="BH18" i="22"/>
  <c r="BI18" i="22"/>
  <c r="BJ18" i="22"/>
  <c r="BK18" i="22"/>
  <c r="BL18" i="22"/>
  <c r="T19" i="22"/>
  <c r="Q19" i="22" s="1"/>
  <c r="U19" i="22"/>
  <c r="C19" i="22" s="1"/>
  <c r="X19" i="22"/>
  <c r="Y19" i="22"/>
  <c r="AA19" i="22"/>
  <c r="AG19" i="22"/>
  <c r="AI19" i="22"/>
  <c r="AJ19" i="22"/>
  <c r="AK19" i="22"/>
  <c r="AL19" i="22"/>
  <c r="AM19" i="22"/>
  <c r="AN19" i="22"/>
  <c r="AO19" i="22"/>
  <c r="AP19" i="22"/>
  <c r="AQ19" i="22"/>
  <c r="AR19" i="22"/>
  <c r="AS19" i="22"/>
  <c r="AT19" i="22"/>
  <c r="AU19" i="22"/>
  <c r="AV19" i="22"/>
  <c r="AW19" i="22"/>
  <c r="AX19" i="22"/>
  <c r="AY19" i="22"/>
  <c r="AZ19" i="22"/>
  <c r="BA19" i="22"/>
  <c r="BB19" i="22"/>
  <c r="BC19" i="22"/>
  <c r="BD19" i="22"/>
  <c r="BE19" i="22"/>
  <c r="BF19" i="22"/>
  <c r="BG19" i="22"/>
  <c r="BH19" i="22"/>
  <c r="BI19" i="22"/>
  <c r="BJ19" i="22"/>
  <c r="BK19" i="22"/>
  <c r="BL19" i="22"/>
  <c r="T20" i="22"/>
  <c r="S20" i="22" s="1"/>
  <c r="U20" i="22"/>
  <c r="X20" i="22"/>
  <c r="Y20" i="22"/>
  <c r="AA20" i="22"/>
  <c r="AG20" i="22"/>
  <c r="AI20" i="22"/>
  <c r="AJ20" i="22"/>
  <c r="AK20" i="22"/>
  <c r="AL20" i="22"/>
  <c r="AM20" i="22"/>
  <c r="AN20" i="22"/>
  <c r="AO20" i="22"/>
  <c r="AP20" i="22"/>
  <c r="AQ20" i="22"/>
  <c r="AR20" i="22"/>
  <c r="AS20" i="22"/>
  <c r="AT20" i="22"/>
  <c r="AU20" i="22"/>
  <c r="AV20" i="22"/>
  <c r="AW20" i="22"/>
  <c r="AX20" i="22"/>
  <c r="AY20" i="22"/>
  <c r="AZ20" i="22"/>
  <c r="BA20" i="22"/>
  <c r="BB20" i="22"/>
  <c r="BC20" i="22"/>
  <c r="BD20" i="22"/>
  <c r="BE20" i="22"/>
  <c r="BF20" i="22"/>
  <c r="BG20" i="22"/>
  <c r="BH20" i="22"/>
  <c r="BI20" i="22"/>
  <c r="BJ20" i="22"/>
  <c r="BK20" i="22"/>
  <c r="BL20" i="22"/>
  <c r="T21" i="22"/>
  <c r="U21" i="22"/>
  <c r="X21" i="22"/>
  <c r="Y21" i="22"/>
  <c r="AA21" i="22"/>
  <c r="AG21" i="22"/>
  <c r="AI21" i="22"/>
  <c r="AJ21" i="22"/>
  <c r="AK21" i="22"/>
  <c r="AL21" i="22"/>
  <c r="AM21" i="22"/>
  <c r="AN21" i="22"/>
  <c r="AO21" i="22"/>
  <c r="AP21" i="22"/>
  <c r="AQ21" i="22"/>
  <c r="AR21" i="22"/>
  <c r="AS21" i="22"/>
  <c r="AT21" i="22"/>
  <c r="AU21" i="22"/>
  <c r="AV21" i="22"/>
  <c r="AW21" i="22"/>
  <c r="AX21" i="22"/>
  <c r="AY21" i="22"/>
  <c r="AZ21" i="22"/>
  <c r="BA21" i="22"/>
  <c r="BB21" i="22"/>
  <c r="BC21" i="22"/>
  <c r="BD21" i="22"/>
  <c r="BE21" i="22"/>
  <c r="BF21" i="22"/>
  <c r="BG21" i="22"/>
  <c r="BH21" i="22"/>
  <c r="BI21" i="22"/>
  <c r="BJ21" i="22"/>
  <c r="BK21" i="22"/>
  <c r="BL21" i="22"/>
  <c r="T22" i="22"/>
  <c r="R22" i="22" s="1"/>
  <c r="U22" i="22"/>
  <c r="X22" i="22"/>
  <c r="Y22" i="22"/>
  <c r="AA22" i="22"/>
  <c r="AG22" i="22"/>
  <c r="AI22" i="22"/>
  <c r="AJ22" i="22"/>
  <c r="AK22" i="22"/>
  <c r="AL22" i="22"/>
  <c r="AM22" i="22"/>
  <c r="AN22" i="22"/>
  <c r="AO22" i="22"/>
  <c r="AP22" i="22"/>
  <c r="AQ22" i="22"/>
  <c r="AR22" i="22"/>
  <c r="AS22" i="22"/>
  <c r="AT22" i="22"/>
  <c r="AU22" i="22"/>
  <c r="AV22" i="22"/>
  <c r="AW22" i="22"/>
  <c r="AX22" i="22"/>
  <c r="AY22" i="22"/>
  <c r="AZ22" i="22"/>
  <c r="BA22" i="22"/>
  <c r="BB22" i="22"/>
  <c r="BC22" i="22"/>
  <c r="BD22" i="22"/>
  <c r="BE22" i="22"/>
  <c r="BF22" i="22"/>
  <c r="BG22" i="22"/>
  <c r="BH22" i="22"/>
  <c r="BI22" i="22"/>
  <c r="BJ22" i="22"/>
  <c r="BK22" i="22"/>
  <c r="BL22" i="22"/>
  <c r="T23" i="22"/>
  <c r="Q23" i="22" s="1"/>
  <c r="U23" i="22"/>
  <c r="X23" i="22"/>
  <c r="Y23" i="22"/>
  <c r="AA23" i="22"/>
  <c r="AG23" i="22"/>
  <c r="AI23" i="22"/>
  <c r="AJ23" i="22"/>
  <c r="AK23" i="22"/>
  <c r="AL23" i="22"/>
  <c r="AM23" i="22"/>
  <c r="AN23" i="22"/>
  <c r="AO23" i="22"/>
  <c r="AP23" i="22"/>
  <c r="AQ23" i="22"/>
  <c r="AR23" i="22"/>
  <c r="AS23" i="22"/>
  <c r="AT23" i="22"/>
  <c r="AU23" i="22"/>
  <c r="AV23" i="22"/>
  <c r="AW23" i="22"/>
  <c r="AX23" i="22"/>
  <c r="AY23" i="22"/>
  <c r="AZ23" i="22"/>
  <c r="BA23" i="22"/>
  <c r="BB23" i="22"/>
  <c r="BC23" i="22"/>
  <c r="BD23" i="22"/>
  <c r="BE23" i="22"/>
  <c r="BF23" i="22"/>
  <c r="BG23" i="22"/>
  <c r="BH23" i="22"/>
  <c r="BI23" i="22"/>
  <c r="BJ23" i="22"/>
  <c r="BK23" i="22"/>
  <c r="BL23" i="22"/>
  <c r="T24" i="22"/>
  <c r="U24" i="22"/>
  <c r="X24" i="22"/>
  <c r="Y24" i="22"/>
  <c r="AA24" i="22"/>
  <c r="AG24" i="22"/>
  <c r="AI24" i="22"/>
  <c r="AJ24" i="22"/>
  <c r="AK24" i="22"/>
  <c r="AL24" i="22"/>
  <c r="AM24" i="22"/>
  <c r="AN24" i="22"/>
  <c r="AO24" i="22"/>
  <c r="AP24" i="22"/>
  <c r="AQ24" i="22"/>
  <c r="AR24" i="22"/>
  <c r="AS24" i="22"/>
  <c r="AT24" i="22"/>
  <c r="AU24" i="22"/>
  <c r="AV24" i="22"/>
  <c r="AW24" i="22"/>
  <c r="AX24" i="22"/>
  <c r="AY24" i="22"/>
  <c r="AZ24" i="22"/>
  <c r="BA24" i="22"/>
  <c r="BB24" i="22"/>
  <c r="BC24" i="22"/>
  <c r="BD24" i="22"/>
  <c r="BE24" i="22"/>
  <c r="BF24" i="22"/>
  <c r="BG24" i="22"/>
  <c r="BH24" i="22"/>
  <c r="BI24" i="22"/>
  <c r="BJ24" i="22"/>
  <c r="BK24" i="22"/>
  <c r="BL24" i="22"/>
  <c r="T25" i="22"/>
  <c r="S25" i="22" s="1"/>
  <c r="U25" i="22"/>
  <c r="X25" i="22"/>
  <c r="Y25" i="22"/>
  <c r="AA25" i="22"/>
  <c r="AG25" i="22"/>
  <c r="AI25" i="22"/>
  <c r="AJ25" i="22"/>
  <c r="AK25" i="22"/>
  <c r="AL25" i="22"/>
  <c r="AM25" i="22"/>
  <c r="AN25" i="22"/>
  <c r="AO25" i="22"/>
  <c r="AP25" i="22"/>
  <c r="AQ25" i="22"/>
  <c r="AR25" i="22"/>
  <c r="AS25" i="22"/>
  <c r="AT25" i="22"/>
  <c r="AU25" i="22"/>
  <c r="AV25" i="22"/>
  <c r="AW25" i="22"/>
  <c r="AX25" i="22"/>
  <c r="AY25" i="22"/>
  <c r="AZ25" i="22"/>
  <c r="BA25" i="22"/>
  <c r="BB25" i="22"/>
  <c r="BC25" i="22"/>
  <c r="BD25" i="22"/>
  <c r="BE25" i="22"/>
  <c r="BF25" i="22"/>
  <c r="BG25" i="22"/>
  <c r="BH25" i="22"/>
  <c r="BI25" i="22"/>
  <c r="BJ25" i="22"/>
  <c r="BK25" i="22"/>
  <c r="BL25" i="22"/>
  <c r="T26" i="22"/>
  <c r="U26" i="22"/>
  <c r="X26" i="22"/>
  <c r="Y26" i="22"/>
  <c r="AA26" i="22"/>
  <c r="AG26" i="22"/>
  <c r="AI26" i="22"/>
  <c r="AJ26" i="22"/>
  <c r="AK26" i="22"/>
  <c r="AL26" i="22"/>
  <c r="AM26" i="22"/>
  <c r="AN26" i="22"/>
  <c r="AO26" i="22"/>
  <c r="AP26" i="22"/>
  <c r="AQ26" i="22"/>
  <c r="AR26" i="22"/>
  <c r="AS26" i="22"/>
  <c r="AT26" i="22"/>
  <c r="AU26" i="22"/>
  <c r="AV26" i="22"/>
  <c r="AW26" i="22"/>
  <c r="AX26" i="22"/>
  <c r="AY26" i="22"/>
  <c r="AZ26" i="22"/>
  <c r="BA26" i="22"/>
  <c r="BB26" i="22"/>
  <c r="BC26" i="22"/>
  <c r="BD26" i="22"/>
  <c r="BE26" i="22"/>
  <c r="BF26" i="22"/>
  <c r="BG26" i="22"/>
  <c r="BH26" i="22"/>
  <c r="BI26" i="22"/>
  <c r="BJ26" i="22"/>
  <c r="BK26" i="22"/>
  <c r="BL26" i="22"/>
  <c r="T27" i="22"/>
  <c r="Q27" i="22" s="1"/>
  <c r="U27" i="22"/>
  <c r="X27" i="22"/>
  <c r="Y27" i="22"/>
  <c r="AA27" i="22"/>
  <c r="AG27" i="22"/>
  <c r="AI27" i="22"/>
  <c r="AJ27" i="22"/>
  <c r="AK27" i="22"/>
  <c r="AL27" i="22"/>
  <c r="AM27" i="22"/>
  <c r="AN27" i="22"/>
  <c r="AO27" i="22"/>
  <c r="AP27" i="22"/>
  <c r="AQ27" i="22"/>
  <c r="AR27" i="22"/>
  <c r="AS27" i="22"/>
  <c r="AT27" i="22"/>
  <c r="AU27" i="22"/>
  <c r="AV27" i="22"/>
  <c r="AW27" i="22"/>
  <c r="AX27" i="22"/>
  <c r="AY27" i="22"/>
  <c r="AZ27" i="22"/>
  <c r="BA27" i="22"/>
  <c r="BB27" i="22"/>
  <c r="BC27" i="22"/>
  <c r="BD27" i="22"/>
  <c r="BE27" i="22"/>
  <c r="BF27" i="22"/>
  <c r="BG27" i="22"/>
  <c r="BH27" i="22"/>
  <c r="BI27" i="22"/>
  <c r="BJ27" i="22"/>
  <c r="BK27" i="22"/>
  <c r="BL27" i="22"/>
  <c r="T28" i="22"/>
  <c r="U28" i="22"/>
  <c r="X28" i="22"/>
  <c r="AD28" i="22" s="1"/>
  <c r="Y28" i="22"/>
  <c r="AA28" i="22"/>
  <c r="AG28" i="22"/>
  <c r="AI28" i="22"/>
  <c r="AJ28" i="22"/>
  <c r="AK28" i="22"/>
  <c r="AL28" i="22"/>
  <c r="AM28" i="22"/>
  <c r="AN28" i="22"/>
  <c r="AO28" i="22"/>
  <c r="AP28" i="22"/>
  <c r="AQ28" i="22"/>
  <c r="AR28" i="22"/>
  <c r="AS28" i="22"/>
  <c r="AT28" i="22"/>
  <c r="AU28" i="22"/>
  <c r="AV28" i="22"/>
  <c r="AW28" i="22"/>
  <c r="AX28" i="22"/>
  <c r="AY28" i="22"/>
  <c r="AZ28" i="22"/>
  <c r="BA28" i="22"/>
  <c r="BB28" i="22"/>
  <c r="BC28" i="22"/>
  <c r="BD28" i="22"/>
  <c r="BE28" i="22"/>
  <c r="BF28" i="22"/>
  <c r="BG28" i="22"/>
  <c r="BH28" i="22"/>
  <c r="BI28" i="22"/>
  <c r="BJ28" i="22"/>
  <c r="BK28" i="22"/>
  <c r="BL28" i="22"/>
  <c r="T29" i="22"/>
  <c r="U29" i="22"/>
  <c r="X29" i="22"/>
  <c r="Y29" i="22"/>
  <c r="AA29" i="22"/>
  <c r="AG29" i="22"/>
  <c r="AI29" i="22"/>
  <c r="AJ29" i="22"/>
  <c r="AK29" i="22"/>
  <c r="AL29" i="22"/>
  <c r="AM29" i="22"/>
  <c r="AN29" i="22"/>
  <c r="AO29" i="22"/>
  <c r="AP29" i="22"/>
  <c r="AQ29" i="22"/>
  <c r="AR29" i="22"/>
  <c r="AS29" i="22"/>
  <c r="AT29" i="22"/>
  <c r="AU29" i="22"/>
  <c r="AV29" i="22"/>
  <c r="AW29" i="22"/>
  <c r="AX29" i="22"/>
  <c r="AY29" i="22"/>
  <c r="AZ29" i="22"/>
  <c r="BA29" i="22"/>
  <c r="BB29" i="22"/>
  <c r="BC29" i="22"/>
  <c r="BD29" i="22"/>
  <c r="BE29" i="22"/>
  <c r="BF29" i="22"/>
  <c r="BG29" i="22"/>
  <c r="BH29" i="22"/>
  <c r="BI29" i="22"/>
  <c r="BJ29" i="22"/>
  <c r="BK29" i="22"/>
  <c r="BL29" i="22"/>
  <c r="T30" i="22"/>
  <c r="U30" i="22"/>
  <c r="X30" i="22"/>
  <c r="AD30" i="22" s="1"/>
  <c r="Y30" i="22"/>
  <c r="AA30" i="22"/>
  <c r="AG30" i="22"/>
  <c r="AI30" i="22"/>
  <c r="AJ30" i="22"/>
  <c r="AK30" i="22"/>
  <c r="AL30" i="22"/>
  <c r="AM30" i="22"/>
  <c r="AN30" i="22"/>
  <c r="AO30" i="22"/>
  <c r="AP30" i="22"/>
  <c r="AQ30" i="22"/>
  <c r="AR30" i="22"/>
  <c r="AS30" i="22"/>
  <c r="AT30" i="22"/>
  <c r="AU30" i="22"/>
  <c r="AV30" i="22"/>
  <c r="AW30" i="22"/>
  <c r="AX30" i="22"/>
  <c r="AY30" i="22"/>
  <c r="AZ30" i="22"/>
  <c r="BA30" i="22"/>
  <c r="BB30" i="22"/>
  <c r="BC30" i="22"/>
  <c r="BD30" i="22"/>
  <c r="BE30" i="22"/>
  <c r="BF30" i="22"/>
  <c r="BG30" i="22"/>
  <c r="BH30" i="22"/>
  <c r="BI30" i="22"/>
  <c r="BJ30" i="22"/>
  <c r="BK30" i="22"/>
  <c r="BL30" i="22"/>
  <c r="T31" i="22"/>
  <c r="U31" i="22"/>
  <c r="X31" i="22"/>
  <c r="Y31" i="22"/>
  <c r="AA31" i="22"/>
  <c r="AG31" i="22"/>
  <c r="AI31" i="22"/>
  <c r="AJ31" i="22"/>
  <c r="AK31" i="22"/>
  <c r="AL31" i="22"/>
  <c r="AM31" i="22"/>
  <c r="AN31" i="22"/>
  <c r="AO31" i="22"/>
  <c r="AP31" i="22"/>
  <c r="AQ31" i="22"/>
  <c r="AR31" i="22"/>
  <c r="AS31" i="22"/>
  <c r="AT31" i="22"/>
  <c r="AU31" i="22"/>
  <c r="AV31" i="22"/>
  <c r="AW31" i="22"/>
  <c r="AX31" i="22"/>
  <c r="AY31" i="22"/>
  <c r="AZ31" i="22"/>
  <c r="BA31" i="22"/>
  <c r="BB31" i="22"/>
  <c r="BC31" i="22"/>
  <c r="BD31" i="22"/>
  <c r="BE31" i="22"/>
  <c r="BF31" i="22"/>
  <c r="BG31" i="22"/>
  <c r="BH31" i="22"/>
  <c r="BI31" i="22"/>
  <c r="BJ31" i="22"/>
  <c r="BK31" i="22"/>
  <c r="BL31" i="22"/>
  <c r="T32" i="22"/>
  <c r="U32" i="22"/>
  <c r="X32" i="22"/>
  <c r="Y32" i="22"/>
  <c r="AA32" i="22"/>
  <c r="AG32" i="22"/>
  <c r="AI32" i="22"/>
  <c r="AJ32" i="22"/>
  <c r="AK32" i="22"/>
  <c r="AL32" i="22"/>
  <c r="AM32" i="22"/>
  <c r="AN32" i="22"/>
  <c r="AO32" i="22"/>
  <c r="AP32" i="22"/>
  <c r="AQ32" i="22"/>
  <c r="AR32" i="22"/>
  <c r="AS32" i="22"/>
  <c r="AT32" i="22"/>
  <c r="AU32" i="22"/>
  <c r="AV32" i="22"/>
  <c r="AW32" i="22"/>
  <c r="AX32" i="22"/>
  <c r="AY32" i="22"/>
  <c r="AZ32" i="22"/>
  <c r="BA32" i="22"/>
  <c r="BB32" i="22"/>
  <c r="BC32" i="22"/>
  <c r="BD32" i="22"/>
  <c r="BE32" i="22"/>
  <c r="BF32" i="22"/>
  <c r="BG32" i="22"/>
  <c r="BH32" i="22"/>
  <c r="BI32" i="22"/>
  <c r="BJ32" i="22"/>
  <c r="BK32" i="22"/>
  <c r="BL32" i="22"/>
  <c r="T33" i="22"/>
  <c r="Q33" i="22" s="1"/>
  <c r="U33" i="22"/>
  <c r="H33" i="22" s="1"/>
  <c r="X33" i="22"/>
  <c r="Y33" i="22"/>
  <c r="AA33" i="22"/>
  <c r="AG33" i="22"/>
  <c r="AI33" i="22"/>
  <c r="AJ33" i="22"/>
  <c r="AK33" i="22"/>
  <c r="AL33" i="22"/>
  <c r="AM33" i="22"/>
  <c r="AN33" i="22"/>
  <c r="AO33" i="22"/>
  <c r="AP33" i="22"/>
  <c r="AQ33" i="22"/>
  <c r="AR33" i="22"/>
  <c r="AS33" i="22"/>
  <c r="AT33" i="22"/>
  <c r="AU33" i="22"/>
  <c r="AV33" i="22"/>
  <c r="AW33" i="22"/>
  <c r="AX33" i="22"/>
  <c r="AY33" i="22"/>
  <c r="AZ33" i="22"/>
  <c r="BA33" i="22"/>
  <c r="BB33" i="22"/>
  <c r="BC33" i="22"/>
  <c r="BD33" i="22"/>
  <c r="BE33" i="22"/>
  <c r="BF33" i="22"/>
  <c r="BG33" i="22"/>
  <c r="BH33" i="22"/>
  <c r="BI33" i="22"/>
  <c r="BJ33" i="22"/>
  <c r="BK33" i="22"/>
  <c r="BL33" i="22"/>
  <c r="T34" i="22"/>
  <c r="U34" i="22"/>
  <c r="H34" i="22" s="1"/>
  <c r="X34" i="22"/>
  <c r="Y34" i="22"/>
  <c r="AA34" i="22"/>
  <c r="AG34" i="22"/>
  <c r="AI34" i="22"/>
  <c r="AJ34" i="22"/>
  <c r="AK34" i="22"/>
  <c r="AL34" i="22"/>
  <c r="AM34" i="22"/>
  <c r="AN34" i="22"/>
  <c r="AO34" i="22"/>
  <c r="AP34" i="22"/>
  <c r="AQ34" i="22"/>
  <c r="AR34" i="22"/>
  <c r="AS34" i="22"/>
  <c r="AT34" i="22"/>
  <c r="AU34" i="22"/>
  <c r="AV34" i="22"/>
  <c r="AW34" i="22"/>
  <c r="AX34" i="22"/>
  <c r="AY34" i="22"/>
  <c r="AZ34" i="22"/>
  <c r="BA34" i="22"/>
  <c r="BB34" i="22"/>
  <c r="BC34" i="22"/>
  <c r="BD34" i="22"/>
  <c r="BE34" i="22"/>
  <c r="BF34" i="22"/>
  <c r="BG34" i="22"/>
  <c r="BH34" i="22"/>
  <c r="BI34" i="22"/>
  <c r="BJ34" i="22"/>
  <c r="BK34" i="22"/>
  <c r="BL34" i="22"/>
  <c r="T35" i="22"/>
  <c r="U35" i="22"/>
  <c r="H35" i="22" s="1"/>
  <c r="X35" i="22"/>
  <c r="Y35" i="22"/>
  <c r="AA35" i="22"/>
  <c r="AG35" i="22"/>
  <c r="AI35" i="22"/>
  <c r="AJ35" i="22"/>
  <c r="AK35" i="22"/>
  <c r="AL35" i="22"/>
  <c r="AM35" i="22"/>
  <c r="AN35" i="22"/>
  <c r="AO35" i="22"/>
  <c r="AP35" i="22"/>
  <c r="AQ35" i="22"/>
  <c r="AR35" i="22"/>
  <c r="AS35" i="22"/>
  <c r="AT35" i="22"/>
  <c r="AU35" i="22"/>
  <c r="AV35" i="22"/>
  <c r="AW35" i="22"/>
  <c r="AX35" i="22"/>
  <c r="AY35" i="22"/>
  <c r="AZ35" i="22"/>
  <c r="BA35" i="22"/>
  <c r="BB35" i="22"/>
  <c r="BC35" i="22"/>
  <c r="BD35" i="22"/>
  <c r="BE35" i="22"/>
  <c r="BF35" i="22"/>
  <c r="BG35" i="22"/>
  <c r="BH35" i="22"/>
  <c r="BI35" i="22"/>
  <c r="BJ35" i="22"/>
  <c r="BK35" i="22"/>
  <c r="BL35" i="22"/>
  <c r="T36" i="22"/>
  <c r="P36" i="22" s="1"/>
  <c r="U36" i="22"/>
  <c r="X36" i="22"/>
  <c r="Y36" i="22"/>
  <c r="AA36" i="22"/>
  <c r="AG36" i="22"/>
  <c r="AI36" i="22"/>
  <c r="AJ36" i="22"/>
  <c r="AK36" i="22"/>
  <c r="AL36" i="22"/>
  <c r="AM36" i="22"/>
  <c r="AN36" i="22"/>
  <c r="AO36" i="22"/>
  <c r="AP36" i="22"/>
  <c r="AQ36" i="22"/>
  <c r="AR36" i="22"/>
  <c r="AS36" i="22"/>
  <c r="AT36" i="22"/>
  <c r="AU36" i="22"/>
  <c r="AV36" i="22"/>
  <c r="AW36" i="22"/>
  <c r="AX36" i="22"/>
  <c r="AY36" i="22"/>
  <c r="AZ36" i="22"/>
  <c r="BA36" i="22"/>
  <c r="BB36" i="22"/>
  <c r="BC36" i="22"/>
  <c r="BD36" i="22"/>
  <c r="BE36" i="22"/>
  <c r="BF36" i="22"/>
  <c r="BG36" i="22"/>
  <c r="BH36" i="22"/>
  <c r="BI36" i="22"/>
  <c r="BJ36" i="22"/>
  <c r="BK36" i="22"/>
  <c r="BL36" i="22"/>
  <c r="T37" i="22"/>
  <c r="U37" i="22"/>
  <c r="H37" i="22" s="1"/>
  <c r="X37" i="22"/>
  <c r="AD37" i="22" s="1"/>
  <c r="Y37" i="22"/>
  <c r="AA37" i="22"/>
  <c r="AG37" i="22"/>
  <c r="AI37" i="22"/>
  <c r="AJ37" i="22"/>
  <c r="AK37" i="22"/>
  <c r="AL37" i="22"/>
  <c r="AM37" i="22"/>
  <c r="AN37" i="22"/>
  <c r="AO37" i="22"/>
  <c r="AP37" i="22"/>
  <c r="AQ37" i="22"/>
  <c r="AR37" i="22"/>
  <c r="AS37" i="22"/>
  <c r="AT37" i="22"/>
  <c r="AU37" i="22"/>
  <c r="AV37" i="22"/>
  <c r="AW37" i="22"/>
  <c r="AX37" i="22"/>
  <c r="AY37" i="22"/>
  <c r="AZ37" i="22"/>
  <c r="BA37" i="22"/>
  <c r="BB37" i="22"/>
  <c r="BC37" i="22"/>
  <c r="BD37" i="22"/>
  <c r="BE37" i="22"/>
  <c r="BF37" i="22"/>
  <c r="BG37" i="22"/>
  <c r="BH37" i="22"/>
  <c r="BI37" i="22"/>
  <c r="BJ37" i="22"/>
  <c r="BK37" i="22"/>
  <c r="BL37" i="22"/>
  <c r="T38" i="22"/>
  <c r="R38" i="22" s="1"/>
  <c r="U38" i="22"/>
  <c r="H38" i="22" s="1"/>
  <c r="X38" i="22"/>
  <c r="Y38" i="22"/>
  <c r="AA38" i="22"/>
  <c r="AG38" i="22"/>
  <c r="AI38" i="22"/>
  <c r="AJ38" i="22"/>
  <c r="AK38" i="22"/>
  <c r="AL38" i="22"/>
  <c r="AM38" i="22"/>
  <c r="AN38" i="22"/>
  <c r="AO38" i="22"/>
  <c r="AP38" i="22"/>
  <c r="AQ38" i="22"/>
  <c r="AR38" i="22"/>
  <c r="AS38" i="22"/>
  <c r="AT38" i="22"/>
  <c r="AU38" i="22"/>
  <c r="AV38" i="22"/>
  <c r="AW38" i="22"/>
  <c r="AX38" i="22"/>
  <c r="AY38" i="22"/>
  <c r="AZ38" i="22"/>
  <c r="BA38" i="22"/>
  <c r="BB38" i="22"/>
  <c r="BC38" i="22"/>
  <c r="BD38" i="22"/>
  <c r="BE38" i="22"/>
  <c r="BF38" i="22"/>
  <c r="BG38" i="22"/>
  <c r="BH38" i="22"/>
  <c r="BI38" i="22"/>
  <c r="BJ38" i="22"/>
  <c r="BK38" i="22"/>
  <c r="BL38" i="22"/>
  <c r="T39" i="22"/>
  <c r="U39" i="22"/>
  <c r="H39" i="22" s="1"/>
  <c r="X39" i="22"/>
  <c r="Y39" i="22"/>
  <c r="AA39" i="22"/>
  <c r="AG39" i="22"/>
  <c r="AI39" i="22"/>
  <c r="AJ39" i="22"/>
  <c r="AK39" i="22"/>
  <c r="AL39" i="22"/>
  <c r="AM39" i="22"/>
  <c r="AN39" i="22"/>
  <c r="AO39" i="22"/>
  <c r="AP39" i="22"/>
  <c r="AQ39" i="22"/>
  <c r="AR39" i="22"/>
  <c r="AS39" i="22"/>
  <c r="AT39" i="22"/>
  <c r="AU39" i="22"/>
  <c r="AV39" i="22"/>
  <c r="AW39" i="22"/>
  <c r="AX39" i="22"/>
  <c r="AY39" i="22"/>
  <c r="AZ39" i="22"/>
  <c r="BA39" i="22"/>
  <c r="BB39" i="22"/>
  <c r="BC39" i="22"/>
  <c r="BD39" i="22"/>
  <c r="BE39" i="22"/>
  <c r="BF39" i="22"/>
  <c r="BG39" i="22"/>
  <c r="BH39" i="22"/>
  <c r="BI39" i="22"/>
  <c r="BJ39" i="22"/>
  <c r="BK39" i="22"/>
  <c r="BL39" i="22"/>
  <c r="T40" i="22"/>
  <c r="U40" i="22"/>
  <c r="H40" i="22" s="1"/>
  <c r="X40" i="22"/>
  <c r="AD40" i="22" s="1"/>
  <c r="Y40" i="22"/>
  <c r="AA40" i="22"/>
  <c r="AG40" i="22"/>
  <c r="AI40" i="22"/>
  <c r="AJ40" i="22"/>
  <c r="AK40" i="22"/>
  <c r="AL40" i="22"/>
  <c r="AM40" i="22"/>
  <c r="AN40" i="22"/>
  <c r="AO40" i="22"/>
  <c r="AP40" i="22"/>
  <c r="AQ40" i="22"/>
  <c r="AR40" i="22"/>
  <c r="AS40" i="22"/>
  <c r="AT40" i="22"/>
  <c r="AU40" i="22"/>
  <c r="AV40" i="22"/>
  <c r="AW40" i="22"/>
  <c r="AX40" i="22"/>
  <c r="AY40" i="22"/>
  <c r="AZ40" i="22"/>
  <c r="BA40" i="22"/>
  <c r="BB40" i="22"/>
  <c r="BC40" i="22"/>
  <c r="BD40" i="22"/>
  <c r="BE40" i="22"/>
  <c r="BF40" i="22"/>
  <c r="BG40" i="22"/>
  <c r="BH40" i="22"/>
  <c r="BI40" i="22"/>
  <c r="BJ40" i="22"/>
  <c r="BK40" i="22"/>
  <c r="BL40" i="22"/>
  <c r="T41" i="22"/>
  <c r="R41" i="22" s="1"/>
  <c r="U41" i="22"/>
  <c r="X41" i="22"/>
  <c r="AD41" i="22" s="1"/>
  <c r="Y41" i="22"/>
  <c r="AA41" i="22"/>
  <c r="AG41" i="22"/>
  <c r="AI41" i="22"/>
  <c r="AJ41" i="22"/>
  <c r="AK41" i="22"/>
  <c r="AL41" i="22"/>
  <c r="AM41" i="22"/>
  <c r="AN41" i="22"/>
  <c r="AO41" i="22"/>
  <c r="AP41" i="22"/>
  <c r="AQ41" i="22"/>
  <c r="AR41" i="22"/>
  <c r="AS41" i="22"/>
  <c r="AT41" i="22"/>
  <c r="AU41" i="22"/>
  <c r="AV41" i="22"/>
  <c r="AW41" i="22"/>
  <c r="AX41" i="22"/>
  <c r="AY41" i="22"/>
  <c r="AZ41" i="22"/>
  <c r="BA41" i="22"/>
  <c r="BB41" i="22"/>
  <c r="BC41" i="22"/>
  <c r="BD41" i="22"/>
  <c r="BE41" i="22"/>
  <c r="BF41" i="22"/>
  <c r="BG41" i="22"/>
  <c r="BH41" i="22"/>
  <c r="BI41" i="22"/>
  <c r="BJ41" i="22"/>
  <c r="BK41" i="22"/>
  <c r="BL41" i="22"/>
  <c r="T42" i="22"/>
  <c r="P42" i="22" s="1"/>
  <c r="U42" i="22"/>
  <c r="X42" i="22"/>
  <c r="AD42" i="22" s="1"/>
  <c r="Y42" i="22"/>
  <c r="AA42" i="22"/>
  <c r="AG42" i="22"/>
  <c r="AI42" i="22"/>
  <c r="AJ42" i="22"/>
  <c r="AK42" i="22"/>
  <c r="AL42" i="22"/>
  <c r="AM42" i="22"/>
  <c r="AN42" i="22"/>
  <c r="AO42" i="22"/>
  <c r="AP42" i="22"/>
  <c r="AQ42" i="22"/>
  <c r="AR42" i="22"/>
  <c r="AS42" i="22"/>
  <c r="AT42" i="22"/>
  <c r="AU42" i="22"/>
  <c r="AV42" i="22"/>
  <c r="AW42" i="22"/>
  <c r="AX42" i="22"/>
  <c r="AY42" i="22"/>
  <c r="AZ42" i="22"/>
  <c r="BA42" i="22"/>
  <c r="BB42" i="22"/>
  <c r="BC42" i="22"/>
  <c r="BD42" i="22"/>
  <c r="BE42" i="22"/>
  <c r="BF42" i="22"/>
  <c r="BG42" i="22"/>
  <c r="BH42" i="22"/>
  <c r="BI42" i="22"/>
  <c r="BJ42" i="22"/>
  <c r="BK42" i="22"/>
  <c r="BL42" i="22"/>
  <c r="T43" i="22"/>
  <c r="P43" i="22" s="1"/>
  <c r="U43" i="22"/>
  <c r="X43" i="22"/>
  <c r="AD43" i="22" s="1"/>
  <c r="Y43" i="22"/>
  <c r="AA43" i="22"/>
  <c r="AG43" i="22"/>
  <c r="AI43" i="22"/>
  <c r="AJ43" i="22"/>
  <c r="AK43" i="22"/>
  <c r="AL43" i="22"/>
  <c r="AM43" i="22"/>
  <c r="AN43" i="22"/>
  <c r="AO43" i="22"/>
  <c r="AP43" i="22"/>
  <c r="AQ43" i="22"/>
  <c r="AR43" i="22"/>
  <c r="AS43" i="22"/>
  <c r="AT43" i="22"/>
  <c r="AU43" i="22"/>
  <c r="AV43" i="22"/>
  <c r="AW43" i="22"/>
  <c r="AX43" i="22"/>
  <c r="AY43" i="22"/>
  <c r="AZ43" i="22"/>
  <c r="BA43" i="22"/>
  <c r="BB43" i="22"/>
  <c r="BC43" i="22"/>
  <c r="BD43" i="22"/>
  <c r="BE43" i="22"/>
  <c r="BF43" i="22"/>
  <c r="BG43" i="22"/>
  <c r="BH43" i="22"/>
  <c r="BI43" i="22"/>
  <c r="BJ43" i="22"/>
  <c r="BK43" i="22"/>
  <c r="BL43" i="22"/>
  <c r="T44" i="22"/>
  <c r="R44" i="22" s="1"/>
  <c r="U44" i="22"/>
  <c r="X44" i="22"/>
  <c r="AD44" i="22" s="1"/>
  <c r="Y44" i="22"/>
  <c r="AA44" i="22"/>
  <c r="AG44" i="22"/>
  <c r="AI44" i="22"/>
  <c r="AJ44" i="22"/>
  <c r="AK44" i="22"/>
  <c r="AL44" i="22"/>
  <c r="AM44" i="22"/>
  <c r="AN44" i="22"/>
  <c r="AO44" i="22"/>
  <c r="AP44" i="22"/>
  <c r="AQ44" i="22"/>
  <c r="AR44" i="22"/>
  <c r="AS44" i="22"/>
  <c r="AT44" i="22"/>
  <c r="AU44" i="22"/>
  <c r="AV44" i="22"/>
  <c r="AW44" i="22"/>
  <c r="AX44" i="22"/>
  <c r="AY44" i="22"/>
  <c r="AZ44" i="22"/>
  <c r="BA44" i="22"/>
  <c r="BB44" i="22"/>
  <c r="BC44" i="22"/>
  <c r="BD44" i="22"/>
  <c r="BE44" i="22"/>
  <c r="BF44" i="22"/>
  <c r="BG44" i="22"/>
  <c r="BH44" i="22"/>
  <c r="BI44" i="22"/>
  <c r="BJ44" i="22"/>
  <c r="BK44" i="22"/>
  <c r="BL44" i="22"/>
  <c r="T45" i="22"/>
  <c r="P45" i="22" s="1"/>
  <c r="U45" i="22"/>
  <c r="X45" i="22"/>
  <c r="Y45" i="22"/>
  <c r="AA45" i="22"/>
  <c r="AG45" i="22"/>
  <c r="AI45" i="22"/>
  <c r="AJ45" i="22"/>
  <c r="AK45" i="22"/>
  <c r="AL45" i="22"/>
  <c r="AM45" i="22"/>
  <c r="AN45" i="22"/>
  <c r="AO45" i="22"/>
  <c r="AP45" i="22"/>
  <c r="AQ45" i="22"/>
  <c r="AR45" i="22"/>
  <c r="AS45" i="22"/>
  <c r="AT45" i="22"/>
  <c r="AU45" i="22"/>
  <c r="AV45" i="22"/>
  <c r="AW45" i="22"/>
  <c r="AX45" i="22"/>
  <c r="AY45" i="22"/>
  <c r="AZ45" i="22"/>
  <c r="BA45" i="22"/>
  <c r="BB45" i="22"/>
  <c r="BC45" i="22"/>
  <c r="BD45" i="22"/>
  <c r="BE45" i="22"/>
  <c r="BF45" i="22"/>
  <c r="BG45" i="22"/>
  <c r="BH45" i="22"/>
  <c r="BI45" i="22"/>
  <c r="BJ45" i="22"/>
  <c r="BK45" i="22"/>
  <c r="BL45" i="22"/>
  <c r="T46" i="22"/>
  <c r="U46" i="22"/>
  <c r="X46" i="22"/>
  <c r="AD46" i="22" s="1"/>
  <c r="Y46" i="22"/>
  <c r="AA46" i="22"/>
  <c r="AG46" i="22"/>
  <c r="AI46" i="22"/>
  <c r="AJ46" i="22"/>
  <c r="AK46" i="22"/>
  <c r="AL46" i="22"/>
  <c r="AM46" i="22"/>
  <c r="AN46" i="22"/>
  <c r="AO46" i="22"/>
  <c r="AP46" i="22"/>
  <c r="AQ46" i="22"/>
  <c r="AR46" i="22"/>
  <c r="AS46" i="22"/>
  <c r="AT46" i="22"/>
  <c r="AU46" i="22"/>
  <c r="AV46" i="22"/>
  <c r="AW46" i="22"/>
  <c r="AX46" i="22"/>
  <c r="AY46" i="22"/>
  <c r="AZ46" i="22"/>
  <c r="BA46" i="22"/>
  <c r="BB46" i="22"/>
  <c r="BC46" i="22"/>
  <c r="BD46" i="22"/>
  <c r="BE46" i="22"/>
  <c r="BF46" i="22"/>
  <c r="BG46" i="22"/>
  <c r="BH46" i="22"/>
  <c r="BI46" i="22"/>
  <c r="BJ46" i="22"/>
  <c r="BK46" i="22"/>
  <c r="BL46" i="22"/>
  <c r="T47" i="22"/>
  <c r="P47" i="22" s="1"/>
  <c r="U47" i="22"/>
  <c r="X47" i="22"/>
  <c r="Y47" i="22"/>
  <c r="AA47" i="22"/>
  <c r="AG47" i="22"/>
  <c r="AI47" i="22"/>
  <c r="AJ47" i="22"/>
  <c r="AK47" i="22"/>
  <c r="AL47" i="22"/>
  <c r="AM47" i="22"/>
  <c r="AN47" i="22"/>
  <c r="AO47" i="22"/>
  <c r="AP47" i="22"/>
  <c r="AQ47" i="22"/>
  <c r="AR47" i="22"/>
  <c r="AS47" i="22"/>
  <c r="AT47" i="22"/>
  <c r="AU47" i="22"/>
  <c r="AV47" i="22"/>
  <c r="AW47" i="22"/>
  <c r="AX47" i="22"/>
  <c r="AY47" i="22"/>
  <c r="AZ47" i="22"/>
  <c r="BA47" i="22"/>
  <c r="BB47" i="22"/>
  <c r="BC47" i="22"/>
  <c r="BD47" i="22"/>
  <c r="BE47" i="22"/>
  <c r="BF47" i="22"/>
  <c r="BG47" i="22"/>
  <c r="BH47" i="22"/>
  <c r="BI47" i="22"/>
  <c r="BJ47" i="22"/>
  <c r="BK47" i="22"/>
  <c r="BL47" i="22"/>
  <c r="T48" i="22"/>
  <c r="Q48" i="22" s="1"/>
  <c r="U48" i="22"/>
  <c r="X48" i="22"/>
  <c r="Y48" i="22"/>
  <c r="AA48" i="22"/>
  <c r="AG48" i="22"/>
  <c r="AI48" i="22"/>
  <c r="AJ48" i="22"/>
  <c r="AK48" i="22"/>
  <c r="AL48" i="22"/>
  <c r="AM48" i="22"/>
  <c r="AN48" i="22"/>
  <c r="AO48" i="22"/>
  <c r="AP48" i="22"/>
  <c r="AQ48" i="22"/>
  <c r="AR48" i="22"/>
  <c r="AS48" i="22"/>
  <c r="AT48" i="22"/>
  <c r="AU48" i="22"/>
  <c r="AV48" i="22"/>
  <c r="AW48" i="22"/>
  <c r="AX48" i="22"/>
  <c r="AY48" i="22"/>
  <c r="AZ48" i="22"/>
  <c r="BA48" i="22"/>
  <c r="BB48" i="22"/>
  <c r="BC48" i="22"/>
  <c r="BD48" i="22"/>
  <c r="BE48" i="22"/>
  <c r="BF48" i="22"/>
  <c r="BG48" i="22"/>
  <c r="BH48" i="22"/>
  <c r="BI48" i="22"/>
  <c r="BJ48" i="22"/>
  <c r="BK48" i="22"/>
  <c r="BL48" i="22"/>
  <c r="T49" i="22"/>
  <c r="U49" i="22"/>
  <c r="X49" i="22"/>
  <c r="Y49" i="22"/>
  <c r="AA49" i="22"/>
  <c r="AG49" i="22"/>
  <c r="AI49" i="22"/>
  <c r="AJ49" i="22"/>
  <c r="AK49" i="22"/>
  <c r="AL49" i="22"/>
  <c r="AM49" i="22"/>
  <c r="AN49" i="22"/>
  <c r="AO49" i="22"/>
  <c r="AP49" i="22"/>
  <c r="AQ49" i="22"/>
  <c r="AR49" i="22"/>
  <c r="AS49" i="22"/>
  <c r="AT49" i="22"/>
  <c r="AU49" i="22"/>
  <c r="AV49" i="22"/>
  <c r="AW49" i="22"/>
  <c r="AX49" i="22"/>
  <c r="AY49" i="22"/>
  <c r="AZ49" i="22"/>
  <c r="BA49" i="22"/>
  <c r="BB49" i="22"/>
  <c r="BC49" i="22"/>
  <c r="BD49" i="22"/>
  <c r="BE49" i="22"/>
  <c r="BF49" i="22"/>
  <c r="BG49" i="22"/>
  <c r="BH49" i="22"/>
  <c r="BI49" i="22"/>
  <c r="BJ49" i="22"/>
  <c r="BK49" i="22"/>
  <c r="BL49" i="22"/>
  <c r="T50" i="22"/>
  <c r="U50" i="22"/>
  <c r="X50" i="22"/>
  <c r="Y50" i="22"/>
  <c r="AA50" i="22"/>
  <c r="AG50" i="22"/>
  <c r="AI50" i="22"/>
  <c r="AJ50" i="22"/>
  <c r="AK50" i="22"/>
  <c r="AL50" i="22"/>
  <c r="AM50" i="22"/>
  <c r="AN50" i="22"/>
  <c r="AO50" i="22"/>
  <c r="AP50" i="22"/>
  <c r="AQ50" i="22"/>
  <c r="AR50" i="22"/>
  <c r="AS50" i="22"/>
  <c r="AT50" i="22"/>
  <c r="AU50" i="22"/>
  <c r="AV50" i="22"/>
  <c r="AW50" i="22"/>
  <c r="AX50" i="22"/>
  <c r="AY50" i="22"/>
  <c r="AZ50" i="22"/>
  <c r="BA50" i="22"/>
  <c r="BB50" i="22"/>
  <c r="BC50" i="22"/>
  <c r="BD50" i="22"/>
  <c r="BE50" i="22"/>
  <c r="BF50" i="22"/>
  <c r="BG50" i="22"/>
  <c r="BH50" i="22"/>
  <c r="BI50" i="22"/>
  <c r="BJ50" i="22"/>
  <c r="BK50" i="22"/>
  <c r="BL50" i="22"/>
  <c r="T51" i="22"/>
  <c r="S51" i="22" s="1"/>
  <c r="U51" i="22"/>
  <c r="H51" i="22" s="1"/>
  <c r="X51" i="22"/>
  <c r="Y51" i="22"/>
  <c r="AA51" i="22"/>
  <c r="AG51" i="22"/>
  <c r="AI51" i="22"/>
  <c r="AJ51" i="22"/>
  <c r="AK51" i="22"/>
  <c r="AL51" i="22"/>
  <c r="AM51" i="22"/>
  <c r="AN51" i="22"/>
  <c r="AO51" i="22"/>
  <c r="AP51" i="22"/>
  <c r="AQ51" i="22"/>
  <c r="AR51" i="22"/>
  <c r="AS51" i="22"/>
  <c r="AT51" i="22"/>
  <c r="AU51" i="22"/>
  <c r="AV51" i="22"/>
  <c r="AW51" i="22"/>
  <c r="AX51" i="22"/>
  <c r="AY51" i="22"/>
  <c r="AZ51" i="22"/>
  <c r="BA51" i="22"/>
  <c r="BB51" i="22"/>
  <c r="BC51" i="22"/>
  <c r="BD51" i="22"/>
  <c r="BE51" i="22"/>
  <c r="BF51" i="22"/>
  <c r="BG51" i="22"/>
  <c r="BH51" i="22"/>
  <c r="BI51" i="22"/>
  <c r="BJ51" i="22"/>
  <c r="BK51" i="22"/>
  <c r="BL51" i="22"/>
  <c r="T52" i="22"/>
  <c r="Q52" i="22" s="1"/>
  <c r="U52" i="22"/>
  <c r="X52" i="22"/>
  <c r="Y52" i="22"/>
  <c r="AA52" i="22"/>
  <c r="AG52" i="22"/>
  <c r="AI52" i="22"/>
  <c r="AJ52" i="22"/>
  <c r="AK52" i="22"/>
  <c r="AL52" i="22"/>
  <c r="AM52" i="22"/>
  <c r="AN52" i="22"/>
  <c r="AO52" i="22"/>
  <c r="AP52" i="22"/>
  <c r="AQ52" i="22"/>
  <c r="AR52" i="22"/>
  <c r="AS52" i="22"/>
  <c r="AT52" i="22"/>
  <c r="AU52" i="22"/>
  <c r="AV52" i="22"/>
  <c r="AW52" i="22"/>
  <c r="AX52" i="22"/>
  <c r="AY52" i="22"/>
  <c r="AZ52" i="22"/>
  <c r="BA52" i="22"/>
  <c r="BB52" i="22"/>
  <c r="BC52" i="22"/>
  <c r="BD52" i="22"/>
  <c r="BE52" i="22"/>
  <c r="BF52" i="22"/>
  <c r="BG52" i="22"/>
  <c r="BH52" i="22"/>
  <c r="BI52" i="22"/>
  <c r="BJ52" i="22"/>
  <c r="BK52" i="22"/>
  <c r="BL52" i="22"/>
  <c r="T53" i="22"/>
  <c r="U53" i="22"/>
  <c r="X53" i="22"/>
  <c r="Y53" i="22"/>
  <c r="AA53" i="22"/>
  <c r="AG53" i="22"/>
  <c r="AI53" i="22"/>
  <c r="AJ53" i="22"/>
  <c r="AK53" i="22"/>
  <c r="AL53" i="22"/>
  <c r="AM53" i="22"/>
  <c r="AN53" i="22"/>
  <c r="AO53" i="22"/>
  <c r="AP53" i="22"/>
  <c r="AQ53" i="22"/>
  <c r="AR53" i="22"/>
  <c r="AS53" i="22"/>
  <c r="AT53" i="22"/>
  <c r="AU53" i="22"/>
  <c r="AV53" i="22"/>
  <c r="AW53" i="22"/>
  <c r="AX53" i="22"/>
  <c r="AY53" i="22"/>
  <c r="AZ53" i="22"/>
  <c r="BA53" i="22"/>
  <c r="BB53" i="22"/>
  <c r="BC53" i="22"/>
  <c r="BD53" i="22"/>
  <c r="BE53" i="22"/>
  <c r="BF53" i="22"/>
  <c r="BG53" i="22"/>
  <c r="BH53" i="22"/>
  <c r="BI53" i="22"/>
  <c r="BJ53" i="22"/>
  <c r="BK53" i="22"/>
  <c r="BL53" i="22"/>
  <c r="T54" i="22"/>
  <c r="U54" i="22"/>
  <c r="H54" i="22" s="1"/>
  <c r="X54" i="22"/>
  <c r="Y54" i="22"/>
  <c r="AA54" i="22"/>
  <c r="AG54" i="22"/>
  <c r="AI54" i="22"/>
  <c r="AJ54" i="22"/>
  <c r="AK54" i="22"/>
  <c r="AL54" i="22"/>
  <c r="AM54" i="22"/>
  <c r="AN54" i="22"/>
  <c r="AO54" i="22"/>
  <c r="AP54" i="22"/>
  <c r="AQ54" i="22"/>
  <c r="AR54" i="22"/>
  <c r="AS54" i="22"/>
  <c r="AT54" i="22"/>
  <c r="AU54" i="22"/>
  <c r="AV54" i="22"/>
  <c r="AW54" i="22"/>
  <c r="AX54" i="22"/>
  <c r="AY54" i="22"/>
  <c r="AZ54" i="22"/>
  <c r="BA54" i="22"/>
  <c r="BB54" i="22"/>
  <c r="BC54" i="22"/>
  <c r="BD54" i="22"/>
  <c r="BE54" i="22"/>
  <c r="BF54" i="22"/>
  <c r="BG54" i="22"/>
  <c r="BH54" i="22"/>
  <c r="BI54" i="22"/>
  <c r="BJ54" i="22"/>
  <c r="BK54" i="22"/>
  <c r="BL54" i="22"/>
  <c r="T55" i="22"/>
  <c r="R55" i="22" s="1"/>
  <c r="U55" i="22"/>
  <c r="X55" i="22"/>
  <c r="Y55" i="22"/>
  <c r="AA55" i="22"/>
  <c r="AG55" i="22"/>
  <c r="AI55" i="22"/>
  <c r="AJ55" i="22"/>
  <c r="AK55" i="22"/>
  <c r="AL55" i="22"/>
  <c r="AM55" i="22"/>
  <c r="AN55" i="22"/>
  <c r="AO55" i="22"/>
  <c r="AP55" i="22"/>
  <c r="AQ55" i="22"/>
  <c r="AR55" i="22"/>
  <c r="AS55" i="22"/>
  <c r="AT55" i="22"/>
  <c r="AU55" i="22"/>
  <c r="AV55" i="22"/>
  <c r="AW55" i="22"/>
  <c r="AX55" i="22"/>
  <c r="AY55" i="22"/>
  <c r="AZ55" i="22"/>
  <c r="BA55" i="22"/>
  <c r="BB55" i="22"/>
  <c r="BC55" i="22"/>
  <c r="BD55" i="22"/>
  <c r="BE55" i="22"/>
  <c r="BF55" i="22"/>
  <c r="BG55" i="22"/>
  <c r="BH55" i="22"/>
  <c r="BI55" i="22"/>
  <c r="BJ55" i="22"/>
  <c r="BK55" i="22"/>
  <c r="BL55" i="22"/>
  <c r="T56" i="22"/>
  <c r="Q56" i="22" s="1"/>
  <c r="U56" i="22"/>
  <c r="X56" i="22"/>
  <c r="Y56" i="22"/>
  <c r="AA56" i="22"/>
  <c r="AG56" i="22"/>
  <c r="AI56" i="22"/>
  <c r="AJ56" i="22"/>
  <c r="AK56" i="22"/>
  <c r="AL56" i="22"/>
  <c r="AM56" i="22"/>
  <c r="AN56" i="22"/>
  <c r="AO56" i="22"/>
  <c r="AP56" i="22"/>
  <c r="AQ56" i="22"/>
  <c r="AR56" i="22"/>
  <c r="AS56" i="22"/>
  <c r="AT56" i="22"/>
  <c r="AU56" i="22"/>
  <c r="AV56" i="22"/>
  <c r="AW56" i="22"/>
  <c r="AX56" i="22"/>
  <c r="AY56" i="22"/>
  <c r="AZ56" i="22"/>
  <c r="BA56" i="22"/>
  <c r="BB56" i="22"/>
  <c r="BC56" i="22"/>
  <c r="BD56" i="22"/>
  <c r="BE56" i="22"/>
  <c r="BF56" i="22"/>
  <c r="BG56" i="22"/>
  <c r="BH56" i="22"/>
  <c r="BI56" i="22"/>
  <c r="BJ56" i="22"/>
  <c r="BK56" i="22"/>
  <c r="BL56" i="22"/>
  <c r="T57" i="22"/>
  <c r="U57" i="22"/>
  <c r="X57" i="22"/>
  <c r="Y57" i="22"/>
  <c r="AA57" i="22"/>
  <c r="AG57" i="22"/>
  <c r="AI57" i="22"/>
  <c r="AJ57" i="22"/>
  <c r="AK57" i="22"/>
  <c r="AL57" i="22"/>
  <c r="AM57" i="22"/>
  <c r="AN57" i="22"/>
  <c r="AO57" i="22"/>
  <c r="AP57" i="22"/>
  <c r="AQ57" i="22"/>
  <c r="AR57" i="22"/>
  <c r="AS57" i="22"/>
  <c r="AT57" i="22"/>
  <c r="AU57" i="22"/>
  <c r="AV57" i="22"/>
  <c r="AW57" i="22"/>
  <c r="AX57" i="22"/>
  <c r="AY57" i="22"/>
  <c r="AZ57" i="22"/>
  <c r="BA57" i="22"/>
  <c r="BB57" i="22"/>
  <c r="BC57" i="22"/>
  <c r="BD57" i="22"/>
  <c r="BE57" i="22"/>
  <c r="BF57" i="22"/>
  <c r="BG57" i="22"/>
  <c r="BH57" i="22"/>
  <c r="BI57" i="22"/>
  <c r="BJ57" i="22"/>
  <c r="BK57" i="22"/>
  <c r="BL57" i="22"/>
  <c r="T58" i="22"/>
  <c r="S58" i="22" s="1"/>
  <c r="U58" i="22"/>
  <c r="X58" i="22"/>
  <c r="AD58" i="22" s="1"/>
  <c r="Y58" i="22"/>
  <c r="AA58" i="22"/>
  <c r="AG58" i="22"/>
  <c r="AI58" i="22"/>
  <c r="AJ58" i="22"/>
  <c r="AK58" i="22"/>
  <c r="AL58" i="22"/>
  <c r="AM58" i="22"/>
  <c r="AN58" i="22"/>
  <c r="AO58" i="22"/>
  <c r="AP58" i="22"/>
  <c r="AQ58" i="22"/>
  <c r="AR58" i="22"/>
  <c r="AS58" i="22"/>
  <c r="AT58" i="22"/>
  <c r="AU58" i="22"/>
  <c r="AV58" i="22"/>
  <c r="AW58" i="22"/>
  <c r="AX58" i="22"/>
  <c r="AY58" i="22"/>
  <c r="AZ58" i="22"/>
  <c r="BA58" i="22"/>
  <c r="BB58" i="22"/>
  <c r="BC58" i="22"/>
  <c r="BD58" i="22"/>
  <c r="BE58" i="22"/>
  <c r="BF58" i="22"/>
  <c r="BG58" i="22"/>
  <c r="BH58" i="22"/>
  <c r="BI58" i="22"/>
  <c r="BJ58" i="22"/>
  <c r="BK58" i="22"/>
  <c r="BL58" i="22"/>
  <c r="T59" i="22"/>
  <c r="Q59" i="22" s="1"/>
  <c r="U59" i="22"/>
  <c r="H59" i="22" s="1"/>
  <c r="X59" i="22"/>
  <c r="Y59" i="22"/>
  <c r="AA59" i="22"/>
  <c r="AG59" i="22"/>
  <c r="AI59" i="22"/>
  <c r="AJ59" i="22"/>
  <c r="AK59" i="22"/>
  <c r="AL59" i="22"/>
  <c r="AM59" i="22"/>
  <c r="AN59" i="22"/>
  <c r="AO59" i="22"/>
  <c r="AP59" i="22"/>
  <c r="AQ59" i="22"/>
  <c r="AR59" i="22"/>
  <c r="AS59" i="22"/>
  <c r="AT59" i="22"/>
  <c r="AU59" i="22"/>
  <c r="AV59" i="22"/>
  <c r="AW59" i="22"/>
  <c r="AX59" i="22"/>
  <c r="AY59" i="22"/>
  <c r="AZ59" i="22"/>
  <c r="BA59" i="22"/>
  <c r="BB59" i="22"/>
  <c r="BC59" i="22"/>
  <c r="BD59" i="22"/>
  <c r="BE59" i="22"/>
  <c r="BF59" i="22"/>
  <c r="BG59" i="22"/>
  <c r="BH59" i="22"/>
  <c r="BI59" i="22"/>
  <c r="BJ59" i="22"/>
  <c r="BK59" i="22"/>
  <c r="BL59" i="22"/>
  <c r="T60" i="22"/>
  <c r="P60" i="22" s="1"/>
  <c r="U60" i="22"/>
  <c r="H60" i="22" s="1"/>
  <c r="X60" i="22"/>
  <c r="Y60" i="22"/>
  <c r="AA60" i="22"/>
  <c r="AG60" i="22"/>
  <c r="AI60" i="22"/>
  <c r="AJ60" i="22"/>
  <c r="AK60" i="22"/>
  <c r="AL60" i="22"/>
  <c r="AM60" i="22"/>
  <c r="AN60" i="22"/>
  <c r="AO60" i="22"/>
  <c r="AP60" i="22"/>
  <c r="AQ60" i="22"/>
  <c r="AR60" i="22"/>
  <c r="AS60" i="22"/>
  <c r="AT60" i="22"/>
  <c r="AU60" i="22"/>
  <c r="AV60" i="22"/>
  <c r="AW60" i="22"/>
  <c r="AX60" i="22"/>
  <c r="AY60" i="22"/>
  <c r="AZ60" i="22"/>
  <c r="BA60" i="22"/>
  <c r="BB60" i="22"/>
  <c r="BC60" i="22"/>
  <c r="BD60" i="22"/>
  <c r="BE60" i="22"/>
  <c r="BF60" i="22"/>
  <c r="BG60" i="22"/>
  <c r="BH60" i="22"/>
  <c r="BI60" i="22"/>
  <c r="BJ60" i="22"/>
  <c r="BK60" i="22"/>
  <c r="BL60" i="22"/>
  <c r="T61" i="22"/>
  <c r="U61" i="22"/>
  <c r="X61" i="22"/>
  <c r="Y61" i="22"/>
  <c r="AA61" i="22"/>
  <c r="AG61" i="22"/>
  <c r="AI61" i="22"/>
  <c r="AJ61" i="22"/>
  <c r="AK61" i="22"/>
  <c r="AL61" i="22"/>
  <c r="AM61" i="22"/>
  <c r="AN61" i="22"/>
  <c r="AO61" i="22"/>
  <c r="AP61" i="22"/>
  <c r="AQ61" i="22"/>
  <c r="AR61" i="22"/>
  <c r="AS61" i="22"/>
  <c r="AT61" i="22"/>
  <c r="AU61" i="22"/>
  <c r="AV61" i="22"/>
  <c r="AW61" i="22"/>
  <c r="AX61" i="22"/>
  <c r="AY61" i="22"/>
  <c r="AZ61" i="22"/>
  <c r="BA61" i="22"/>
  <c r="BB61" i="22"/>
  <c r="BC61" i="22"/>
  <c r="BD61" i="22"/>
  <c r="BE61" i="22"/>
  <c r="BF61" i="22"/>
  <c r="BG61" i="22"/>
  <c r="BH61" i="22"/>
  <c r="BI61" i="22"/>
  <c r="BJ61" i="22"/>
  <c r="BK61" i="22"/>
  <c r="BL61" i="22"/>
  <c r="T62" i="22"/>
  <c r="S62" i="22" s="1"/>
  <c r="U62" i="22"/>
  <c r="H62" i="22" s="1"/>
  <c r="X62" i="22"/>
  <c r="Y62" i="22"/>
  <c r="AA62" i="22"/>
  <c r="AG62" i="22"/>
  <c r="AI62" i="22"/>
  <c r="AJ62" i="22"/>
  <c r="AK62" i="22"/>
  <c r="AL62" i="22"/>
  <c r="AM62" i="22"/>
  <c r="AN62" i="22"/>
  <c r="AO62" i="22"/>
  <c r="AP62" i="22"/>
  <c r="AQ62" i="22"/>
  <c r="AR62" i="22"/>
  <c r="AS62" i="22"/>
  <c r="AT62" i="22"/>
  <c r="AU62" i="22"/>
  <c r="AV62" i="22"/>
  <c r="AW62" i="22"/>
  <c r="AX62" i="22"/>
  <c r="AY62" i="22"/>
  <c r="AZ62" i="22"/>
  <c r="BA62" i="22"/>
  <c r="BB62" i="22"/>
  <c r="BC62" i="22"/>
  <c r="BD62" i="22"/>
  <c r="BE62" i="22"/>
  <c r="BF62" i="22"/>
  <c r="BG62" i="22"/>
  <c r="BH62" i="22"/>
  <c r="BI62" i="22"/>
  <c r="BJ62" i="22"/>
  <c r="BK62" i="22"/>
  <c r="BL62" i="22"/>
  <c r="T63" i="22"/>
  <c r="U63" i="22"/>
  <c r="H63" i="22" s="1"/>
  <c r="X63" i="22"/>
  <c r="Y63" i="22"/>
  <c r="AA63" i="22"/>
  <c r="AG63" i="22"/>
  <c r="AI63" i="22"/>
  <c r="AJ63" i="22"/>
  <c r="AK63" i="22"/>
  <c r="AL63" i="22"/>
  <c r="AM63" i="22"/>
  <c r="AN63" i="22"/>
  <c r="AO63" i="22"/>
  <c r="AP63" i="22"/>
  <c r="AQ63" i="22"/>
  <c r="AR63" i="22"/>
  <c r="AS63" i="22"/>
  <c r="AT63" i="22"/>
  <c r="AU63" i="22"/>
  <c r="AV63" i="22"/>
  <c r="AW63" i="22"/>
  <c r="AX63" i="22"/>
  <c r="AY63" i="22"/>
  <c r="AZ63" i="22"/>
  <c r="BA63" i="22"/>
  <c r="BB63" i="22"/>
  <c r="BC63" i="22"/>
  <c r="BD63" i="22"/>
  <c r="BE63" i="22"/>
  <c r="BF63" i="22"/>
  <c r="BG63" i="22"/>
  <c r="BH63" i="22"/>
  <c r="BI63" i="22"/>
  <c r="BJ63" i="22"/>
  <c r="BK63" i="22"/>
  <c r="BL63" i="22"/>
  <c r="T64" i="22"/>
  <c r="U64" i="22"/>
  <c r="H64" i="22" s="1"/>
  <c r="X64" i="22"/>
  <c r="Y64" i="22"/>
  <c r="AA64" i="22"/>
  <c r="AG64" i="22"/>
  <c r="AI64" i="22"/>
  <c r="AJ64" i="22"/>
  <c r="AK64" i="22"/>
  <c r="AL64" i="22"/>
  <c r="AM64" i="22"/>
  <c r="AN64" i="22"/>
  <c r="AO64" i="22"/>
  <c r="AP64" i="22"/>
  <c r="AQ64" i="22"/>
  <c r="AR64" i="22"/>
  <c r="AS64" i="22"/>
  <c r="AT64" i="22"/>
  <c r="AU64" i="22"/>
  <c r="AV64" i="22"/>
  <c r="AW64" i="22"/>
  <c r="AX64" i="22"/>
  <c r="AY64" i="22"/>
  <c r="AZ64" i="22"/>
  <c r="BA64" i="22"/>
  <c r="BB64" i="22"/>
  <c r="BC64" i="22"/>
  <c r="BD64" i="22"/>
  <c r="BE64" i="22"/>
  <c r="BF64" i="22"/>
  <c r="BG64" i="22"/>
  <c r="BH64" i="22"/>
  <c r="BI64" i="22"/>
  <c r="BJ64" i="22"/>
  <c r="BK64" i="22"/>
  <c r="BL64" i="22"/>
  <c r="T65" i="22"/>
  <c r="U65" i="22"/>
  <c r="X65" i="22"/>
  <c r="Y65" i="22"/>
  <c r="AA65" i="22"/>
  <c r="AG65" i="22"/>
  <c r="AI65" i="22"/>
  <c r="AJ65" i="22"/>
  <c r="AK65" i="22"/>
  <c r="AL65" i="22"/>
  <c r="AM65" i="22"/>
  <c r="AN65" i="22"/>
  <c r="AO65" i="22"/>
  <c r="AP65" i="22"/>
  <c r="AQ65" i="22"/>
  <c r="AR65" i="22"/>
  <c r="AS65" i="22"/>
  <c r="AT65" i="22"/>
  <c r="AU65" i="22"/>
  <c r="AV65" i="22"/>
  <c r="AW65" i="22"/>
  <c r="AX65" i="22"/>
  <c r="AY65" i="22"/>
  <c r="AZ65" i="22"/>
  <c r="BA65" i="22"/>
  <c r="BB65" i="22"/>
  <c r="BC65" i="22"/>
  <c r="BD65" i="22"/>
  <c r="BE65" i="22"/>
  <c r="BF65" i="22"/>
  <c r="BG65" i="22"/>
  <c r="BH65" i="22"/>
  <c r="BI65" i="22"/>
  <c r="BJ65" i="22"/>
  <c r="BK65" i="22"/>
  <c r="BL65" i="22"/>
  <c r="T66" i="22"/>
  <c r="U66" i="22"/>
  <c r="X66" i="22"/>
  <c r="Y66" i="22"/>
  <c r="AA66" i="22"/>
  <c r="AG66" i="22"/>
  <c r="AI66" i="22"/>
  <c r="AJ66" i="22"/>
  <c r="AK66" i="22"/>
  <c r="AL66" i="22"/>
  <c r="AM66" i="22"/>
  <c r="AN66" i="22"/>
  <c r="AO66" i="22"/>
  <c r="AP66" i="22"/>
  <c r="AQ66" i="22"/>
  <c r="AR66" i="22"/>
  <c r="AS66" i="22"/>
  <c r="AT66" i="22"/>
  <c r="AU66" i="22"/>
  <c r="AV66" i="22"/>
  <c r="AW66" i="22"/>
  <c r="AX66" i="22"/>
  <c r="AY66" i="22"/>
  <c r="AZ66" i="22"/>
  <c r="BA66" i="22"/>
  <c r="BB66" i="22"/>
  <c r="BC66" i="22"/>
  <c r="BD66" i="22"/>
  <c r="BE66" i="22"/>
  <c r="BF66" i="22"/>
  <c r="BG66" i="22"/>
  <c r="BH66" i="22"/>
  <c r="BI66" i="22"/>
  <c r="BJ66" i="22"/>
  <c r="BK66" i="22"/>
  <c r="BL66" i="22"/>
  <c r="T67" i="22"/>
  <c r="S67" i="22" s="1"/>
  <c r="U67" i="22"/>
  <c r="X67" i="22"/>
  <c r="Y67" i="22"/>
  <c r="AA67" i="22"/>
  <c r="AG67" i="22"/>
  <c r="AI67" i="22"/>
  <c r="AJ67" i="22"/>
  <c r="AK67" i="22"/>
  <c r="AL67" i="22"/>
  <c r="AM67" i="22"/>
  <c r="AN67" i="22"/>
  <c r="AO67" i="22"/>
  <c r="AP67" i="22"/>
  <c r="AQ67" i="22"/>
  <c r="AR67" i="22"/>
  <c r="AS67" i="22"/>
  <c r="AT67" i="22"/>
  <c r="AU67" i="22"/>
  <c r="AV67" i="22"/>
  <c r="AW67" i="22"/>
  <c r="AX67" i="22"/>
  <c r="AY67" i="22"/>
  <c r="AZ67" i="22"/>
  <c r="BA67" i="22"/>
  <c r="BB67" i="22"/>
  <c r="BC67" i="22"/>
  <c r="BD67" i="22"/>
  <c r="BE67" i="22"/>
  <c r="BF67" i="22"/>
  <c r="BG67" i="22"/>
  <c r="BH67" i="22"/>
  <c r="BI67" i="22"/>
  <c r="BJ67" i="22"/>
  <c r="BK67" i="22"/>
  <c r="BL67" i="22"/>
  <c r="T68" i="22"/>
  <c r="P68" i="22" s="1"/>
  <c r="U68" i="22"/>
  <c r="X68" i="22"/>
  <c r="Y68" i="22"/>
  <c r="AA68" i="22"/>
  <c r="AD68" i="22"/>
  <c r="AG68" i="22"/>
  <c r="AI68" i="22"/>
  <c r="AJ68" i="22"/>
  <c r="AK68" i="22"/>
  <c r="AL68" i="22"/>
  <c r="AM68" i="22"/>
  <c r="AN68" i="22"/>
  <c r="AO68" i="22"/>
  <c r="AP68" i="22"/>
  <c r="AQ68" i="22"/>
  <c r="AR68" i="22"/>
  <c r="AS68" i="22"/>
  <c r="AT68" i="22"/>
  <c r="AU68" i="22"/>
  <c r="AV68" i="22"/>
  <c r="AW68" i="22"/>
  <c r="AX68" i="22"/>
  <c r="AY68" i="22"/>
  <c r="AZ68" i="22"/>
  <c r="BA68" i="22"/>
  <c r="BB68" i="22"/>
  <c r="BC68" i="22"/>
  <c r="BD68" i="22"/>
  <c r="BE68" i="22"/>
  <c r="BF68" i="22"/>
  <c r="BG68" i="22"/>
  <c r="BH68" i="22"/>
  <c r="BI68" i="22"/>
  <c r="BJ68" i="22"/>
  <c r="BK68" i="22"/>
  <c r="BL68" i="22"/>
  <c r="T69" i="22"/>
  <c r="U69" i="22"/>
  <c r="X69" i="22"/>
  <c r="Y69" i="22"/>
  <c r="AA69" i="22"/>
  <c r="AG69" i="22"/>
  <c r="AI69" i="22"/>
  <c r="AJ69" i="22"/>
  <c r="AK69" i="22"/>
  <c r="AL69" i="22"/>
  <c r="AM69" i="22"/>
  <c r="AN69" i="22"/>
  <c r="AO69" i="22"/>
  <c r="AP69" i="22"/>
  <c r="AQ69" i="22"/>
  <c r="AR69" i="22"/>
  <c r="AS69" i="22"/>
  <c r="AT69" i="22"/>
  <c r="AU69" i="22"/>
  <c r="AV69" i="22"/>
  <c r="AW69" i="22"/>
  <c r="AX69" i="22"/>
  <c r="AY69" i="22"/>
  <c r="AZ69" i="22"/>
  <c r="BA69" i="22"/>
  <c r="BB69" i="22"/>
  <c r="BC69" i="22"/>
  <c r="BD69" i="22"/>
  <c r="BE69" i="22"/>
  <c r="BF69" i="22"/>
  <c r="BG69" i="22"/>
  <c r="BH69" i="22"/>
  <c r="BI69" i="22"/>
  <c r="BJ69" i="22"/>
  <c r="BK69" i="22"/>
  <c r="BL69" i="22"/>
  <c r="T70" i="22"/>
  <c r="R70" i="22" s="1"/>
  <c r="U70" i="22"/>
  <c r="X70" i="22"/>
  <c r="Y70" i="22"/>
  <c r="AA70" i="22"/>
  <c r="AG70" i="22"/>
  <c r="AI70" i="22"/>
  <c r="AJ70" i="22"/>
  <c r="AK70" i="22"/>
  <c r="AL70" i="22"/>
  <c r="AM70" i="22"/>
  <c r="AN70" i="22"/>
  <c r="AO70" i="22"/>
  <c r="AP70" i="22"/>
  <c r="AQ70" i="22"/>
  <c r="AR70" i="22"/>
  <c r="AS70" i="22"/>
  <c r="AT70" i="22"/>
  <c r="AU70" i="22"/>
  <c r="AV70" i="22"/>
  <c r="AW70" i="22"/>
  <c r="AX70" i="22"/>
  <c r="AY70" i="22"/>
  <c r="AZ70" i="22"/>
  <c r="BA70" i="22"/>
  <c r="BB70" i="22"/>
  <c r="BC70" i="22"/>
  <c r="BD70" i="22"/>
  <c r="BE70" i="22"/>
  <c r="BF70" i="22"/>
  <c r="BG70" i="22"/>
  <c r="BH70" i="22"/>
  <c r="BI70" i="22"/>
  <c r="BJ70" i="22"/>
  <c r="BK70" i="22"/>
  <c r="BL70" i="22"/>
  <c r="T71" i="22"/>
  <c r="U71" i="22"/>
  <c r="X71" i="22"/>
  <c r="Y71" i="22"/>
  <c r="AA71" i="22"/>
  <c r="AG71" i="22"/>
  <c r="AI71" i="22"/>
  <c r="AJ71" i="22"/>
  <c r="AK71" i="22"/>
  <c r="AL71" i="22"/>
  <c r="AM71" i="22"/>
  <c r="AN71" i="22"/>
  <c r="AO71" i="22"/>
  <c r="AP71" i="22"/>
  <c r="AQ71" i="22"/>
  <c r="AR71" i="22"/>
  <c r="AS71" i="22"/>
  <c r="AT71" i="22"/>
  <c r="AU71" i="22"/>
  <c r="AV71" i="22"/>
  <c r="AW71" i="22"/>
  <c r="AX71" i="22"/>
  <c r="AY71" i="22"/>
  <c r="AZ71" i="22"/>
  <c r="BA71" i="22"/>
  <c r="BB71" i="22"/>
  <c r="BC71" i="22"/>
  <c r="BD71" i="22"/>
  <c r="BE71" i="22"/>
  <c r="BF71" i="22"/>
  <c r="BG71" i="22"/>
  <c r="BH71" i="22"/>
  <c r="BI71" i="22"/>
  <c r="BJ71" i="22"/>
  <c r="BK71" i="22"/>
  <c r="BL71" i="22"/>
  <c r="T72" i="22"/>
  <c r="P72" i="22" s="1"/>
  <c r="U72" i="22"/>
  <c r="X72" i="22"/>
  <c r="Y72" i="22"/>
  <c r="AA72" i="22"/>
  <c r="AG72" i="22"/>
  <c r="AI72" i="22"/>
  <c r="AJ72" i="22"/>
  <c r="AK72" i="22"/>
  <c r="AL72" i="22"/>
  <c r="AM72" i="22"/>
  <c r="AN72" i="22"/>
  <c r="AO72" i="22"/>
  <c r="AP72" i="22"/>
  <c r="AQ72" i="22"/>
  <c r="AR72" i="22"/>
  <c r="AS72" i="22"/>
  <c r="AT72" i="22"/>
  <c r="AU72" i="22"/>
  <c r="AV72" i="22"/>
  <c r="AW72" i="22"/>
  <c r="AX72" i="22"/>
  <c r="AY72" i="22"/>
  <c r="AZ72" i="22"/>
  <c r="BA72" i="22"/>
  <c r="BB72" i="22"/>
  <c r="BC72" i="22"/>
  <c r="BD72" i="22"/>
  <c r="BE72" i="22"/>
  <c r="BF72" i="22"/>
  <c r="BG72" i="22"/>
  <c r="BH72" i="22"/>
  <c r="BI72" i="22"/>
  <c r="BJ72" i="22"/>
  <c r="BK72" i="22"/>
  <c r="BL72" i="22"/>
  <c r="T73" i="22"/>
  <c r="U73" i="22"/>
  <c r="X73" i="22"/>
  <c r="Y73" i="22"/>
  <c r="AA73" i="22"/>
  <c r="AG73" i="22"/>
  <c r="AI73" i="22"/>
  <c r="AJ73" i="22"/>
  <c r="AK73" i="22"/>
  <c r="AL73" i="22"/>
  <c r="AM73" i="22"/>
  <c r="AN73" i="22"/>
  <c r="AO73" i="22"/>
  <c r="AP73" i="22"/>
  <c r="AQ73" i="22"/>
  <c r="AR73" i="22"/>
  <c r="AS73" i="22"/>
  <c r="AT73" i="22"/>
  <c r="AU73" i="22"/>
  <c r="AV73" i="22"/>
  <c r="AW73" i="22"/>
  <c r="AX73" i="22"/>
  <c r="AY73" i="22"/>
  <c r="AZ73" i="22"/>
  <c r="BA73" i="22"/>
  <c r="BB73" i="22"/>
  <c r="BC73" i="22"/>
  <c r="BD73" i="22"/>
  <c r="BE73" i="22"/>
  <c r="BF73" i="22"/>
  <c r="BG73" i="22"/>
  <c r="BH73" i="22"/>
  <c r="BI73" i="22"/>
  <c r="BJ73" i="22"/>
  <c r="BK73" i="22"/>
  <c r="BL73" i="22"/>
  <c r="T74" i="22"/>
  <c r="P74" i="22" s="1"/>
  <c r="U74" i="22"/>
  <c r="X74" i="22"/>
  <c r="Y74" i="22"/>
  <c r="AA74" i="22"/>
  <c r="AG74" i="22"/>
  <c r="AI74" i="22"/>
  <c r="AJ74" i="22"/>
  <c r="AK74" i="22"/>
  <c r="AL74" i="22"/>
  <c r="AM74" i="22"/>
  <c r="AN74" i="22"/>
  <c r="AO74" i="22"/>
  <c r="AP74" i="22"/>
  <c r="AQ74" i="22"/>
  <c r="AR74" i="22"/>
  <c r="AS74" i="22"/>
  <c r="AT74" i="22"/>
  <c r="AU74" i="22"/>
  <c r="AV74" i="22"/>
  <c r="AW74" i="22"/>
  <c r="AX74" i="22"/>
  <c r="AY74" i="22"/>
  <c r="AZ74" i="22"/>
  <c r="BA74" i="22"/>
  <c r="BB74" i="22"/>
  <c r="BC74" i="22"/>
  <c r="BD74" i="22"/>
  <c r="BE74" i="22"/>
  <c r="BF74" i="22"/>
  <c r="BG74" i="22"/>
  <c r="BH74" i="22"/>
  <c r="BI74" i="22"/>
  <c r="BJ74" i="22"/>
  <c r="BK74" i="22"/>
  <c r="BL74" i="22"/>
  <c r="T75" i="22"/>
  <c r="U75" i="22"/>
  <c r="X75" i="22"/>
  <c r="Y75" i="22"/>
  <c r="AA75" i="22"/>
  <c r="AG75" i="22"/>
  <c r="AI75" i="22"/>
  <c r="AJ75" i="22"/>
  <c r="AK75" i="22"/>
  <c r="AL75" i="22"/>
  <c r="AM75" i="22"/>
  <c r="AN75" i="22"/>
  <c r="AO75" i="22"/>
  <c r="AP75" i="22"/>
  <c r="AQ75" i="22"/>
  <c r="AR75" i="22"/>
  <c r="AS75" i="22"/>
  <c r="AT75" i="22"/>
  <c r="AU75" i="22"/>
  <c r="AV75" i="22"/>
  <c r="AW75" i="22"/>
  <c r="AX75" i="22"/>
  <c r="AY75" i="22"/>
  <c r="AZ75" i="22"/>
  <c r="BA75" i="22"/>
  <c r="BB75" i="22"/>
  <c r="BC75" i="22"/>
  <c r="BD75" i="22"/>
  <c r="BE75" i="22"/>
  <c r="BF75" i="22"/>
  <c r="BG75" i="22"/>
  <c r="BH75" i="22"/>
  <c r="BI75" i="22"/>
  <c r="BJ75" i="22"/>
  <c r="BK75" i="22"/>
  <c r="BL75" i="22"/>
  <c r="T76" i="22"/>
  <c r="P76" i="22" s="1"/>
  <c r="U76" i="22"/>
  <c r="X76" i="22"/>
  <c r="AD76" i="22" s="1"/>
  <c r="Y76" i="22"/>
  <c r="AA76" i="22"/>
  <c r="AG76" i="22"/>
  <c r="AI76" i="22"/>
  <c r="AJ76" i="22"/>
  <c r="AK76" i="22"/>
  <c r="AL76" i="22"/>
  <c r="AM76" i="22"/>
  <c r="AN76" i="22"/>
  <c r="AO76" i="22"/>
  <c r="AP76" i="22"/>
  <c r="AQ76" i="22"/>
  <c r="AR76" i="22"/>
  <c r="AS76" i="22"/>
  <c r="AT76" i="22"/>
  <c r="AU76" i="22"/>
  <c r="AV76" i="22"/>
  <c r="AW76" i="22"/>
  <c r="AX76" i="22"/>
  <c r="AY76" i="22"/>
  <c r="AZ76" i="22"/>
  <c r="BA76" i="22"/>
  <c r="BB76" i="22"/>
  <c r="BC76" i="22"/>
  <c r="BD76" i="22"/>
  <c r="BE76" i="22"/>
  <c r="BF76" i="22"/>
  <c r="BG76" i="22"/>
  <c r="BH76" i="22"/>
  <c r="BI76" i="22"/>
  <c r="BJ76" i="22"/>
  <c r="BK76" i="22"/>
  <c r="BL76" i="22"/>
  <c r="T77" i="22"/>
  <c r="P77" i="22" s="1"/>
  <c r="U77" i="22"/>
  <c r="X77" i="22"/>
  <c r="AD77" i="22" s="1"/>
  <c r="Y77" i="22"/>
  <c r="AA77" i="22"/>
  <c r="AG77" i="22"/>
  <c r="AI77" i="22"/>
  <c r="AJ77" i="22"/>
  <c r="AK77" i="22"/>
  <c r="AL77" i="22"/>
  <c r="AM77" i="22"/>
  <c r="AN77" i="22"/>
  <c r="AO77" i="22"/>
  <c r="AP77" i="22"/>
  <c r="AQ77" i="22"/>
  <c r="AR77" i="22"/>
  <c r="AS77" i="22"/>
  <c r="AT77" i="22"/>
  <c r="AU77" i="22"/>
  <c r="AV77" i="22"/>
  <c r="AW77" i="22"/>
  <c r="AX77" i="22"/>
  <c r="AY77" i="22"/>
  <c r="AZ77" i="22"/>
  <c r="BA77" i="22"/>
  <c r="BB77" i="22"/>
  <c r="BC77" i="22"/>
  <c r="BD77" i="22"/>
  <c r="BE77" i="22"/>
  <c r="BF77" i="22"/>
  <c r="BG77" i="22"/>
  <c r="BH77" i="22"/>
  <c r="BI77" i="22"/>
  <c r="BJ77" i="22"/>
  <c r="BK77" i="22"/>
  <c r="BL77" i="22"/>
  <c r="T78" i="22"/>
  <c r="S78" i="22" s="1"/>
  <c r="U78" i="22"/>
  <c r="X78" i="22"/>
  <c r="Y78" i="22"/>
  <c r="AA78" i="22"/>
  <c r="AG78" i="22"/>
  <c r="AI78" i="22"/>
  <c r="AJ78" i="22"/>
  <c r="AK78" i="22"/>
  <c r="AL78" i="22"/>
  <c r="AM78" i="22"/>
  <c r="AN78" i="22"/>
  <c r="AO78" i="22"/>
  <c r="AP78" i="22"/>
  <c r="AQ78" i="22"/>
  <c r="AR78" i="22"/>
  <c r="AS78" i="22"/>
  <c r="AT78" i="22"/>
  <c r="AU78" i="22"/>
  <c r="AV78" i="22"/>
  <c r="AW78" i="22"/>
  <c r="AX78" i="22"/>
  <c r="AY78" i="22"/>
  <c r="AZ78" i="22"/>
  <c r="BA78" i="22"/>
  <c r="BB78" i="22"/>
  <c r="BC78" i="22"/>
  <c r="BD78" i="22"/>
  <c r="BE78" i="22"/>
  <c r="BF78" i="22"/>
  <c r="BG78" i="22"/>
  <c r="BH78" i="22"/>
  <c r="BI78" i="22"/>
  <c r="BJ78" i="22"/>
  <c r="BK78" i="22"/>
  <c r="BL78" i="22"/>
  <c r="T79" i="22"/>
  <c r="R79" i="22" s="1"/>
  <c r="U79" i="22"/>
  <c r="X79" i="22"/>
  <c r="Y79" i="22"/>
  <c r="AA79" i="22"/>
  <c r="AG79" i="22"/>
  <c r="AI79" i="22"/>
  <c r="AJ79" i="22"/>
  <c r="AK79" i="22"/>
  <c r="AL79" i="22"/>
  <c r="AM79" i="22"/>
  <c r="AN79" i="22"/>
  <c r="AO79" i="22"/>
  <c r="AP79" i="22"/>
  <c r="AQ79" i="22"/>
  <c r="AR79" i="22"/>
  <c r="AS79" i="22"/>
  <c r="AT79" i="22"/>
  <c r="AU79" i="22"/>
  <c r="AV79" i="22"/>
  <c r="AW79" i="22"/>
  <c r="AX79" i="22"/>
  <c r="AY79" i="22"/>
  <c r="AZ79" i="22"/>
  <c r="BA79" i="22"/>
  <c r="BB79" i="22"/>
  <c r="BC79" i="22"/>
  <c r="BD79" i="22"/>
  <c r="BE79" i="22"/>
  <c r="BF79" i="22"/>
  <c r="BG79" i="22"/>
  <c r="BH79" i="22"/>
  <c r="BI79" i="22"/>
  <c r="BJ79" i="22"/>
  <c r="BK79" i="22"/>
  <c r="BL79" i="22"/>
  <c r="T80" i="22"/>
  <c r="R80" i="22" s="1"/>
  <c r="U80" i="22"/>
  <c r="H80" i="22" s="1"/>
  <c r="X80" i="22"/>
  <c r="AD80" i="22" s="1"/>
  <c r="Y80" i="22"/>
  <c r="AA80" i="22"/>
  <c r="AG80" i="22"/>
  <c r="AI80" i="22"/>
  <c r="AJ80" i="22"/>
  <c r="AK80" i="22"/>
  <c r="AL80" i="22"/>
  <c r="AM80" i="22"/>
  <c r="AN80" i="22"/>
  <c r="AO80" i="22"/>
  <c r="AP80" i="22"/>
  <c r="AQ80" i="22"/>
  <c r="AR80" i="22"/>
  <c r="AS80" i="22"/>
  <c r="AT80" i="22"/>
  <c r="AU80" i="22"/>
  <c r="AV80" i="22"/>
  <c r="AW80" i="22"/>
  <c r="AX80" i="22"/>
  <c r="AY80" i="22"/>
  <c r="AZ80" i="22"/>
  <c r="BA80" i="22"/>
  <c r="BB80" i="22"/>
  <c r="BC80" i="22"/>
  <c r="BD80" i="22"/>
  <c r="BE80" i="22"/>
  <c r="BF80" i="22"/>
  <c r="BG80" i="22"/>
  <c r="BH80" i="22"/>
  <c r="BI80" i="22"/>
  <c r="BJ80" i="22"/>
  <c r="BK80" i="22"/>
  <c r="BL80" i="22"/>
  <c r="T81" i="22"/>
  <c r="Q81" i="22" s="1"/>
  <c r="U81" i="22"/>
  <c r="H81" i="22" s="1"/>
  <c r="X81" i="22"/>
  <c r="Y81" i="22"/>
  <c r="AA81" i="22"/>
  <c r="AG81" i="22"/>
  <c r="AI81" i="22"/>
  <c r="AJ81" i="22"/>
  <c r="AK81" i="22"/>
  <c r="AL81" i="22"/>
  <c r="AM81" i="22"/>
  <c r="AN81" i="22"/>
  <c r="AO81" i="22"/>
  <c r="AP81" i="22"/>
  <c r="AQ81" i="22"/>
  <c r="AR81" i="22"/>
  <c r="AS81" i="22"/>
  <c r="AT81" i="22"/>
  <c r="AU81" i="22"/>
  <c r="AV81" i="22"/>
  <c r="AW81" i="22"/>
  <c r="AX81" i="22"/>
  <c r="AY81" i="22"/>
  <c r="AZ81" i="22"/>
  <c r="BA81" i="22"/>
  <c r="BB81" i="22"/>
  <c r="BC81" i="22"/>
  <c r="BD81" i="22"/>
  <c r="BE81" i="22"/>
  <c r="BF81" i="22"/>
  <c r="BG81" i="22"/>
  <c r="BH81" i="22"/>
  <c r="BI81" i="22"/>
  <c r="BJ81" i="22"/>
  <c r="BK81" i="22"/>
  <c r="BL81" i="22"/>
  <c r="T82" i="22"/>
  <c r="S82" i="22" s="1"/>
  <c r="U82" i="22"/>
  <c r="H82" i="22" s="1"/>
  <c r="X82" i="22"/>
  <c r="AD82" i="22" s="1"/>
  <c r="Y82" i="22"/>
  <c r="AA82" i="22"/>
  <c r="AG82" i="22"/>
  <c r="AI82" i="22"/>
  <c r="AJ82" i="22"/>
  <c r="AK82" i="22"/>
  <c r="AL82" i="22"/>
  <c r="AM82" i="22"/>
  <c r="AN82" i="22"/>
  <c r="AO82" i="22"/>
  <c r="AP82" i="22"/>
  <c r="AQ82" i="22"/>
  <c r="AR82" i="22"/>
  <c r="AS82" i="22"/>
  <c r="AT82" i="22"/>
  <c r="AU82" i="22"/>
  <c r="AV82" i="22"/>
  <c r="AW82" i="22"/>
  <c r="AX82" i="22"/>
  <c r="AY82" i="22"/>
  <c r="AZ82" i="22"/>
  <c r="BA82" i="22"/>
  <c r="BB82" i="22"/>
  <c r="BC82" i="22"/>
  <c r="BD82" i="22"/>
  <c r="BE82" i="22"/>
  <c r="BF82" i="22"/>
  <c r="BG82" i="22"/>
  <c r="BH82" i="22"/>
  <c r="BI82" i="22"/>
  <c r="BJ82" i="22"/>
  <c r="BK82" i="22"/>
  <c r="BL82" i="22"/>
  <c r="T83" i="22"/>
  <c r="P83" i="22" s="1"/>
  <c r="U83" i="22"/>
  <c r="X83" i="22"/>
  <c r="AD83" i="22" s="1"/>
  <c r="Y83" i="22"/>
  <c r="AA83" i="22"/>
  <c r="AG83" i="22"/>
  <c r="AI83" i="22"/>
  <c r="AJ83" i="22"/>
  <c r="AK83" i="22"/>
  <c r="AL83" i="22"/>
  <c r="AM83" i="22"/>
  <c r="AN83" i="22"/>
  <c r="AO83" i="22"/>
  <c r="AP83" i="22"/>
  <c r="AQ83" i="22"/>
  <c r="AR83" i="22"/>
  <c r="AS83" i="22"/>
  <c r="AT83" i="22"/>
  <c r="AU83" i="22"/>
  <c r="AV83" i="22"/>
  <c r="AW83" i="22"/>
  <c r="AX83" i="22"/>
  <c r="AY83" i="22"/>
  <c r="AZ83" i="22"/>
  <c r="BA83" i="22"/>
  <c r="BB83" i="22"/>
  <c r="BC83" i="22"/>
  <c r="BD83" i="22"/>
  <c r="BE83" i="22"/>
  <c r="BF83" i="22"/>
  <c r="BG83" i="22"/>
  <c r="BH83" i="22"/>
  <c r="BI83" i="22"/>
  <c r="BJ83" i="22"/>
  <c r="BK83" i="22"/>
  <c r="BL83" i="22"/>
  <c r="T84" i="22"/>
  <c r="P84" i="22" s="1"/>
  <c r="U84" i="22"/>
  <c r="X84" i="22"/>
  <c r="Y84" i="22"/>
  <c r="AA84" i="22"/>
  <c r="AG84" i="22"/>
  <c r="AI84" i="22"/>
  <c r="AJ84" i="22"/>
  <c r="AK84" i="22"/>
  <c r="AL84" i="22"/>
  <c r="AM84" i="22"/>
  <c r="AN84" i="22"/>
  <c r="AO84" i="22"/>
  <c r="AP84" i="22"/>
  <c r="AQ84" i="22"/>
  <c r="AR84" i="22"/>
  <c r="AS84" i="22"/>
  <c r="AT84" i="22"/>
  <c r="AU84" i="22"/>
  <c r="AV84" i="22"/>
  <c r="AW84" i="22"/>
  <c r="AX84" i="22"/>
  <c r="AY84" i="22"/>
  <c r="AZ84" i="22"/>
  <c r="BA84" i="22"/>
  <c r="BB84" i="22"/>
  <c r="BC84" i="22"/>
  <c r="BD84" i="22"/>
  <c r="BE84" i="22"/>
  <c r="BF84" i="22"/>
  <c r="BG84" i="22"/>
  <c r="BH84" i="22"/>
  <c r="BI84" i="22"/>
  <c r="BJ84" i="22"/>
  <c r="BK84" i="22"/>
  <c r="BL84" i="22"/>
  <c r="T85" i="22"/>
  <c r="Q85" i="22" s="1"/>
  <c r="U85" i="22"/>
  <c r="X85" i="22"/>
  <c r="Y85" i="22"/>
  <c r="AA85" i="22"/>
  <c r="AG85" i="22"/>
  <c r="AI85" i="22"/>
  <c r="AJ85" i="22"/>
  <c r="AK85" i="22"/>
  <c r="AL85" i="22"/>
  <c r="AM85" i="22"/>
  <c r="AN85" i="22"/>
  <c r="AO85" i="22"/>
  <c r="AP85" i="22"/>
  <c r="AQ85" i="22"/>
  <c r="AR85" i="22"/>
  <c r="AS85" i="22"/>
  <c r="AT85" i="22"/>
  <c r="AU85" i="22"/>
  <c r="AV85" i="22"/>
  <c r="AW85" i="22"/>
  <c r="AX85" i="22"/>
  <c r="AY85" i="22"/>
  <c r="AZ85" i="22"/>
  <c r="BA85" i="22"/>
  <c r="BB85" i="22"/>
  <c r="BC85" i="22"/>
  <c r="BD85" i="22"/>
  <c r="BE85" i="22"/>
  <c r="BF85" i="22"/>
  <c r="BG85" i="22"/>
  <c r="BH85" i="22"/>
  <c r="BI85" i="22"/>
  <c r="BJ85" i="22"/>
  <c r="BK85" i="22"/>
  <c r="BL85" i="22"/>
  <c r="T86" i="22"/>
  <c r="P86" i="22" s="1"/>
  <c r="U86" i="22"/>
  <c r="X86" i="22"/>
  <c r="Y86" i="22"/>
  <c r="AA86" i="22"/>
  <c r="AG86" i="22"/>
  <c r="AI86" i="22"/>
  <c r="AJ86" i="22"/>
  <c r="AK86" i="22"/>
  <c r="AL86" i="22"/>
  <c r="AM86" i="22"/>
  <c r="AN86" i="22"/>
  <c r="AO86" i="22"/>
  <c r="AP86" i="22"/>
  <c r="AQ86" i="22"/>
  <c r="AR86" i="22"/>
  <c r="AS86" i="22"/>
  <c r="AT86" i="22"/>
  <c r="AU86" i="22"/>
  <c r="AV86" i="22"/>
  <c r="AW86" i="22"/>
  <c r="AX86" i="22"/>
  <c r="AY86" i="22"/>
  <c r="AZ86" i="22"/>
  <c r="BA86" i="22"/>
  <c r="BB86" i="22"/>
  <c r="BC86" i="22"/>
  <c r="BD86" i="22"/>
  <c r="BE86" i="22"/>
  <c r="BF86" i="22"/>
  <c r="BG86" i="22"/>
  <c r="BH86" i="22"/>
  <c r="BI86" i="22"/>
  <c r="BJ86" i="22"/>
  <c r="BK86" i="22"/>
  <c r="BL86" i="22"/>
  <c r="T87" i="22"/>
  <c r="P87" i="22" s="1"/>
  <c r="U87" i="22"/>
  <c r="X87" i="22"/>
  <c r="AD87" i="22" s="1"/>
  <c r="Y87" i="22"/>
  <c r="AA87" i="22"/>
  <c r="AG87" i="22"/>
  <c r="AI87" i="22"/>
  <c r="AJ87" i="22"/>
  <c r="AK87" i="22"/>
  <c r="AL87" i="22"/>
  <c r="AM87" i="22"/>
  <c r="AN87" i="22"/>
  <c r="AO87" i="22"/>
  <c r="AP87" i="22"/>
  <c r="AQ87" i="22"/>
  <c r="AR87" i="22"/>
  <c r="AS87" i="22"/>
  <c r="AT87" i="22"/>
  <c r="AU87" i="22"/>
  <c r="AV87" i="22"/>
  <c r="AW87" i="22"/>
  <c r="AX87" i="22"/>
  <c r="AY87" i="22"/>
  <c r="AZ87" i="22"/>
  <c r="BA87" i="22"/>
  <c r="BB87" i="22"/>
  <c r="BC87" i="22"/>
  <c r="BD87" i="22"/>
  <c r="BE87" i="22"/>
  <c r="BF87" i="22"/>
  <c r="BG87" i="22"/>
  <c r="BH87" i="22"/>
  <c r="BI87" i="22"/>
  <c r="BJ87" i="22"/>
  <c r="BK87" i="22"/>
  <c r="BL87" i="22"/>
  <c r="T88" i="22"/>
  <c r="Q88" i="22" s="1"/>
  <c r="U88" i="22"/>
  <c r="H88" i="22" s="1"/>
  <c r="X88" i="22"/>
  <c r="Y88" i="22"/>
  <c r="AA88" i="22"/>
  <c r="AG88" i="22"/>
  <c r="AI88" i="22"/>
  <c r="AJ88" i="22"/>
  <c r="AK88" i="22"/>
  <c r="AL88" i="22"/>
  <c r="AM88" i="22"/>
  <c r="AN88" i="22"/>
  <c r="AO88" i="22"/>
  <c r="AP88" i="22"/>
  <c r="AQ88" i="22"/>
  <c r="AR88" i="22"/>
  <c r="AS88" i="22"/>
  <c r="AT88" i="22"/>
  <c r="AU88" i="22"/>
  <c r="AV88" i="22"/>
  <c r="AW88" i="22"/>
  <c r="AX88" i="22"/>
  <c r="AY88" i="22"/>
  <c r="AZ88" i="22"/>
  <c r="BA88" i="22"/>
  <c r="BB88" i="22"/>
  <c r="BC88" i="22"/>
  <c r="BD88" i="22"/>
  <c r="BE88" i="22"/>
  <c r="BF88" i="22"/>
  <c r="BG88" i="22"/>
  <c r="BH88" i="22"/>
  <c r="BI88" i="22"/>
  <c r="BJ88" i="22"/>
  <c r="BK88" i="22"/>
  <c r="BL88" i="22"/>
  <c r="T89" i="22"/>
  <c r="P89" i="22" s="1"/>
  <c r="U89" i="22"/>
  <c r="H89" i="22" s="1"/>
  <c r="X89" i="22"/>
  <c r="Y89" i="22"/>
  <c r="AA89" i="22"/>
  <c r="AG89" i="22"/>
  <c r="AI89" i="22"/>
  <c r="AJ89" i="22"/>
  <c r="AK89" i="22"/>
  <c r="AL89" i="22"/>
  <c r="AM89" i="22"/>
  <c r="AN89" i="22"/>
  <c r="AO89" i="22"/>
  <c r="AP89" i="22"/>
  <c r="AQ89" i="22"/>
  <c r="AR89" i="22"/>
  <c r="AS89" i="22"/>
  <c r="AT89" i="22"/>
  <c r="AU89" i="22"/>
  <c r="AV89" i="22"/>
  <c r="AW89" i="22"/>
  <c r="AX89" i="22"/>
  <c r="AY89" i="22"/>
  <c r="AZ89" i="22"/>
  <c r="BA89" i="22"/>
  <c r="BB89" i="22"/>
  <c r="BC89" i="22"/>
  <c r="BD89" i="22"/>
  <c r="BE89" i="22"/>
  <c r="BF89" i="22"/>
  <c r="BG89" i="22"/>
  <c r="BH89" i="22"/>
  <c r="BI89" i="22"/>
  <c r="BJ89" i="22"/>
  <c r="BK89" i="22"/>
  <c r="BL89" i="22"/>
  <c r="T90" i="22"/>
  <c r="P90" i="22" s="1"/>
  <c r="U90" i="22"/>
  <c r="X90" i="22"/>
  <c r="Y90" i="22"/>
  <c r="AA90" i="22"/>
  <c r="AG90" i="22"/>
  <c r="AI90" i="22"/>
  <c r="AJ90" i="22"/>
  <c r="AK90" i="22"/>
  <c r="AL90" i="22"/>
  <c r="AM90" i="22"/>
  <c r="AN90" i="22"/>
  <c r="AO90" i="22"/>
  <c r="AP90" i="22"/>
  <c r="AQ90" i="22"/>
  <c r="AR90" i="22"/>
  <c r="AS90" i="22"/>
  <c r="AT90" i="22"/>
  <c r="AU90" i="22"/>
  <c r="AV90" i="22"/>
  <c r="AW90" i="22"/>
  <c r="AX90" i="22"/>
  <c r="AY90" i="22"/>
  <c r="AZ90" i="22"/>
  <c r="BA90" i="22"/>
  <c r="BB90" i="22"/>
  <c r="BC90" i="22"/>
  <c r="BD90" i="22"/>
  <c r="BE90" i="22"/>
  <c r="BF90" i="22"/>
  <c r="BG90" i="22"/>
  <c r="BH90" i="22"/>
  <c r="BI90" i="22"/>
  <c r="BJ90" i="22"/>
  <c r="BK90" i="22"/>
  <c r="BL90" i="22"/>
  <c r="T91" i="22"/>
  <c r="P91" i="22" s="1"/>
  <c r="U91" i="22"/>
  <c r="X91" i="22"/>
  <c r="AD91" i="22" s="1"/>
  <c r="Y91" i="22"/>
  <c r="AA91" i="22"/>
  <c r="AG91" i="22"/>
  <c r="AI91" i="22"/>
  <c r="AJ91" i="22"/>
  <c r="AK91" i="22"/>
  <c r="AL91" i="22"/>
  <c r="AM91" i="22"/>
  <c r="AN91" i="22"/>
  <c r="AO91" i="22"/>
  <c r="AP91" i="22"/>
  <c r="AQ91" i="22"/>
  <c r="AR91" i="22"/>
  <c r="AS91" i="22"/>
  <c r="AT91" i="22"/>
  <c r="AU91" i="22"/>
  <c r="AV91" i="22"/>
  <c r="AW91" i="22"/>
  <c r="AX91" i="22"/>
  <c r="AY91" i="22"/>
  <c r="AZ91" i="22"/>
  <c r="BA91" i="22"/>
  <c r="BB91" i="22"/>
  <c r="BC91" i="22"/>
  <c r="BD91" i="22"/>
  <c r="BE91" i="22"/>
  <c r="BF91" i="22"/>
  <c r="BG91" i="22"/>
  <c r="BH91" i="22"/>
  <c r="BI91" i="22"/>
  <c r="BJ91" i="22"/>
  <c r="BK91" i="22"/>
  <c r="BL91" i="22"/>
  <c r="T92" i="22"/>
  <c r="Q92" i="22" s="1"/>
  <c r="U92" i="22"/>
  <c r="X92" i="22"/>
  <c r="Y92" i="22"/>
  <c r="AA92" i="22"/>
  <c r="AG92" i="22"/>
  <c r="AI92" i="22"/>
  <c r="AJ92" i="22"/>
  <c r="AK92" i="22"/>
  <c r="AL92" i="22"/>
  <c r="AM92" i="22"/>
  <c r="AN92" i="22"/>
  <c r="AO92" i="22"/>
  <c r="AP92" i="22"/>
  <c r="AQ92" i="22"/>
  <c r="AR92" i="22"/>
  <c r="AS92" i="22"/>
  <c r="AT92" i="22"/>
  <c r="AU92" i="22"/>
  <c r="AV92" i="22"/>
  <c r="AW92" i="22"/>
  <c r="AX92" i="22"/>
  <c r="AY92" i="22"/>
  <c r="AZ92" i="22"/>
  <c r="BA92" i="22"/>
  <c r="BB92" i="22"/>
  <c r="BC92" i="22"/>
  <c r="BD92" i="22"/>
  <c r="BE92" i="22"/>
  <c r="BF92" i="22"/>
  <c r="BG92" i="22"/>
  <c r="BH92" i="22"/>
  <c r="BI92" i="22"/>
  <c r="BJ92" i="22"/>
  <c r="BK92" i="22"/>
  <c r="BL92" i="22"/>
  <c r="T93" i="22"/>
  <c r="P93" i="22" s="1"/>
  <c r="U93" i="22"/>
  <c r="X93" i="22"/>
  <c r="Y93" i="22"/>
  <c r="AA93" i="22"/>
  <c r="AG93" i="22"/>
  <c r="AI93" i="22"/>
  <c r="AJ93" i="22"/>
  <c r="AK93" i="22"/>
  <c r="AL93" i="22"/>
  <c r="AM93" i="22"/>
  <c r="AN93" i="22"/>
  <c r="AO93" i="22"/>
  <c r="AP93" i="22"/>
  <c r="AQ93" i="22"/>
  <c r="AR93" i="22"/>
  <c r="AS93" i="22"/>
  <c r="AT93" i="22"/>
  <c r="AU93" i="22"/>
  <c r="AV93" i="22"/>
  <c r="AW93" i="22"/>
  <c r="AX93" i="22"/>
  <c r="AY93" i="22"/>
  <c r="AZ93" i="22"/>
  <c r="BA93" i="22"/>
  <c r="BB93" i="22"/>
  <c r="BC93" i="22"/>
  <c r="BD93" i="22"/>
  <c r="BE93" i="22"/>
  <c r="BF93" i="22"/>
  <c r="BG93" i="22"/>
  <c r="BH93" i="22"/>
  <c r="BI93" i="22"/>
  <c r="BJ93" i="22"/>
  <c r="BK93" i="22"/>
  <c r="BL93" i="22"/>
  <c r="T94" i="22"/>
  <c r="S94" i="22" s="1"/>
  <c r="U94" i="22"/>
  <c r="X94" i="22"/>
  <c r="Y94" i="22"/>
  <c r="AA94" i="22"/>
  <c r="AG94" i="22"/>
  <c r="AI94" i="22"/>
  <c r="AJ94" i="22"/>
  <c r="AK94" i="22"/>
  <c r="AL94" i="22"/>
  <c r="AM94" i="22"/>
  <c r="AN94" i="22"/>
  <c r="AO94" i="22"/>
  <c r="AP94" i="22"/>
  <c r="AQ94" i="22"/>
  <c r="AR94" i="22"/>
  <c r="AS94" i="22"/>
  <c r="AT94" i="22"/>
  <c r="AU94" i="22"/>
  <c r="AV94" i="22"/>
  <c r="AW94" i="22"/>
  <c r="AX94" i="22"/>
  <c r="AY94" i="22"/>
  <c r="AZ94" i="22"/>
  <c r="BA94" i="22"/>
  <c r="BB94" i="22"/>
  <c r="BC94" i="22"/>
  <c r="BD94" i="22"/>
  <c r="BE94" i="22"/>
  <c r="BF94" i="22"/>
  <c r="BG94" i="22"/>
  <c r="BH94" i="22"/>
  <c r="BI94" i="22"/>
  <c r="BJ94" i="22"/>
  <c r="BK94" i="22"/>
  <c r="BL94" i="22"/>
  <c r="T95" i="22"/>
  <c r="P95" i="22" s="1"/>
  <c r="U95" i="22"/>
  <c r="X95" i="22"/>
  <c r="Y95" i="22"/>
  <c r="AA95" i="22"/>
  <c r="AG95" i="22"/>
  <c r="AI95" i="22"/>
  <c r="AJ95" i="22"/>
  <c r="AK95" i="22"/>
  <c r="AL95" i="22"/>
  <c r="AM95" i="22"/>
  <c r="AN95" i="22"/>
  <c r="AO95" i="22"/>
  <c r="AP95" i="22"/>
  <c r="AQ95" i="22"/>
  <c r="AR95" i="22"/>
  <c r="AS95" i="22"/>
  <c r="AT95" i="22"/>
  <c r="AU95" i="22"/>
  <c r="AV95" i="22"/>
  <c r="AW95" i="22"/>
  <c r="AX95" i="22"/>
  <c r="AY95" i="22"/>
  <c r="AZ95" i="22"/>
  <c r="BA95" i="22"/>
  <c r="BB95" i="22"/>
  <c r="BC95" i="22"/>
  <c r="BD95" i="22"/>
  <c r="BE95" i="22"/>
  <c r="BF95" i="22"/>
  <c r="BG95" i="22"/>
  <c r="BH95" i="22"/>
  <c r="BI95" i="22"/>
  <c r="BJ95" i="22"/>
  <c r="BK95" i="22"/>
  <c r="BL95" i="22"/>
  <c r="T96" i="22"/>
  <c r="Q96" i="22" s="1"/>
  <c r="U96" i="22"/>
  <c r="X96" i="22"/>
  <c r="Y96" i="22"/>
  <c r="AA96" i="22"/>
  <c r="AG96" i="22"/>
  <c r="AI96" i="22"/>
  <c r="AJ96" i="22"/>
  <c r="AK96" i="22"/>
  <c r="AL96" i="22"/>
  <c r="AM96" i="22"/>
  <c r="AN96" i="22"/>
  <c r="AO96" i="22"/>
  <c r="AP96" i="22"/>
  <c r="AQ96" i="22"/>
  <c r="AR96" i="22"/>
  <c r="AS96" i="22"/>
  <c r="AT96" i="22"/>
  <c r="AU96" i="22"/>
  <c r="AV96" i="22"/>
  <c r="AW96" i="22"/>
  <c r="AX96" i="22"/>
  <c r="AY96" i="22"/>
  <c r="AZ96" i="22"/>
  <c r="BA96" i="22"/>
  <c r="BB96" i="22"/>
  <c r="BC96" i="22"/>
  <c r="BD96" i="22"/>
  <c r="BE96" i="22"/>
  <c r="BF96" i="22"/>
  <c r="BG96" i="22"/>
  <c r="BH96" i="22"/>
  <c r="BI96" i="22"/>
  <c r="BJ96" i="22"/>
  <c r="BK96" i="22"/>
  <c r="BL96" i="22"/>
  <c r="T97" i="22"/>
  <c r="P97" i="22" s="1"/>
  <c r="U97" i="22"/>
  <c r="X97" i="22"/>
  <c r="Y97" i="22"/>
  <c r="AA97" i="22"/>
  <c r="AG97" i="22"/>
  <c r="AI97" i="22"/>
  <c r="AJ97" i="22"/>
  <c r="AK97" i="22"/>
  <c r="AL97" i="22"/>
  <c r="AM97" i="22"/>
  <c r="AN97" i="22"/>
  <c r="AO97" i="22"/>
  <c r="AP97" i="22"/>
  <c r="AQ97" i="22"/>
  <c r="AR97" i="22"/>
  <c r="AS97" i="22"/>
  <c r="AT97" i="22"/>
  <c r="AU97" i="22"/>
  <c r="AV97" i="22"/>
  <c r="AW97" i="22"/>
  <c r="AX97" i="22"/>
  <c r="AY97" i="22"/>
  <c r="AZ97" i="22"/>
  <c r="BA97" i="22"/>
  <c r="BB97" i="22"/>
  <c r="BC97" i="22"/>
  <c r="BD97" i="22"/>
  <c r="BE97" i="22"/>
  <c r="BF97" i="22"/>
  <c r="BG97" i="22"/>
  <c r="BH97" i="22"/>
  <c r="BI97" i="22"/>
  <c r="BJ97" i="22"/>
  <c r="BK97" i="22"/>
  <c r="BL97" i="22"/>
  <c r="T98" i="22"/>
  <c r="S98" i="22" s="1"/>
  <c r="U98" i="22"/>
  <c r="X98" i="22"/>
  <c r="Y98" i="22"/>
  <c r="AA98" i="22"/>
  <c r="AG98" i="22"/>
  <c r="AI98" i="22"/>
  <c r="AJ98" i="22"/>
  <c r="AK98" i="22"/>
  <c r="AL98" i="22"/>
  <c r="AM98" i="22"/>
  <c r="AN98" i="22"/>
  <c r="AO98" i="22"/>
  <c r="AP98" i="22"/>
  <c r="AQ98" i="22"/>
  <c r="AR98" i="22"/>
  <c r="AS98" i="22"/>
  <c r="AT98" i="22"/>
  <c r="AU98" i="22"/>
  <c r="AV98" i="22"/>
  <c r="AW98" i="22"/>
  <c r="AX98" i="22"/>
  <c r="AY98" i="22"/>
  <c r="AZ98" i="22"/>
  <c r="BA98" i="22"/>
  <c r="BB98" i="22"/>
  <c r="BC98" i="22"/>
  <c r="BD98" i="22"/>
  <c r="BE98" i="22"/>
  <c r="BF98" i="22"/>
  <c r="BG98" i="22"/>
  <c r="BH98" i="22"/>
  <c r="BI98" i="22"/>
  <c r="BJ98" i="22"/>
  <c r="BK98" i="22"/>
  <c r="BL98" i="22"/>
  <c r="T99" i="22"/>
  <c r="P99" i="22" s="1"/>
  <c r="U99" i="22"/>
  <c r="X99" i="22"/>
  <c r="Y99" i="22"/>
  <c r="AA99" i="22"/>
  <c r="AG99" i="22"/>
  <c r="AI99" i="22"/>
  <c r="AJ99" i="22"/>
  <c r="AK99" i="22"/>
  <c r="AL99" i="22"/>
  <c r="AM99" i="22"/>
  <c r="AN99" i="22"/>
  <c r="AO99" i="22"/>
  <c r="AP99" i="22"/>
  <c r="AQ99" i="22"/>
  <c r="AR99" i="22"/>
  <c r="AS99" i="22"/>
  <c r="AT99" i="22"/>
  <c r="AU99" i="22"/>
  <c r="AV99" i="22"/>
  <c r="AW99" i="22"/>
  <c r="AX99" i="22"/>
  <c r="AY99" i="22"/>
  <c r="AZ99" i="22"/>
  <c r="BA99" i="22"/>
  <c r="BB99" i="22"/>
  <c r="BC99" i="22"/>
  <c r="BD99" i="22"/>
  <c r="BE99" i="22"/>
  <c r="BF99" i="22"/>
  <c r="BG99" i="22"/>
  <c r="BH99" i="22"/>
  <c r="BI99" i="22"/>
  <c r="BJ99" i="22"/>
  <c r="BK99" i="22"/>
  <c r="BL99" i="22"/>
  <c r="T100" i="22"/>
  <c r="P100" i="22" s="1"/>
  <c r="U100" i="22"/>
  <c r="X100" i="22"/>
  <c r="Y100" i="22"/>
  <c r="AA100" i="22"/>
  <c r="AG100" i="22"/>
  <c r="AI100" i="22"/>
  <c r="AJ100" i="22"/>
  <c r="AK100" i="22"/>
  <c r="AL100" i="22"/>
  <c r="AM100" i="22"/>
  <c r="AN100" i="22"/>
  <c r="AO100" i="22"/>
  <c r="AP100" i="22"/>
  <c r="AQ100" i="22"/>
  <c r="AR100" i="22"/>
  <c r="AS100" i="22"/>
  <c r="AT100" i="22"/>
  <c r="AU100" i="22"/>
  <c r="AV100" i="22"/>
  <c r="AW100" i="22"/>
  <c r="AX100" i="22"/>
  <c r="AY100" i="22"/>
  <c r="AZ100" i="22"/>
  <c r="BA100" i="22"/>
  <c r="BB100" i="22"/>
  <c r="BC100" i="22"/>
  <c r="BD100" i="22"/>
  <c r="BE100" i="22"/>
  <c r="BF100" i="22"/>
  <c r="BG100" i="22"/>
  <c r="BH100" i="22"/>
  <c r="BI100" i="22"/>
  <c r="BJ100" i="22"/>
  <c r="BK100" i="22"/>
  <c r="BL100" i="22"/>
  <c r="T101" i="22"/>
  <c r="P101" i="22" s="1"/>
  <c r="U101" i="22"/>
  <c r="X101" i="22"/>
  <c r="Y101" i="22"/>
  <c r="AA101" i="22"/>
  <c r="AG101" i="22"/>
  <c r="AI101" i="22"/>
  <c r="AJ101" i="22"/>
  <c r="AK101" i="22"/>
  <c r="AL101" i="22"/>
  <c r="AM101" i="22"/>
  <c r="AN101" i="22"/>
  <c r="AO101" i="22"/>
  <c r="AP101" i="22"/>
  <c r="AQ101" i="22"/>
  <c r="AR101" i="22"/>
  <c r="AS101" i="22"/>
  <c r="AT101" i="22"/>
  <c r="AU101" i="22"/>
  <c r="AV101" i="22"/>
  <c r="AW101" i="22"/>
  <c r="AX101" i="22"/>
  <c r="AY101" i="22"/>
  <c r="AZ101" i="22"/>
  <c r="BA101" i="22"/>
  <c r="BB101" i="22"/>
  <c r="BC101" i="22"/>
  <c r="BD101" i="22"/>
  <c r="BE101" i="22"/>
  <c r="BF101" i="22"/>
  <c r="BG101" i="22"/>
  <c r="BH101" i="22"/>
  <c r="BI101" i="22"/>
  <c r="BJ101" i="22"/>
  <c r="BK101" i="22"/>
  <c r="BL101" i="22"/>
  <c r="T102" i="22"/>
  <c r="P102" i="22" s="1"/>
  <c r="U102" i="22"/>
  <c r="X102" i="22"/>
  <c r="Y102" i="22"/>
  <c r="AA102" i="22"/>
  <c r="AG102" i="22"/>
  <c r="AI102" i="22"/>
  <c r="AJ102" i="22"/>
  <c r="AK102" i="22"/>
  <c r="AL102" i="22"/>
  <c r="AM102" i="22"/>
  <c r="AN102" i="22"/>
  <c r="AO102" i="22"/>
  <c r="AP102" i="22"/>
  <c r="AQ102" i="22"/>
  <c r="AR102" i="22"/>
  <c r="AS102" i="22"/>
  <c r="AT102" i="22"/>
  <c r="AU102" i="22"/>
  <c r="AV102" i="22"/>
  <c r="AW102" i="22"/>
  <c r="AX102" i="22"/>
  <c r="AY102" i="22"/>
  <c r="AZ102" i="22"/>
  <c r="BA102" i="22"/>
  <c r="BB102" i="22"/>
  <c r="BC102" i="22"/>
  <c r="BD102" i="22"/>
  <c r="BE102" i="22"/>
  <c r="BF102" i="22"/>
  <c r="BG102" i="22"/>
  <c r="BH102" i="22"/>
  <c r="BI102" i="22"/>
  <c r="BJ102" i="22"/>
  <c r="BK102" i="22"/>
  <c r="BL102" i="22"/>
  <c r="T103" i="22"/>
  <c r="P103" i="22" s="1"/>
  <c r="U103" i="22"/>
  <c r="X103" i="22"/>
  <c r="Y103" i="22"/>
  <c r="AA103" i="22"/>
  <c r="AG103" i="22"/>
  <c r="AI103" i="22"/>
  <c r="AJ103" i="22"/>
  <c r="AK103" i="22"/>
  <c r="AL103" i="22"/>
  <c r="AM103" i="22"/>
  <c r="AN103" i="22"/>
  <c r="AO103" i="22"/>
  <c r="AP103" i="22"/>
  <c r="AQ103" i="22"/>
  <c r="AR103" i="22"/>
  <c r="AS103" i="22"/>
  <c r="AT103" i="22"/>
  <c r="AU103" i="22"/>
  <c r="AV103" i="22"/>
  <c r="AW103" i="22"/>
  <c r="AX103" i="22"/>
  <c r="AY103" i="22"/>
  <c r="AZ103" i="22"/>
  <c r="BA103" i="22"/>
  <c r="BB103" i="22"/>
  <c r="BC103" i="22"/>
  <c r="BD103" i="22"/>
  <c r="BE103" i="22"/>
  <c r="BF103" i="22"/>
  <c r="BG103" i="22"/>
  <c r="BH103" i="22"/>
  <c r="BI103" i="22"/>
  <c r="BJ103" i="22"/>
  <c r="BK103" i="22"/>
  <c r="BL103" i="22"/>
  <c r="T104" i="22"/>
  <c r="U104" i="22"/>
  <c r="X104" i="22"/>
  <c r="Y104" i="22"/>
  <c r="AA104" i="22"/>
  <c r="AG104" i="22"/>
  <c r="AI104" i="22"/>
  <c r="AJ104" i="22"/>
  <c r="AK104" i="22"/>
  <c r="AL104" i="22"/>
  <c r="AM104" i="22"/>
  <c r="AN104" i="22"/>
  <c r="AO104" i="22"/>
  <c r="AP104" i="22"/>
  <c r="AQ104" i="22"/>
  <c r="AR104" i="22"/>
  <c r="AS104" i="22"/>
  <c r="AT104" i="22"/>
  <c r="AU104" i="22"/>
  <c r="AV104" i="22"/>
  <c r="AW104" i="22"/>
  <c r="AX104" i="22"/>
  <c r="AY104" i="22"/>
  <c r="AZ104" i="22"/>
  <c r="BA104" i="22"/>
  <c r="BB104" i="22"/>
  <c r="BC104" i="22"/>
  <c r="BD104" i="22"/>
  <c r="BE104" i="22"/>
  <c r="BF104" i="22"/>
  <c r="BG104" i="22"/>
  <c r="BH104" i="22"/>
  <c r="BI104" i="22"/>
  <c r="BJ104" i="22"/>
  <c r="BK104" i="22"/>
  <c r="BL104" i="22"/>
  <c r="T105" i="22"/>
  <c r="P105" i="22" s="1"/>
  <c r="U105" i="22"/>
  <c r="H105" i="22" s="1"/>
  <c r="X105" i="22"/>
  <c r="Y105" i="22"/>
  <c r="AA105" i="22"/>
  <c r="AG105" i="22"/>
  <c r="AI105" i="22"/>
  <c r="AJ105" i="22"/>
  <c r="AK105" i="22"/>
  <c r="AL105" i="22"/>
  <c r="AM105" i="22"/>
  <c r="AN105" i="22"/>
  <c r="AO105" i="22"/>
  <c r="AP105" i="22"/>
  <c r="AQ105" i="22"/>
  <c r="AR105" i="22"/>
  <c r="AS105" i="22"/>
  <c r="AT105" i="22"/>
  <c r="AU105" i="22"/>
  <c r="AV105" i="22"/>
  <c r="AW105" i="22"/>
  <c r="AX105" i="22"/>
  <c r="AY105" i="22"/>
  <c r="AZ105" i="22"/>
  <c r="BA105" i="22"/>
  <c r="BB105" i="22"/>
  <c r="BC105" i="22"/>
  <c r="BD105" i="22"/>
  <c r="BE105" i="22"/>
  <c r="BF105" i="22"/>
  <c r="BG105" i="22"/>
  <c r="BH105" i="22"/>
  <c r="BI105" i="22"/>
  <c r="BJ105" i="22"/>
  <c r="BK105" i="22"/>
  <c r="BL105" i="22"/>
  <c r="T106" i="22"/>
  <c r="U106" i="22"/>
  <c r="X106" i="22"/>
  <c r="Y106" i="22"/>
  <c r="AA106" i="22"/>
  <c r="AG106" i="22"/>
  <c r="AI106" i="22"/>
  <c r="AJ106" i="22"/>
  <c r="AK106" i="22"/>
  <c r="AL106" i="22"/>
  <c r="AM106" i="22"/>
  <c r="AN106" i="22"/>
  <c r="AO106" i="22"/>
  <c r="AP106" i="22"/>
  <c r="AQ106" i="22"/>
  <c r="AR106" i="22"/>
  <c r="AS106" i="22"/>
  <c r="AT106" i="22"/>
  <c r="AU106" i="22"/>
  <c r="AV106" i="22"/>
  <c r="AW106" i="22"/>
  <c r="AX106" i="22"/>
  <c r="AY106" i="22"/>
  <c r="AZ106" i="22"/>
  <c r="BA106" i="22"/>
  <c r="BB106" i="22"/>
  <c r="BC106" i="22"/>
  <c r="BD106" i="22"/>
  <c r="BE106" i="22"/>
  <c r="BF106" i="22"/>
  <c r="BG106" i="22"/>
  <c r="BH106" i="22"/>
  <c r="BI106" i="22"/>
  <c r="BJ106" i="22"/>
  <c r="BK106" i="22"/>
  <c r="BL106" i="22"/>
  <c r="T107" i="22"/>
  <c r="P107" i="22" s="1"/>
  <c r="U107" i="22"/>
  <c r="X107" i="22"/>
  <c r="Y107" i="22"/>
  <c r="AA107" i="22"/>
  <c r="AG107" i="22"/>
  <c r="AI107" i="22"/>
  <c r="AJ107" i="22"/>
  <c r="AK107" i="22"/>
  <c r="AL107" i="22"/>
  <c r="AM107" i="22"/>
  <c r="AN107" i="22"/>
  <c r="AO107" i="22"/>
  <c r="AP107" i="22"/>
  <c r="AQ107" i="22"/>
  <c r="AR107" i="22"/>
  <c r="AS107" i="22"/>
  <c r="AT107" i="22"/>
  <c r="AU107" i="22"/>
  <c r="AV107" i="22"/>
  <c r="AW107" i="22"/>
  <c r="AX107" i="22"/>
  <c r="AY107" i="22"/>
  <c r="AZ107" i="22"/>
  <c r="BA107" i="22"/>
  <c r="BB107" i="22"/>
  <c r="BC107" i="22"/>
  <c r="BD107" i="22"/>
  <c r="BE107" i="22"/>
  <c r="BF107" i="22"/>
  <c r="BG107" i="22"/>
  <c r="BH107" i="22"/>
  <c r="BI107" i="22"/>
  <c r="BJ107" i="22"/>
  <c r="BK107" i="22"/>
  <c r="BL107" i="22"/>
  <c r="T108" i="22"/>
  <c r="P108" i="22" s="1"/>
  <c r="U108" i="22"/>
  <c r="H108" i="22" s="1"/>
  <c r="X108" i="22"/>
  <c r="Y108" i="22"/>
  <c r="AA108" i="22"/>
  <c r="AG108" i="22"/>
  <c r="AI108" i="22"/>
  <c r="AJ108" i="22"/>
  <c r="AK108" i="22"/>
  <c r="AL108" i="22"/>
  <c r="AM108" i="22"/>
  <c r="AN108" i="22"/>
  <c r="AO108" i="22"/>
  <c r="AP108" i="22"/>
  <c r="AQ108" i="22"/>
  <c r="AR108" i="22"/>
  <c r="AS108" i="22"/>
  <c r="AT108" i="22"/>
  <c r="AU108" i="22"/>
  <c r="AV108" i="22"/>
  <c r="AW108" i="22"/>
  <c r="AX108" i="22"/>
  <c r="AY108" i="22"/>
  <c r="AZ108" i="22"/>
  <c r="BA108" i="22"/>
  <c r="BB108" i="22"/>
  <c r="BC108" i="22"/>
  <c r="BD108" i="22"/>
  <c r="BE108" i="22"/>
  <c r="BF108" i="22"/>
  <c r="BG108" i="22"/>
  <c r="BH108" i="22"/>
  <c r="BI108" i="22"/>
  <c r="BJ108" i="22"/>
  <c r="BK108" i="22"/>
  <c r="BL108" i="22"/>
  <c r="T109" i="22"/>
  <c r="P109" i="22" s="1"/>
  <c r="U109" i="22"/>
  <c r="X109" i="22"/>
  <c r="AD109" i="22" s="1"/>
  <c r="Y109" i="22"/>
  <c r="AA109" i="22"/>
  <c r="AG109" i="22"/>
  <c r="AI109" i="22"/>
  <c r="AJ109" i="22"/>
  <c r="AK109" i="22"/>
  <c r="AL109" i="22"/>
  <c r="AM109" i="22"/>
  <c r="AN109" i="22"/>
  <c r="AO109" i="22"/>
  <c r="AP109" i="22"/>
  <c r="AQ109" i="22"/>
  <c r="AR109" i="22"/>
  <c r="AS109" i="22"/>
  <c r="AT109" i="22"/>
  <c r="AU109" i="22"/>
  <c r="AV109" i="22"/>
  <c r="AW109" i="22"/>
  <c r="AX109" i="22"/>
  <c r="AY109" i="22"/>
  <c r="AZ109" i="22"/>
  <c r="BA109" i="22"/>
  <c r="BB109" i="22"/>
  <c r="BC109" i="22"/>
  <c r="BD109" i="22"/>
  <c r="BE109" i="22"/>
  <c r="BF109" i="22"/>
  <c r="BG109" i="22"/>
  <c r="BH109" i="22"/>
  <c r="BI109" i="22"/>
  <c r="BJ109" i="22"/>
  <c r="BK109" i="22"/>
  <c r="BL109" i="22"/>
  <c r="T110" i="22"/>
  <c r="U110" i="22"/>
  <c r="X110" i="22"/>
  <c r="Y110" i="22"/>
  <c r="AA110" i="22"/>
  <c r="AG110" i="22"/>
  <c r="AI110" i="22"/>
  <c r="AJ110" i="22"/>
  <c r="AK110" i="22"/>
  <c r="AL110" i="22"/>
  <c r="AM110" i="22"/>
  <c r="AN110" i="22"/>
  <c r="AO110" i="22"/>
  <c r="AP110" i="22"/>
  <c r="AQ110" i="22"/>
  <c r="AR110" i="22"/>
  <c r="AS110" i="22"/>
  <c r="AT110" i="22"/>
  <c r="AU110" i="22"/>
  <c r="AV110" i="22"/>
  <c r="AW110" i="22"/>
  <c r="AX110" i="22"/>
  <c r="AY110" i="22"/>
  <c r="AZ110" i="22"/>
  <c r="BA110" i="22"/>
  <c r="BB110" i="22"/>
  <c r="BC110" i="22"/>
  <c r="BD110" i="22"/>
  <c r="BE110" i="22"/>
  <c r="BF110" i="22"/>
  <c r="BG110" i="22"/>
  <c r="BH110" i="22"/>
  <c r="BI110" i="22"/>
  <c r="BJ110" i="22"/>
  <c r="BK110" i="22"/>
  <c r="BL110" i="22"/>
  <c r="T111" i="22"/>
  <c r="R111" i="22" s="1"/>
  <c r="U111" i="22"/>
  <c r="H111" i="22" s="1"/>
  <c r="X111" i="22"/>
  <c r="AD111" i="22" s="1"/>
  <c r="Y111" i="22"/>
  <c r="AA111" i="22"/>
  <c r="AG111" i="22"/>
  <c r="AI111" i="22"/>
  <c r="AJ111" i="22"/>
  <c r="AK111" i="22"/>
  <c r="AL111" i="22"/>
  <c r="AM111" i="22"/>
  <c r="AN111" i="22"/>
  <c r="AO111" i="22"/>
  <c r="AP111" i="22"/>
  <c r="AQ111" i="22"/>
  <c r="AR111" i="22"/>
  <c r="AS111" i="22"/>
  <c r="AT111" i="22"/>
  <c r="AU111" i="22"/>
  <c r="AV111" i="22"/>
  <c r="AW111" i="22"/>
  <c r="AX111" i="22"/>
  <c r="AY111" i="22"/>
  <c r="AZ111" i="22"/>
  <c r="BA111" i="22"/>
  <c r="BB111" i="22"/>
  <c r="BC111" i="22"/>
  <c r="BD111" i="22"/>
  <c r="BE111" i="22"/>
  <c r="BF111" i="22"/>
  <c r="BG111" i="22"/>
  <c r="BH111" i="22"/>
  <c r="BI111" i="22"/>
  <c r="BJ111" i="22"/>
  <c r="BK111" i="22"/>
  <c r="BL111" i="22"/>
  <c r="T112" i="22"/>
  <c r="Q112" i="22" s="1"/>
  <c r="U112" i="22"/>
  <c r="H112" i="22" s="1"/>
  <c r="X112" i="22"/>
  <c r="Y112" i="22"/>
  <c r="AA112" i="22"/>
  <c r="AG112" i="22"/>
  <c r="AI112" i="22"/>
  <c r="AJ112" i="22"/>
  <c r="AK112" i="22"/>
  <c r="AL112" i="22"/>
  <c r="AM112" i="22"/>
  <c r="AN112" i="22"/>
  <c r="AO112" i="22"/>
  <c r="AP112" i="22"/>
  <c r="AQ112" i="22"/>
  <c r="AR112" i="22"/>
  <c r="AS112" i="22"/>
  <c r="AT112" i="22"/>
  <c r="AU112" i="22"/>
  <c r="AV112" i="22"/>
  <c r="AW112" i="22"/>
  <c r="AX112" i="22"/>
  <c r="AY112" i="22"/>
  <c r="AZ112" i="22"/>
  <c r="BA112" i="22"/>
  <c r="BB112" i="22"/>
  <c r="BC112" i="22"/>
  <c r="BD112" i="22"/>
  <c r="BE112" i="22"/>
  <c r="BF112" i="22"/>
  <c r="BG112" i="22"/>
  <c r="BH112" i="22"/>
  <c r="BI112" i="22"/>
  <c r="BJ112" i="22"/>
  <c r="BK112" i="22"/>
  <c r="BL112" i="22"/>
  <c r="T113" i="22"/>
  <c r="P113" i="22" s="1"/>
  <c r="U113" i="22"/>
  <c r="H113" i="22" s="1"/>
  <c r="X113" i="22"/>
  <c r="AD113" i="22" s="1"/>
  <c r="Y113" i="22"/>
  <c r="AA113" i="22"/>
  <c r="AG113" i="22"/>
  <c r="AI113" i="22"/>
  <c r="AJ113" i="22"/>
  <c r="AK113" i="22"/>
  <c r="AL113" i="22"/>
  <c r="AM113" i="22"/>
  <c r="AN113" i="22"/>
  <c r="AO113" i="22"/>
  <c r="AP113" i="22"/>
  <c r="AQ113" i="22"/>
  <c r="AR113" i="22"/>
  <c r="AS113" i="22"/>
  <c r="AT113" i="22"/>
  <c r="AU113" i="22"/>
  <c r="AV113" i="22"/>
  <c r="AW113" i="22"/>
  <c r="AX113" i="22"/>
  <c r="AY113" i="22"/>
  <c r="AZ113" i="22"/>
  <c r="BA113" i="22"/>
  <c r="BB113" i="22"/>
  <c r="BC113" i="22"/>
  <c r="BD113" i="22"/>
  <c r="BE113" i="22"/>
  <c r="BF113" i="22"/>
  <c r="BG113" i="22"/>
  <c r="BH113" i="22"/>
  <c r="BI113" i="22"/>
  <c r="BJ113" i="22"/>
  <c r="BK113" i="22"/>
  <c r="BL113" i="22"/>
  <c r="T114" i="22"/>
  <c r="P114" i="22" s="1"/>
  <c r="U114" i="22"/>
  <c r="X114" i="22"/>
  <c r="Y114" i="22"/>
  <c r="AA114" i="22"/>
  <c r="AG114" i="22"/>
  <c r="AI114" i="22"/>
  <c r="AJ114" i="22"/>
  <c r="AK114" i="22"/>
  <c r="AL114" i="22"/>
  <c r="AM114" i="22"/>
  <c r="AN114" i="22"/>
  <c r="AO114" i="22"/>
  <c r="AP114" i="22"/>
  <c r="AQ114" i="22"/>
  <c r="AR114" i="22"/>
  <c r="AS114" i="22"/>
  <c r="AT114" i="22"/>
  <c r="AU114" i="22"/>
  <c r="AV114" i="22"/>
  <c r="AW114" i="22"/>
  <c r="AX114" i="22"/>
  <c r="AY114" i="22"/>
  <c r="AZ114" i="22"/>
  <c r="BA114" i="22"/>
  <c r="BB114" i="22"/>
  <c r="BC114" i="22"/>
  <c r="BD114" i="22"/>
  <c r="BE114" i="22"/>
  <c r="BF114" i="22"/>
  <c r="BG114" i="22"/>
  <c r="BH114" i="22"/>
  <c r="BI114" i="22"/>
  <c r="BJ114" i="22"/>
  <c r="BK114" i="22"/>
  <c r="BL114" i="22"/>
  <c r="T115" i="22"/>
  <c r="R115" i="22" s="1"/>
  <c r="U115" i="22"/>
  <c r="H115" i="22" s="1"/>
  <c r="X115" i="22"/>
  <c r="AD115" i="22" s="1"/>
  <c r="Y115" i="22"/>
  <c r="AA115" i="22"/>
  <c r="AG115" i="22"/>
  <c r="AI115" i="22"/>
  <c r="AJ115" i="22"/>
  <c r="AK115" i="22"/>
  <c r="AL115" i="22"/>
  <c r="AM115" i="22"/>
  <c r="AN115" i="22"/>
  <c r="AO115" i="22"/>
  <c r="AP115" i="22"/>
  <c r="AQ115" i="22"/>
  <c r="AR115" i="22"/>
  <c r="AS115" i="22"/>
  <c r="AT115" i="22"/>
  <c r="AU115" i="22"/>
  <c r="AV115" i="22"/>
  <c r="AW115" i="22"/>
  <c r="AX115" i="22"/>
  <c r="AY115" i="22"/>
  <c r="AZ115" i="22"/>
  <c r="BA115" i="22"/>
  <c r="BB115" i="22"/>
  <c r="BC115" i="22"/>
  <c r="BD115" i="22"/>
  <c r="BE115" i="22"/>
  <c r="BF115" i="22"/>
  <c r="BG115" i="22"/>
  <c r="BH115" i="22"/>
  <c r="BI115" i="22"/>
  <c r="BJ115" i="22"/>
  <c r="BK115" i="22"/>
  <c r="BL115" i="22"/>
  <c r="T116" i="22"/>
  <c r="S116" i="22" s="1"/>
  <c r="U116" i="22"/>
  <c r="H116" i="22" s="1"/>
  <c r="X116" i="22"/>
  <c r="Y116" i="22"/>
  <c r="AA116" i="22"/>
  <c r="AG116" i="22"/>
  <c r="AI116" i="22"/>
  <c r="AJ116" i="22"/>
  <c r="AK116" i="22"/>
  <c r="AL116" i="22"/>
  <c r="AM116" i="22"/>
  <c r="AN116" i="22"/>
  <c r="AO116" i="22"/>
  <c r="AP116" i="22"/>
  <c r="AQ116" i="22"/>
  <c r="AR116" i="22"/>
  <c r="AS116" i="22"/>
  <c r="AT116" i="22"/>
  <c r="AU116" i="22"/>
  <c r="AV116" i="22"/>
  <c r="AW116" i="22"/>
  <c r="AX116" i="22"/>
  <c r="AY116" i="22"/>
  <c r="AZ116" i="22"/>
  <c r="BA116" i="22"/>
  <c r="BB116" i="22"/>
  <c r="BC116" i="22"/>
  <c r="BD116" i="22"/>
  <c r="BE116" i="22"/>
  <c r="BF116" i="22"/>
  <c r="BG116" i="22"/>
  <c r="BH116" i="22"/>
  <c r="BI116" i="22"/>
  <c r="BJ116" i="22"/>
  <c r="BK116" i="22"/>
  <c r="BL116" i="22"/>
  <c r="T117" i="22"/>
  <c r="P117" i="22" s="1"/>
  <c r="U117" i="22"/>
  <c r="H117" i="22" s="1"/>
  <c r="X117" i="22"/>
  <c r="AD117" i="22" s="1"/>
  <c r="Y117" i="22"/>
  <c r="AA117" i="22"/>
  <c r="AG117" i="22"/>
  <c r="AI117" i="22"/>
  <c r="AJ117" i="22"/>
  <c r="AK117" i="22"/>
  <c r="AL117" i="22"/>
  <c r="AM117" i="22"/>
  <c r="AN117" i="22"/>
  <c r="AO117" i="22"/>
  <c r="AP117" i="22"/>
  <c r="AQ117" i="22"/>
  <c r="AR117" i="22"/>
  <c r="AS117" i="22"/>
  <c r="AT117" i="22"/>
  <c r="AU117" i="22"/>
  <c r="AV117" i="22"/>
  <c r="AW117" i="22"/>
  <c r="AX117" i="22"/>
  <c r="AY117" i="22"/>
  <c r="AZ117" i="22"/>
  <c r="BA117" i="22"/>
  <c r="BB117" i="22"/>
  <c r="BC117" i="22"/>
  <c r="BD117" i="22"/>
  <c r="BE117" i="22"/>
  <c r="BF117" i="22"/>
  <c r="BG117" i="22"/>
  <c r="BH117" i="22"/>
  <c r="BI117" i="22"/>
  <c r="BJ117" i="22"/>
  <c r="BK117" i="22"/>
  <c r="BL117" i="22"/>
  <c r="T118" i="22"/>
  <c r="P118" i="22" s="1"/>
  <c r="U118" i="22"/>
  <c r="X118" i="22"/>
  <c r="Y118" i="22"/>
  <c r="AA118" i="22"/>
  <c r="AG118" i="22"/>
  <c r="AI118" i="22"/>
  <c r="AJ118" i="22"/>
  <c r="AK118" i="22"/>
  <c r="AL118" i="22"/>
  <c r="AM118" i="22"/>
  <c r="AN118" i="22"/>
  <c r="AO118" i="22"/>
  <c r="AP118" i="22"/>
  <c r="AQ118" i="22"/>
  <c r="AR118" i="22"/>
  <c r="AS118" i="22"/>
  <c r="AT118" i="22"/>
  <c r="AU118" i="22"/>
  <c r="AV118" i="22"/>
  <c r="AW118" i="22"/>
  <c r="AX118" i="22"/>
  <c r="AY118" i="22"/>
  <c r="AZ118" i="22"/>
  <c r="BA118" i="22"/>
  <c r="BB118" i="22"/>
  <c r="BC118" i="22"/>
  <c r="BD118" i="22"/>
  <c r="BE118" i="22"/>
  <c r="BF118" i="22"/>
  <c r="BG118" i="22"/>
  <c r="BH118" i="22"/>
  <c r="BI118" i="22"/>
  <c r="BJ118" i="22"/>
  <c r="BK118" i="22"/>
  <c r="BL118" i="22"/>
  <c r="T119" i="22"/>
  <c r="R119" i="22" s="1"/>
  <c r="U119" i="22"/>
  <c r="H119" i="22" s="1"/>
  <c r="X119" i="22"/>
  <c r="AD119" i="22" s="1"/>
  <c r="Y119" i="22"/>
  <c r="AA119" i="22"/>
  <c r="AG119" i="22"/>
  <c r="AI119" i="22"/>
  <c r="AJ119" i="22"/>
  <c r="AK119" i="22"/>
  <c r="AL119" i="22"/>
  <c r="AM119" i="22"/>
  <c r="AN119" i="22"/>
  <c r="AO119" i="22"/>
  <c r="AP119" i="22"/>
  <c r="AQ119" i="22"/>
  <c r="AR119" i="22"/>
  <c r="AS119" i="22"/>
  <c r="AT119" i="22"/>
  <c r="AU119" i="22"/>
  <c r="AV119" i="22"/>
  <c r="AW119" i="22"/>
  <c r="AX119" i="22"/>
  <c r="AY119" i="22"/>
  <c r="AZ119" i="22"/>
  <c r="BA119" i="22"/>
  <c r="BB119" i="22"/>
  <c r="BC119" i="22"/>
  <c r="BD119" i="22"/>
  <c r="BE119" i="22"/>
  <c r="BF119" i="22"/>
  <c r="BG119" i="22"/>
  <c r="BH119" i="22"/>
  <c r="BI119" i="22"/>
  <c r="BJ119" i="22"/>
  <c r="BK119" i="22"/>
  <c r="BL119" i="22"/>
  <c r="T120" i="22"/>
  <c r="S120" i="22" s="1"/>
  <c r="U120" i="22"/>
  <c r="H120" i="22" s="1"/>
  <c r="X120" i="22"/>
  <c r="Y120" i="22"/>
  <c r="AA120" i="22"/>
  <c r="AG120" i="22"/>
  <c r="AI120" i="22"/>
  <c r="AJ120" i="22"/>
  <c r="AK120" i="22"/>
  <c r="AL120" i="22"/>
  <c r="AM120" i="22"/>
  <c r="AN120" i="22"/>
  <c r="AO120" i="22"/>
  <c r="AP120" i="22"/>
  <c r="AQ120" i="22"/>
  <c r="AR120" i="22"/>
  <c r="AS120" i="22"/>
  <c r="AT120" i="22"/>
  <c r="AU120" i="22"/>
  <c r="AV120" i="22"/>
  <c r="AW120" i="22"/>
  <c r="AX120" i="22"/>
  <c r="AY120" i="22"/>
  <c r="AZ120" i="22"/>
  <c r="BA120" i="22"/>
  <c r="BB120" i="22"/>
  <c r="BC120" i="22"/>
  <c r="BD120" i="22"/>
  <c r="BE120" i="22"/>
  <c r="BF120" i="22"/>
  <c r="BG120" i="22"/>
  <c r="BH120" i="22"/>
  <c r="BI120" i="22"/>
  <c r="BJ120" i="22"/>
  <c r="BK120" i="22"/>
  <c r="BL120" i="22"/>
  <c r="T121" i="22"/>
  <c r="P121" i="22" s="1"/>
  <c r="U121" i="22"/>
  <c r="X121" i="22"/>
  <c r="AD121" i="22" s="1"/>
  <c r="Y121" i="22"/>
  <c r="AA121" i="22"/>
  <c r="AG121" i="22"/>
  <c r="AI121" i="22"/>
  <c r="AJ121" i="22"/>
  <c r="AK121" i="22"/>
  <c r="AL121" i="22"/>
  <c r="AM121" i="22"/>
  <c r="AN121" i="22"/>
  <c r="AO121" i="22"/>
  <c r="AP121" i="22"/>
  <c r="AQ121" i="22"/>
  <c r="AR121" i="22"/>
  <c r="AS121" i="22"/>
  <c r="AT121" i="22"/>
  <c r="AU121" i="22"/>
  <c r="AV121" i="22"/>
  <c r="AW121" i="22"/>
  <c r="AX121" i="22"/>
  <c r="AY121" i="22"/>
  <c r="AZ121" i="22"/>
  <c r="BA121" i="22"/>
  <c r="BB121" i="22"/>
  <c r="BC121" i="22"/>
  <c r="BD121" i="22"/>
  <c r="BE121" i="22"/>
  <c r="BF121" i="22"/>
  <c r="BG121" i="22"/>
  <c r="BH121" i="22"/>
  <c r="BI121" i="22"/>
  <c r="BJ121" i="22"/>
  <c r="BK121" i="22"/>
  <c r="BL121" i="22"/>
  <c r="T122" i="22"/>
  <c r="P122" i="22" s="1"/>
  <c r="U122" i="22"/>
  <c r="X122" i="22"/>
  <c r="Y122" i="22"/>
  <c r="AA122" i="22"/>
  <c r="AG122" i="22"/>
  <c r="AI122" i="22"/>
  <c r="AJ122" i="22"/>
  <c r="AK122" i="22"/>
  <c r="AL122" i="22"/>
  <c r="AM122" i="22"/>
  <c r="AN122" i="22"/>
  <c r="AO122" i="22"/>
  <c r="AP122" i="22"/>
  <c r="AQ122" i="22"/>
  <c r="AR122" i="22"/>
  <c r="AS122" i="22"/>
  <c r="AT122" i="22"/>
  <c r="AU122" i="22"/>
  <c r="AV122" i="22"/>
  <c r="AW122" i="22"/>
  <c r="AX122" i="22"/>
  <c r="AY122" i="22"/>
  <c r="AZ122" i="22"/>
  <c r="BA122" i="22"/>
  <c r="BB122" i="22"/>
  <c r="BC122" i="22"/>
  <c r="BD122" i="22"/>
  <c r="BE122" i="22"/>
  <c r="BF122" i="22"/>
  <c r="BG122" i="22"/>
  <c r="BH122" i="22"/>
  <c r="BI122" i="22"/>
  <c r="BJ122" i="22"/>
  <c r="BK122" i="22"/>
  <c r="BL122" i="22"/>
  <c r="T123" i="22"/>
  <c r="R123" i="22" s="1"/>
  <c r="U123" i="22"/>
  <c r="X123" i="22"/>
  <c r="AD123" i="22" s="1"/>
  <c r="Y123" i="22"/>
  <c r="AA123" i="22"/>
  <c r="AG123" i="22"/>
  <c r="AI123" i="22"/>
  <c r="AJ123" i="22"/>
  <c r="AK123" i="22"/>
  <c r="AL123" i="22"/>
  <c r="AM123" i="22"/>
  <c r="AN123" i="22"/>
  <c r="AO123" i="22"/>
  <c r="AP123" i="22"/>
  <c r="AQ123" i="22"/>
  <c r="AR123" i="22"/>
  <c r="AS123" i="22"/>
  <c r="AT123" i="22"/>
  <c r="AU123" i="22"/>
  <c r="AV123" i="22"/>
  <c r="AW123" i="22"/>
  <c r="AX123" i="22"/>
  <c r="AY123" i="22"/>
  <c r="AZ123" i="22"/>
  <c r="BA123" i="22"/>
  <c r="BB123" i="22"/>
  <c r="BC123" i="22"/>
  <c r="BD123" i="22"/>
  <c r="BE123" i="22"/>
  <c r="BF123" i="22"/>
  <c r="BG123" i="22"/>
  <c r="BH123" i="22"/>
  <c r="BI123" i="22"/>
  <c r="BJ123" i="22"/>
  <c r="BK123" i="22"/>
  <c r="BL123" i="22"/>
  <c r="T124" i="22"/>
  <c r="S124" i="22" s="1"/>
  <c r="U124" i="22"/>
  <c r="X124" i="22"/>
  <c r="Y124" i="22"/>
  <c r="AA124" i="22"/>
  <c r="AG124" i="22"/>
  <c r="AI124" i="22"/>
  <c r="AJ124" i="22"/>
  <c r="AK124" i="22"/>
  <c r="AL124" i="22"/>
  <c r="AM124" i="22"/>
  <c r="AN124" i="22"/>
  <c r="AO124" i="22"/>
  <c r="AP124" i="22"/>
  <c r="AQ124" i="22"/>
  <c r="AR124" i="22"/>
  <c r="AS124" i="22"/>
  <c r="AT124" i="22"/>
  <c r="AU124" i="22"/>
  <c r="AV124" i="22"/>
  <c r="AW124" i="22"/>
  <c r="AX124" i="22"/>
  <c r="AY124" i="22"/>
  <c r="AZ124" i="22"/>
  <c r="BA124" i="22"/>
  <c r="BB124" i="22"/>
  <c r="BC124" i="22"/>
  <c r="BD124" i="22"/>
  <c r="BE124" i="22"/>
  <c r="BF124" i="22"/>
  <c r="BG124" i="22"/>
  <c r="BH124" i="22"/>
  <c r="BI124" i="22"/>
  <c r="BJ124" i="22"/>
  <c r="BK124" i="22"/>
  <c r="BL124" i="22"/>
  <c r="T125" i="22"/>
  <c r="P125" i="22" s="1"/>
  <c r="U125" i="22"/>
  <c r="X125" i="22"/>
  <c r="AD125" i="22" s="1"/>
  <c r="Y125" i="22"/>
  <c r="AA125" i="22"/>
  <c r="AG125" i="22"/>
  <c r="AI125" i="22"/>
  <c r="AJ125" i="22"/>
  <c r="AK125" i="22"/>
  <c r="AL125" i="22"/>
  <c r="AM125" i="22"/>
  <c r="AN125" i="22"/>
  <c r="AO125" i="22"/>
  <c r="AP125" i="22"/>
  <c r="AQ125" i="22"/>
  <c r="AR125" i="22"/>
  <c r="AS125" i="22"/>
  <c r="AT125" i="22"/>
  <c r="AU125" i="22"/>
  <c r="AV125" i="22"/>
  <c r="AW125" i="22"/>
  <c r="AX125" i="22"/>
  <c r="AY125" i="22"/>
  <c r="AZ125" i="22"/>
  <c r="BA125" i="22"/>
  <c r="BB125" i="22"/>
  <c r="BC125" i="22"/>
  <c r="BD125" i="22"/>
  <c r="BE125" i="22"/>
  <c r="BF125" i="22"/>
  <c r="BG125" i="22"/>
  <c r="BH125" i="22"/>
  <c r="BI125" i="22"/>
  <c r="BJ125" i="22"/>
  <c r="BK125" i="22"/>
  <c r="BL125" i="22"/>
  <c r="T126" i="22"/>
  <c r="P126" i="22" s="1"/>
  <c r="U126" i="22"/>
  <c r="X126" i="22"/>
  <c r="Y126" i="22"/>
  <c r="AA126" i="22"/>
  <c r="AG126" i="22"/>
  <c r="AI126" i="22"/>
  <c r="AJ126" i="22"/>
  <c r="AK126" i="22"/>
  <c r="AL126" i="22"/>
  <c r="AM126" i="22"/>
  <c r="AN126" i="22"/>
  <c r="AO126" i="22"/>
  <c r="AP126" i="22"/>
  <c r="AQ126" i="22"/>
  <c r="AR126" i="22"/>
  <c r="AS126" i="22"/>
  <c r="AT126" i="22"/>
  <c r="AU126" i="22"/>
  <c r="AV126" i="22"/>
  <c r="AW126" i="22"/>
  <c r="AX126" i="22"/>
  <c r="AY126" i="22"/>
  <c r="AZ126" i="22"/>
  <c r="BA126" i="22"/>
  <c r="BB126" i="22"/>
  <c r="BC126" i="22"/>
  <c r="BD126" i="22"/>
  <c r="BE126" i="22"/>
  <c r="BF126" i="22"/>
  <c r="BG126" i="22"/>
  <c r="BH126" i="22"/>
  <c r="BI126" i="22"/>
  <c r="BJ126" i="22"/>
  <c r="BK126" i="22"/>
  <c r="BL126" i="22"/>
  <c r="AH14" i="22"/>
  <c r="Z14" i="22"/>
  <c r="AB14" i="22"/>
  <c r="BQ14" i="22"/>
  <c r="BR14" i="22"/>
  <c r="BS14" i="22"/>
  <c r="BT14" i="22"/>
  <c r="BU14" i="22"/>
  <c r="BV14" i="22"/>
  <c r="BW14" i="22"/>
  <c r="BX14" i="22"/>
  <c r="AH15" i="22"/>
  <c r="Z15" i="22"/>
  <c r="BQ15" i="22"/>
  <c r="BR15" i="22"/>
  <c r="BS15" i="22"/>
  <c r="BV15" i="22"/>
  <c r="BW15" i="22"/>
  <c r="Z16" i="22"/>
  <c r="Z17" i="22"/>
  <c r="Z18" i="22"/>
  <c r="Z19" i="22"/>
  <c r="Z20" i="22"/>
  <c r="Z21" i="22"/>
  <c r="Z22" i="22"/>
  <c r="Z23" i="22"/>
  <c r="Z24" i="22"/>
  <c r="Z25" i="22"/>
  <c r="Z26" i="22"/>
  <c r="Z27" i="22"/>
  <c r="Z28" i="22"/>
  <c r="Z29" i="22"/>
  <c r="Z30" i="22"/>
  <c r="Z31" i="22"/>
  <c r="Z32" i="22"/>
  <c r="Z33" i="22"/>
  <c r="Z34" i="22"/>
  <c r="Z35" i="22"/>
  <c r="Z36" i="22"/>
  <c r="Z37" i="22"/>
  <c r="Z38" i="22"/>
  <c r="Z39" i="22"/>
  <c r="Z40" i="22"/>
  <c r="Z41" i="22"/>
  <c r="Z42" i="22"/>
  <c r="Z43" i="22"/>
  <c r="Z44" i="22"/>
  <c r="Z45" i="22"/>
  <c r="Z46" i="22"/>
  <c r="Z47" i="22"/>
  <c r="Z48" i="22"/>
  <c r="Z49" i="22"/>
  <c r="Z50" i="22"/>
  <c r="Z51" i="22"/>
  <c r="Z52" i="22"/>
  <c r="Z53" i="22"/>
  <c r="Z54" i="22"/>
  <c r="Z55" i="22"/>
  <c r="Z56" i="22"/>
  <c r="Z57" i="22"/>
  <c r="Z58" i="22"/>
  <c r="Z59" i="22"/>
  <c r="Z60" i="22"/>
  <c r="Z61" i="22"/>
  <c r="Z62" i="22"/>
  <c r="Z63" i="22"/>
  <c r="Z64" i="22"/>
  <c r="Z65" i="22"/>
  <c r="Z66" i="22"/>
  <c r="Z67" i="22"/>
  <c r="Z68" i="22"/>
  <c r="Z69" i="22"/>
  <c r="Z70" i="22"/>
  <c r="Z71" i="22"/>
  <c r="Z72" i="22"/>
  <c r="Z73" i="22"/>
  <c r="Z74" i="22"/>
  <c r="Z75" i="22"/>
  <c r="Z76" i="22"/>
  <c r="Z77" i="22"/>
  <c r="Z78" i="22"/>
  <c r="Z79" i="22"/>
  <c r="Z80" i="22"/>
  <c r="Z81" i="22"/>
  <c r="Z82" i="22"/>
  <c r="Z83" i="22"/>
  <c r="Z84" i="22"/>
  <c r="Z85" i="22"/>
  <c r="Z86" i="22"/>
  <c r="Z87" i="22"/>
  <c r="Z88" i="22"/>
  <c r="Z89" i="22"/>
  <c r="Z90" i="22"/>
  <c r="Z91" i="22"/>
  <c r="Z92" i="22"/>
  <c r="Z93" i="22"/>
  <c r="Z94" i="22"/>
  <c r="Z95" i="22"/>
  <c r="Z96" i="22"/>
  <c r="Z97" i="22"/>
  <c r="Z98" i="22"/>
  <c r="Z99" i="22"/>
  <c r="Z100" i="22"/>
  <c r="Z101" i="22"/>
  <c r="Z102" i="22"/>
  <c r="Z103" i="22"/>
  <c r="Z104" i="22"/>
  <c r="Z105" i="22"/>
  <c r="Z106" i="22"/>
  <c r="Z107" i="22"/>
  <c r="Z108" i="22"/>
  <c r="Z109" i="22"/>
  <c r="Z110" i="22"/>
  <c r="Z111" i="22"/>
  <c r="Z112" i="22"/>
  <c r="Z113" i="22"/>
  <c r="Z114" i="22"/>
  <c r="Z115" i="22"/>
  <c r="Z116" i="22"/>
  <c r="Z117" i="22"/>
  <c r="Z118" i="22"/>
  <c r="Z119" i="22"/>
  <c r="Z120" i="22"/>
  <c r="Z121" i="22"/>
  <c r="Z122" i="22"/>
  <c r="Z124" i="22"/>
  <c r="Z125" i="22"/>
  <c r="Z126" i="22"/>
  <c r="Z127" i="22"/>
  <c r="Z128" i="22"/>
  <c r="Z130" i="22"/>
  <c r="Z131" i="22"/>
  <c r="Z132" i="22"/>
  <c r="Z133" i="22"/>
  <c r="Z134" i="22"/>
  <c r="Z135" i="22"/>
  <c r="Z136" i="22"/>
  <c r="Z137" i="22"/>
  <c r="Z138" i="22"/>
  <c r="Z139" i="22"/>
  <c r="Z140" i="22"/>
  <c r="Z141" i="22"/>
  <c r="Z142" i="22"/>
  <c r="Z143" i="22"/>
  <c r="AE68" i="22" l="1"/>
  <c r="AE114" i="22"/>
  <c r="AF114" i="22"/>
  <c r="AF68" i="22"/>
  <c r="AF89" i="22"/>
  <c r="H36" i="22"/>
  <c r="C36" i="22"/>
  <c r="B58" i="22"/>
  <c r="C58" i="22"/>
  <c r="H58" i="22"/>
  <c r="C61" i="22"/>
  <c r="H61" i="22"/>
  <c r="H84" i="22"/>
  <c r="C84" i="22"/>
  <c r="D85" i="22"/>
  <c r="C85" i="22"/>
  <c r="H85" i="22"/>
  <c r="K86" i="22"/>
  <c r="C86" i="22"/>
  <c r="H86" i="22"/>
  <c r="M87" i="22"/>
  <c r="C87" i="22"/>
  <c r="H87" i="22"/>
  <c r="F109" i="22"/>
  <c r="H109" i="22"/>
  <c r="C109" i="22"/>
  <c r="C110" i="22"/>
  <c r="H110" i="22"/>
  <c r="C114" i="22"/>
  <c r="H114" i="22"/>
  <c r="C118" i="22"/>
  <c r="H118" i="22"/>
  <c r="AF28" i="22"/>
  <c r="AF143" i="22"/>
  <c r="AF49" i="22"/>
  <c r="BT16" i="22"/>
  <c r="BA29" i="6"/>
  <c r="BU16" i="22" s="1"/>
  <c r="BA49" i="6"/>
  <c r="BB49" i="6"/>
  <c r="BB65" i="6"/>
  <c r="BA65" i="6"/>
  <c r="BT39" i="22"/>
  <c r="BA139" i="6"/>
  <c r="BU39" i="22" s="1"/>
  <c r="BT62" i="22"/>
  <c r="BA162" i="6"/>
  <c r="BU62" i="22" s="1"/>
  <c r="AB70" i="22"/>
  <c r="L170" i="6"/>
  <c r="AB74" i="22"/>
  <c r="L174" i="6"/>
  <c r="AB76" i="22"/>
  <c r="L176" i="6"/>
  <c r="BA176" i="6"/>
  <c r="BB176" i="6"/>
  <c r="AB80" i="22"/>
  <c r="L180" i="6"/>
  <c r="BT81" i="22"/>
  <c r="BA181" i="6"/>
  <c r="BU81" i="22" s="1"/>
  <c r="AB82" i="22"/>
  <c r="L182" i="6"/>
  <c r="BA210" i="6"/>
  <c r="BU110" i="22" s="1"/>
  <c r="BB210" i="6"/>
  <c r="BA226" i="6"/>
  <c r="BU126" i="22" s="1"/>
  <c r="BB226" i="6"/>
  <c r="L227" i="6"/>
  <c r="AB127" i="22"/>
  <c r="BA228" i="6"/>
  <c r="BU128" i="22" s="1"/>
  <c r="BB228" i="6"/>
  <c r="AB134" i="22"/>
  <c r="L234" i="6"/>
  <c r="L240" i="6"/>
  <c r="G240" i="6"/>
  <c r="AH140" i="22" s="1"/>
  <c r="L241" i="6"/>
  <c r="G241" i="6"/>
  <c r="AH141" i="22" s="1"/>
  <c r="L242" i="6"/>
  <c r="G242" i="6"/>
  <c r="AH142" i="22" s="1"/>
  <c r="BA148" i="6"/>
  <c r="BU48" i="22" s="1"/>
  <c r="BB148" i="6"/>
  <c r="BY51" i="22"/>
  <c r="BF151" i="6"/>
  <c r="BZ51" i="22" s="1"/>
  <c r="BY65" i="22"/>
  <c r="BF165" i="6"/>
  <c r="BZ65" i="22" s="1"/>
  <c r="BY73" i="22"/>
  <c r="BF173" i="6"/>
  <c r="BZ73" i="22" s="1"/>
  <c r="BY77" i="22"/>
  <c r="BF177" i="6"/>
  <c r="BZ77" i="22" s="1"/>
  <c r="BA183" i="6"/>
  <c r="BB183" i="6"/>
  <c r="BT86" i="22"/>
  <c r="BA186" i="6"/>
  <c r="BU86" i="22" s="1"/>
  <c r="BA224" i="6"/>
  <c r="BB224" i="6"/>
  <c r="BV124" i="22" s="1"/>
  <c r="BY126" i="22"/>
  <c r="BF226" i="6"/>
  <c r="BZ126" i="22" s="1"/>
  <c r="BT130" i="22"/>
  <c r="BA230" i="6"/>
  <c r="BU130" i="22" s="1"/>
  <c r="BA235" i="6"/>
  <c r="BB235" i="6"/>
  <c r="N157" i="6"/>
  <c r="BM57" i="22"/>
  <c r="N159" i="6"/>
  <c r="BM59" i="22"/>
  <c r="N161" i="6"/>
  <c r="BM61" i="22"/>
  <c r="N163" i="6"/>
  <c r="BM63" i="22"/>
  <c r="BY63" i="22"/>
  <c r="BF163" i="6"/>
  <c r="BZ63" i="22" s="1"/>
  <c r="N167" i="6"/>
  <c r="BM67" i="22"/>
  <c r="N169" i="6"/>
  <c r="BM69" i="22"/>
  <c r="BY75" i="22"/>
  <c r="BF175" i="6"/>
  <c r="BZ75" i="22" s="1"/>
  <c r="BY118" i="22"/>
  <c r="BF218" i="6"/>
  <c r="BZ118" i="22" s="1"/>
  <c r="N223" i="6"/>
  <c r="BM123" i="22"/>
  <c r="BF223" i="6"/>
  <c r="BZ123" i="22" s="1"/>
  <c r="BY123" i="22"/>
  <c r="N225" i="6"/>
  <c r="BM125" i="22"/>
  <c r="BA225" i="6"/>
  <c r="BU125" i="22" s="1"/>
  <c r="BB225" i="6"/>
  <c r="N231" i="6"/>
  <c r="BM131" i="22"/>
  <c r="BF231" i="6"/>
  <c r="BZ131" i="22" s="1"/>
  <c r="BY131" i="22"/>
  <c r="N233" i="6"/>
  <c r="BM133" i="22"/>
  <c r="BT138" i="22"/>
  <c r="BA238" i="6"/>
  <c r="BU138" i="22" s="1"/>
  <c r="N239" i="6"/>
  <c r="BM139" i="22"/>
  <c r="N241" i="6"/>
  <c r="BM141" i="22"/>
  <c r="N243" i="6"/>
  <c r="BM143" i="22"/>
  <c r="BA241" i="6"/>
  <c r="BU141" i="22" s="1"/>
  <c r="BB241" i="6"/>
  <c r="BA242" i="6"/>
  <c r="BU142" i="22" s="1"/>
  <c r="BB242" i="6"/>
  <c r="BV142" i="22" s="1"/>
  <c r="BB240" i="6"/>
  <c r="BV140" i="22" s="1"/>
  <c r="BA240" i="6"/>
  <c r="BU140" i="22" s="1"/>
  <c r="BT140" i="22"/>
  <c r="AC29" i="22"/>
  <c r="AE31" i="22"/>
  <c r="AF39" i="22"/>
  <c r="BM17" i="22"/>
  <c r="N30" i="6"/>
  <c r="N32" i="6"/>
  <c r="BM19" i="22"/>
  <c r="BB47" i="6"/>
  <c r="BA47" i="6"/>
  <c r="BA61" i="6"/>
  <c r="BB61" i="6"/>
  <c r="BA67" i="6"/>
  <c r="BB67" i="6"/>
  <c r="BA68" i="6"/>
  <c r="BB68" i="6"/>
  <c r="BB75" i="6"/>
  <c r="BA75" i="6"/>
  <c r="BA79" i="6"/>
  <c r="BB79" i="6"/>
  <c r="BA83" i="6"/>
  <c r="BB83" i="6"/>
  <c r="BB115" i="6"/>
  <c r="BA115" i="6"/>
  <c r="BA116" i="6"/>
  <c r="BB116" i="6"/>
  <c r="BB119" i="6"/>
  <c r="BA119" i="6"/>
  <c r="BB120" i="6"/>
  <c r="BA120" i="6"/>
  <c r="BB122" i="6"/>
  <c r="BA122" i="6"/>
  <c r="N123" i="6"/>
  <c r="BM23" i="22"/>
  <c r="BF123" i="6"/>
  <c r="BZ23" i="22" s="1"/>
  <c r="BY23" i="22"/>
  <c r="AB24" i="22"/>
  <c r="L124" i="6"/>
  <c r="BB125" i="6"/>
  <c r="BV25" i="22" s="1"/>
  <c r="BA125" i="6"/>
  <c r="BU25" i="22" s="1"/>
  <c r="BT26" i="22"/>
  <c r="BA126" i="6"/>
  <c r="BU26" i="22" s="1"/>
  <c r="BM27" i="22"/>
  <c r="N127" i="6"/>
  <c r="BA127" i="6"/>
  <c r="BU27" i="22" s="1"/>
  <c r="BB127" i="6"/>
  <c r="BV27" i="22" s="1"/>
  <c r="BY27" i="22"/>
  <c r="BF127" i="6"/>
  <c r="BZ27" i="22" s="1"/>
  <c r="AB28" i="22"/>
  <c r="L128" i="6"/>
  <c r="N128" i="6"/>
  <c r="BM28" i="22"/>
  <c r="BB128" i="6"/>
  <c r="BA128" i="6"/>
  <c r="BU28" i="22" s="1"/>
  <c r="N129" i="6"/>
  <c r="BM29" i="22"/>
  <c r="BT29" i="22"/>
  <c r="BA129" i="6"/>
  <c r="BU29" i="22" s="1"/>
  <c r="L130" i="6"/>
  <c r="AB30" i="22"/>
  <c r="BT30" i="22"/>
  <c r="BA130" i="6"/>
  <c r="BU30" i="22" s="1"/>
  <c r="BY30" i="22"/>
  <c r="BF130" i="6"/>
  <c r="BZ30" i="22" s="1"/>
  <c r="AB31" i="22"/>
  <c r="L131" i="6"/>
  <c r="BA131" i="6"/>
  <c r="BU31" i="22" s="1"/>
  <c r="BT31" i="22"/>
  <c r="BY31" i="22"/>
  <c r="BF131" i="6"/>
  <c r="BZ31" i="22" s="1"/>
  <c r="AB32" i="22"/>
  <c r="L132" i="6"/>
  <c r="BT34" i="22"/>
  <c r="BA134" i="6"/>
  <c r="BU34" i="22" s="1"/>
  <c r="BB134" i="6"/>
  <c r="BV34" i="22" s="1"/>
  <c r="BY35" i="22"/>
  <c r="BF135" i="6"/>
  <c r="BZ35" i="22" s="1"/>
  <c r="L136" i="6"/>
  <c r="AB36" i="22"/>
  <c r="BB136" i="6"/>
  <c r="BA136" i="6"/>
  <c r="BU36" i="22" s="1"/>
  <c r="L138" i="6"/>
  <c r="AB38" i="22"/>
  <c r="BA138" i="6"/>
  <c r="BU38" i="22" s="1"/>
  <c r="BT38" i="22"/>
  <c r="BM39" i="22"/>
  <c r="N139" i="6"/>
  <c r="AB40" i="22"/>
  <c r="L140" i="6"/>
  <c r="BT40" i="22"/>
  <c r="BA140" i="6"/>
  <c r="BU40" i="22" s="1"/>
  <c r="BY40" i="22"/>
  <c r="BF140" i="6"/>
  <c r="BZ40" i="22" s="1"/>
  <c r="L141" i="6"/>
  <c r="AB41" i="22"/>
  <c r="BB141" i="6"/>
  <c r="BV41" i="22" s="1"/>
  <c r="BA141" i="6"/>
  <c r="BU41" i="22" s="1"/>
  <c r="BY41" i="22"/>
  <c r="BF141" i="6"/>
  <c r="BZ41" i="22" s="1"/>
  <c r="L142" i="6"/>
  <c r="AB42" i="22"/>
  <c r="BT42" i="22"/>
  <c r="BA142" i="6"/>
  <c r="BU42" i="22" s="1"/>
  <c r="BY43" i="22"/>
  <c r="BF143" i="6"/>
  <c r="BZ43" i="22" s="1"/>
  <c r="AB44" i="22"/>
  <c r="L144" i="6"/>
  <c r="BM45" i="22"/>
  <c r="N145" i="6"/>
  <c r="L146" i="6"/>
  <c r="AB46" i="22"/>
  <c r="BA146" i="6"/>
  <c r="BU46" i="22" s="1"/>
  <c r="BT46" i="22"/>
  <c r="BA147" i="6"/>
  <c r="BU47" i="22" s="1"/>
  <c r="BB147" i="6"/>
  <c r="BV47" i="22" s="1"/>
  <c r="BY47" i="22"/>
  <c r="BF147" i="6"/>
  <c r="BZ47" i="22" s="1"/>
  <c r="AB48" i="22"/>
  <c r="L148" i="6"/>
  <c r="BM49" i="22"/>
  <c r="N149" i="6"/>
  <c r="BY49" i="22"/>
  <c r="BF149" i="6"/>
  <c r="BZ49" i="22" s="1"/>
  <c r="BT50" i="22"/>
  <c r="BA150" i="6"/>
  <c r="BU50" i="22" s="1"/>
  <c r="BB150" i="6"/>
  <c r="BV50" i="22" s="1"/>
  <c r="BM71" i="22"/>
  <c r="N171" i="6"/>
  <c r="N175" i="6"/>
  <c r="BM75" i="22"/>
  <c r="N177" i="6"/>
  <c r="BM77" i="22"/>
  <c r="N179" i="6"/>
  <c r="BM79" i="22"/>
  <c r="N183" i="6"/>
  <c r="BM83" i="22"/>
  <c r="BM85" i="22"/>
  <c r="N185" i="6"/>
  <c r="BM91" i="22"/>
  <c r="N191" i="6"/>
  <c r="BM93" i="22"/>
  <c r="N193" i="6"/>
  <c r="BA193" i="6"/>
  <c r="BU93" i="22" s="1"/>
  <c r="BB193" i="6"/>
  <c r="BF193" i="6"/>
  <c r="BZ93" i="22" s="1"/>
  <c r="BY93" i="22"/>
  <c r="BA194" i="6"/>
  <c r="BU94" i="22" s="1"/>
  <c r="BT94" i="22"/>
  <c r="BB194" i="6"/>
  <c r="BV94" i="22" s="1"/>
  <c r="AB95" i="22"/>
  <c r="L195" i="6"/>
  <c r="BM95" i="22"/>
  <c r="N195" i="6"/>
  <c r="BB195" i="6"/>
  <c r="BV95" i="22" s="1"/>
  <c r="BA195" i="6"/>
  <c r="BU95" i="22" s="1"/>
  <c r="AB96" i="22"/>
  <c r="L196" i="6"/>
  <c r="BA196" i="6"/>
  <c r="BU96" i="22" s="1"/>
  <c r="BB196" i="6"/>
  <c r="BV96" i="22" s="1"/>
  <c r="AB98" i="22"/>
  <c r="L198" i="6"/>
  <c r="BA198" i="6"/>
  <c r="BU98" i="22" s="1"/>
  <c r="BT98" i="22"/>
  <c r="BB199" i="6"/>
  <c r="BA199" i="6"/>
  <c r="BU99" i="22" s="1"/>
  <c r="BY99" i="22"/>
  <c r="BF199" i="6"/>
  <c r="BZ99" i="22" s="1"/>
  <c r="BA201" i="6"/>
  <c r="BU101" i="22" s="1"/>
  <c r="BB201" i="6"/>
  <c r="BY101" i="22"/>
  <c r="BF201" i="6"/>
  <c r="BZ101" i="22" s="1"/>
  <c r="L202" i="6"/>
  <c r="AB102" i="22"/>
  <c r="BB202" i="6"/>
  <c r="BV102" i="22" s="1"/>
  <c r="BT102" i="22"/>
  <c r="BA202" i="6"/>
  <c r="BU102" i="22" s="1"/>
  <c r="L203" i="6"/>
  <c r="AB103" i="22"/>
  <c r="BA203" i="6"/>
  <c r="BU103" i="22" s="1"/>
  <c r="BB203" i="6"/>
  <c r="BV103" i="22" s="1"/>
  <c r="AB104" i="22"/>
  <c r="L204" i="6"/>
  <c r="BB205" i="6"/>
  <c r="BV105" i="22" s="1"/>
  <c r="BT105" i="22"/>
  <c r="BA205" i="6"/>
  <c r="BU105" i="22" s="1"/>
  <c r="BA206" i="6"/>
  <c r="BU106" i="22" s="1"/>
  <c r="BT106" i="22"/>
  <c r="BA207" i="6"/>
  <c r="BU107" i="22" s="1"/>
  <c r="BB207" i="6"/>
  <c r="BF207" i="6"/>
  <c r="BZ107" i="22" s="1"/>
  <c r="BY107" i="22"/>
  <c r="AB108" i="22"/>
  <c r="L208" i="6"/>
  <c r="BA208" i="6"/>
  <c r="BU108" i="22" s="1"/>
  <c r="BB208" i="6"/>
  <c r="BV108" i="22" s="1"/>
  <c r="BB209" i="6"/>
  <c r="BA209" i="6"/>
  <c r="BU109" i="22" s="1"/>
  <c r="AB111" i="22"/>
  <c r="L211" i="6"/>
  <c r="BM111" i="22"/>
  <c r="N211" i="6"/>
  <c r="BB211" i="6"/>
  <c r="BV111" i="22" s="1"/>
  <c r="BA211" i="6"/>
  <c r="BU111" i="22" s="1"/>
  <c r="BY111" i="22"/>
  <c r="BF211" i="6"/>
  <c r="BZ111" i="22" s="1"/>
  <c r="AB112" i="22"/>
  <c r="L212" i="6"/>
  <c r="BT113" i="22"/>
  <c r="BA213" i="6"/>
  <c r="BU113" i="22" s="1"/>
  <c r="BB213" i="6"/>
  <c r="BV113" i="22" s="1"/>
  <c r="BY113" i="22"/>
  <c r="BF213" i="6"/>
  <c r="BZ113" i="22" s="1"/>
  <c r="BA215" i="6"/>
  <c r="BU115" i="22" s="1"/>
  <c r="BB215" i="6"/>
  <c r="BF215" i="6"/>
  <c r="BZ115" i="22" s="1"/>
  <c r="BY115" i="22"/>
  <c r="AB116" i="22"/>
  <c r="L216" i="6"/>
  <c r="BB216" i="6"/>
  <c r="BV116" i="22" s="1"/>
  <c r="BA216" i="6"/>
  <c r="BU116" i="22" s="1"/>
  <c r="BM119" i="22"/>
  <c r="N219" i="6"/>
  <c r="BY119" i="22"/>
  <c r="BF219" i="6"/>
  <c r="BZ119" i="22" s="1"/>
  <c r="L220" i="6"/>
  <c r="AB120" i="22"/>
  <c r="AF128" i="22"/>
  <c r="AE128" i="22"/>
  <c r="AF129" i="22"/>
  <c r="AE129" i="22"/>
  <c r="AF130" i="22"/>
  <c r="AE130" i="22"/>
  <c r="AE133" i="22"/>
  <c r="AF133" i="22"/>
  <c r="AF134" i="22"/>
  <c r="AE134" i="22"/>
  <c r="AF137" i="22"/>
  <c r="AE137" i="22"/>
  <c r="AE138" i="22"/>
  <c r="AF138" i="22"/>
  <c r="AF142" i="22"/>
  <c r="AE142" i="22"/>
  <c r="AF127" i="22"/>
  <c r="AC128" i="22"/>
  <c r="AC130" i="22"/>
  <c r="AC131" i="22"/>
  <c r="AC132" i="22"/>
  <c r="AC134" i="22"/>
  <c r="AC135" i="22"/>
  <c r="AC136" i="22"/>
  <c r="AC138" i="22"/>
  <c r="AC139" i="22"/>
  <c r="AC140" i="22"/>
  <c r="AE141" i="22"/>
  <c r="AF102" i="22"/>
  <c r="AC103" i="22"/>
  <c r="AF107" i="22"/>
  <c r="AE14" i="22"/>
  <c r="AF15" i="22"/>
  <c r="AC16" i="22"/>
  <c r="AC17" i="22"/>
  <c r="AF19" i="22"/>
  <c r="AC20" i="22"/>
  <c r="AE22" i="22"/>
  <c r="AE23" i="22"/>
  <c r="AE24" i="22"/>
  <c r="AF26" i="22"/>
  <c r="AE27" i="22"/>
  <c r="AC54" i="22"/>
  <c r="AC56" i="22"/>
  <c r="AC78" i="22"/>
  <c r="AC81" i="22"/>
  <c r="AC35" i="22"/>
  <c r="AE49" i="22"/>
  <c r="AC50" i="22"/>
  <c r="AE53" i="22"/>
  <c r="AE55" i="22"/>
  <c r="AF94" i="22"/>
  <c r="AC97" i="22"/>
  <c r="AF105" i="22"/>
  <c r="AC106" i="22"/>
  <c r="AC61" i="22"/>
  <c r="AF62" i="22"/>
  <c r="AC64" i="22"/>
  <c r="AC65" i="22"/>
  <c r="AC66" i="22"/>
  <c r="AC68" i="22"/>
  <c r="AC69" i="22"/>
  <c r="AC70" i="22"/>
  <c r="AF71" i="22"/>
  <c r="AF72" i="22"/>
  <c r="AC73" i="22"/>
  <c r="AF74" i="22"/>
  <c r="AC85" i="22"/>
  <c r="AE89" i="22"/>
  <c r="AF92" i="22"/>
  <c r="AF93" i="22"/>
  <c r="AC95" i="22"/>
  <c r="AE96" i="22"/>
  <c r="AC98" i="22"/>
  <c r="AC99" i="22"/>
  <c r="AE100" i="22"/>
  <c r="AC101" i="22"/>
  <c r="AE104" i="22"/>
  <c r="AC108" i="22"/>
  <c r="AF110" i="22"/>
  <c r="AC112" i="22"/>
  <c r="AC114" i="22"/>
  <c r="AC116" i="22"/>
  <c r="AC118" i="22"/>
  <c r="AC120" i="22"/>
  <c r="AC122" i="22"/>
  <c r="AC124" i="22"/>
  <c r="AC126" i="22"/>
  <c r="L138" i="22"/>
  <c r="I138" i="22"/>
  <c r="C145" i="22"/>
  <c r="H145" i="22"/>
  <c r="A3" i="22"/>
  <c r="C3" i="22"/>
  <c r="H3" i="22"/>
  <c r="D4" i="22"/>
  <c r="C4" i="22"/>
  <c r="H4" i="22"/>
  <c r="E5" i="22"/>
  <c r="C5" i="22"/>
  <c r="G6" i="22"/>
  <c r="C6" i="22"/>
  <c r="A7" i="22"/>
  <c r="C7" i="22"/>
  <c r="J8" i="22"/>
  <c r="C8" i="22"/>
  <c r="E9" i="22"/>
  <c r="C9" i="22"/>
  <c r="I10" i="22"/>
  <c r="C10" i="22"/>
  <c r="A11" i="22"/>
  <c r="C11" i="22"/>
  <c r="B12" i="22"/>
  <c r="C12" i="22"/>
  <c r="E13" i="22"/>
  <c r="C13" i="22"/>
  <c r="G14" i="22"/>
  <c r="C14" i="22"/>
  <c r="A15" i="22"/>
  <c r="C15" i="22"/>
  <c r="E17" i="22"/>
  <c r="C17" i="22"/>
  <c r="G18" i="22"/>
  <c r="C18" i="22"/>
  <c r="H31" i="22"/>
  <c r="C31" i="22"/>
  <c r="E32" i="22"/>
  <c r="C32" i="22"/>
  <c r="H32" i="22"/>
  <c r="A33" i="22"/>
  <c r="C33" i="22"/>
  <c r="E34" i="22"/>
  <c r="C34" i="22"/>
  <c r="E35" i="22"/>
  <c r="C35" i="22"/>
  <c r="A37" i="22"/>
  <c r="C37" i="22"/>
  <c r="E38" i="22"/>
  <c r="C38" i="22"/>
  <c r="B39" i="22"/>
  <c r="C39" i="22"/>
  <c r="E40" i="22"/>
  <c r="C40" i="22"/>
  <c r="A41" i="22"/>
  <c r="C41" i="22"/>
  <c r="H41" i="22"/>
  <c r="E42" i="22"/>
  <c r="C42" i="22"/>
  <c r="H42" i="22"/>
  <c r="E43" i="22"/>
  <c r="C43" i="22"/>
  <c r="H43" i="22"/>
  <c r="C44" i="22"/>
  <c r="H44" i="22"/>
  <c r="A45" i="22"/>
  <c r="C45" i="22"/>
  <c r="H45" i="22"/>
  <c r="E46" i="22"/>
  <c r="C46" i="22"/>
  <c r="H46" i="22"/>
  <c r="E47" i="22"/>
  <c r="C47" i="22"/>
  <c r="H47" i="22"/>
  <c r="C48" i="22"/>
  <c r="H48" i="22"/>
  <c r="C49" i="22"/>
  <c r="H49" i="22"/>
  <c r="C50" i="22"/>
  <c r="H50" i="22"/>
  <c r="C53" i="22"/>
  <c r="H53" i="22"/>
  <c r="C55" i="22"/>
  <c r="H55" i="22"/>
  <c r="C57" i="22"/>
  <c r="H57" i="22"/>
  <c r="E59" i="22"/>
  <c r="C59" i="22"/>
  <c r="F60" i="22"/>
  <c r="C60" i="22"/>
  <c r="A62" i="22"/>
  <c r="C62" i="22"/>
  <c r="E63" i="22"/>
  <c r="C63" i="22"/>
  <c r="B64" i="22"/>
  <c r="C64" i="22"/>
  <c r="C65" i="22"/>
  <c r="H65" i="22"/>
  <c r="A66" i="22"/>
  <c r="C66" i="22"/>
  <c r="H66" i="22"/>
  <c r="E67" i="22"/>
  <c r="C67" i="22"/>
  <c r="H67" i="22"/>
  <c r="B68" i="22"/>
  <c r="C68" i="22"/>
  <c r="H68" i="22"/>
  <c r="D69" i="22"/>
  <c r="C69" i="22"/>
  <c r="H69" i="22"/>
  <c r="C70" i="22"/>
  <c r="H70" i="22"/>
  <c r="B71" i="22"/>
  <c r="C71" i="22"/>
  <c r="H71" i="22"/>
  <c r="K72" i="22"/>
  <c r="H72" i="22"/>
  <c r="C72" i="22"/>
  <c r="M73" i="22"/>
  <c r="H73" i="22"/>
  <c r="C73" i="22"/>
  <c r="G74" i="22"/>
  <c r="C74" i="22"/>
  <c r="H74" i="22"/>
  <c r="E75" i="22"/>
  <c r="C75" i="22"/>
  <c r="H75" i="22"/>
  <c r="C76" i="22"/>
  <c r="H76" i="22"/>
  <c r="E77" i="22"/>
  <c r="C77" i="22"/>
  <c r="H77" i="22"/>
  <c r="C78" i="22"/>
  <c r="H78" i="22"/>
  <c r="E79" i="22"/>
  <c r="C79" i="22"/>
  <c r="H79" i="22"/>
  <c r="G83" i="22"/>
  <c r="H83" i="22"/>
  <c r="C83" i="22"/>
  <c r="B88" i="22"/>
  <c r="C88" i="22"/>
  <c r="D89" i="22"/>
  <c r="C89" i="22"/>
  <c r="C90" i="22"/>
  <c r="H90" i="22"/>
  <c r="J91" i="22"/>
  <c r="C91" i="22"/>
  <c r="H91" i="22"/>
  <c r="B92" i="22"/>
  <c r="C92" i="22"/>
  <c r="H92" i="22"/>
  <c r="D93" i="22"/>
  <c r="C93" i="22"/>
  <c r="H93" i="22"/>
  <c r="D94" i="22"/>
  <c r="C94" i="22"/>
  <c r="H94" i="22"/>
  <c r="G95" i="22"/>
  <c r="C95" i="22"/>
  <c r="H95" i="22"/>
  <c r="B96" i="22"/>
  <c r="H96" i="22"/>
  <c r="C96" i="22"/>
  <c r="D97" i="22"/>
  <c r="H97" i="22"/>
  <c r="C97" i="22"/>
  <c r="H98" i="22"/>
  <c r="C98" i="22"/>
  <c r="B99" i="22"/>
  <c r="H99" i="22"/>
  <c r="C99" i="22"/>
  <c r="B100" i="22"/>
  <c r="H100" i="22"/>
  <c r="C100" i="22"/>
  <c r="D101" i="22"/>
  <c r="H101" i="22"/>
  <c r="C101" i="22"/>
  <c r="H102" i="22"/>
  <c r="C102" i="22"/>
  <c r="J103" i="22"/>
  <c r="C103" i="22"/>
  <c r="H103" i="22"/>
  <c r="B104" i="22"/>
  <c r="C104" i="22"/>
  <c r="H104" i="22"/>
  <c r="C106" i="22"/>
  <c r="H106" i="22"/>
  <c r="C107" i="22"/>
  <c r="H107" i="22"/>
  <c r="B111" i="22"/>
  <c r="C111" i="22"/>
  <c r="D112" i="22"/>
  <c r="C112" i="22"/>
  <c r="F113" i="22"/>
  <c r="C113" i="22"/>
  <c r="B115" i="22"/>
  <c r="C115" i="22"/>
  <c r="D116" i="22"/>
  <c r="C116" i="22"/>
  <c r="F117" i="22"/>
  <c r="C117" i="22"/>
  <c r="B119" i="22"/>
  <c r="C119" i="22"/>
  <c r="D120" i="22"/>
  <c r="C120" i="22"/>
  <c r="F121" i="22"/>
  <c r="H121" i="22"/>
  <c r="C121" i="22"/>
  <c r="H122" i="22"/>
  <c r="C122" i="22"/>
  <c r="B123" i="22"/>
  <c r="H123" i="22"/>
  <c r="C123" i="22"/>
  <c r="D124" i="22"/>
  <c r="H124" i="22"/>
  <c r="C124" i="22"/>
  <c r="F125" i="22"/>
  <c r="H125" i="22"/>
  <c r="C125" i="22"/>
  <c r="H126" i="22"/>
  <c r="C126" i="22"/>
  <c r="BZ14" i="22"/>
  <c r="BY14" i="22"/>
  <c r="AB15" i="22"/>
  <c r="BU15" i="22"/>
  <c r="BT15" i="22"/>
  <c r="BZ16" i="22"/>
  <c r="BY16" i="22"/>
  <c r="AB17" i="22"/>
  <c r="BU17" i="22"/>
  <c r="BT17" i="22"/>
  <c r="BZ17" i="22"/>
  <c r="BY17" i="22"/>
  <c r="AB18" i="22"/>
  <c r="BZ18" i="22"/>
  <c r="BY18" i="22"/>
  <c r="AB19" i="22"/>
  <c r="BU19" i="22"/>
  <c r="BT19" i="22"/>
  <c r="BU20" i="22"/>
  <c r="BT20" i="22"/>
  <c r="BZ20" i="22"/>
  <c r="BY20" i="22"/>
  <c r="AB21" i="22"/>
  <c r="BU21" i="22"/>
  <c r="BT21" i="22"/>
  <c r="BZ22" i="22"/>
  <c r="BY22" i="22"/>
  <c r="AB23" i="22"/>
  <c r="BU23" i="22"/>
  <c r="BT23" i="22"/>
  <c r="BZ24" i="22"/>
  <c r="BY24" i="22"/>
  <c r="AB25" i="22"/>
  <c r="BM25" i="22"/>
  <c r="BT25" i="22"/>
  <c r="BZ25" i="22"/>
  <c r="BY25" i="22"/>
  <c r="AB26" i="22"/>
  <c r="BZ26" i="22"/>
  <c r="BY26" i="22"/>
  <c r="AB27" i="22"/>
  <c r="BT27" i="22"/>
  <c r="BT28" i="22"/>
  <c r="BZ28" i="22"/>
  <c r="BY28" i="22"/>
  <c r="BZ32" i="22"/>
  <c r="BY32" i="22"/>
  <c r="AB33" i="22"/>
  <c r="BU33" i="22"/>
  <c r="BT33" i="22"/>
  <c r="BZ33" i="22"/>
  <c r="BY33" i="22"/>
  <c r="AB34" i="22"/>
  <c r="BZ34" i="22"/>
  <c r="BY34" i="22"/>
  <c r="AB35" i="22"/>
  <c r="BU35" i="22"/>
  <c r="BT35" i="22"/>
  <c r="BT36" i="22"/>
  <c r="BZ36" i="22"/>
  <c r="BY36" i="22"/>
  <c r="AB37" i="22"/>
  <c r="BU37" i="22"/>
  <c r="BT37" i="22"/>
  <c r="BZ38" i="22"/>
  <c r="BY38" i="22"/>
  <c r="BM41" i="22"/>
  <c r="BT41" i="22"/>
  <c r="BZ42" i="22"/>
  <c r="BY42" i="22"/>
  <c r="AB43" i="22"/>
  <c r="BU43" i="22"/>
  <c r="BT43" i="22"/>
  <c r="BV44" i="22"/>
  <c r="BT44" i="22"/>
  <c r="BZ44" i="22"/>
  <c r="BY44" i="22"/>
  <c r="AB45" i="22"/>
  <c r="BU45" i="22"/>
  <c r="BT45" i="22"/>
  <c r="BZ46" i="22"/>
  <c r="BY46" i="22"/>
  <c r="AB47" i="22"/>
  <c r="BT47" i="22"/>
  <c r="BV48" i="22"/>
  <c r="BT48" i="22"/>
  <c r="BZ48" i="22"/>
  <c r="BY48" i="22"/>
  <c r="AC49" i="22"/>
  <c r="AB49" i="22"/>
  <c r="BU49" i="22"/>
  <c r="BT49" i="22"/>
  <c r="AB50" i="22"/>
  <c r="BZ50" i="22"/>
  <c r="BY50" i="22"/>
  <c r="AB51" i="22"/>
  <c r="BU51" i="22"/>
  <c r="BT51" i="22"/>
  <c r="AB53" i="22"/>
  <c r="BU53" i="22"/>
  <c r="BT53" i="22"/>
  <c r="BY53" i="22"/>
  <c r="BZ53" i="22"/>
  <c r="AB54" i="22"/>
  <c r="BZ54" i="22"/>
  <c r="BY54" i="22"/>
  <c r="AB55" i="22"/>
  <c r="BM55" i="22"/>
  <c r="BU55" i="22"/>
  <c r="BT55" i="22"/>
  <c r="BZ55" i="22"/>
  <c r="BY55" i="22"/>
  <c r="BV56" i="22"/>
  <c r="BT56" i="22"/>
  <c r="BZ56" i="22"/>
  <c r="BY56" i="22"/>
  <c r="AB57" i="22"/>
  <c r="BU57" i="22"/>
  <c r="BT57" i="22"/>
  <c r="AB58" i="22"/>
  <c r="BV58" i="22"/>
  <c r="BU58" i="22"/>
  <c r="BT58" i="22"/>
  <c r="BZ58" i="22"/>
  <c r="BY58" i="22"/>
  <c r="AB59" i="22"/>
  <c r="BU59" i="22"/>
  <c r="BT59" i="22"/>
  <c r="BV60" i="22"/>
  <c r="BU60" i="22"/>
  <c r="BT60" i="22"/>
  <c r="BZ60" i="22"/>
  <c r="BY60" i="22"/>
  <c r="AB61" i="22"/>
  <c r="BU61" i="22"/>
  <c r="BT61" i="22"/>
  <c r="BZ62" i="22"/>
  <c r="BY62" i="22"/>
  <c r="AB63" i="22"/>
  <c r="BU63" i="22"/>
  <c r="BV63" i="22"/>
  <c r="BT63" i="22"/>
  <c r="BV64" i="22"/>
  <c r="BT64" i="22"/>
  <c r="BZ64" i="22"/>
  <c r="BY64" i="22"/>
  <c r="AB65" i="22"/>
  <c r="BM65" i="22"/>
  <c r="BU65" i="22"/>
  <c r="BT65" i="22"/>
  <c r="BV66" i="22"/>
  <c r="BT66" i="22"/>
  <c r="BU66" i="22"/>
  <c r="BZ66" i="22"/>
  <c r="BY66" i="22"/>
  <c r="AB67" i="22"/>
  <c r="BU67" i="22"/>
  <c r="BT67" i="22"/>
  <c r="BZ67" i="22"/>
  <c r="BY67" i="22"/>
  <c r="AB68" i="22"/>
  <c r="BV68" i="22"/>
  <c r="BT68" i="22"/>
  <c r="BU68" i="22"/>
  <c r="BZ68" i="22"/>
  <c r="BY68" i="22"/>
  <c r="AB69" i="22"/>
  <c r="BU69" i="22"/>
  <c r="BT69" i="22"/>
  <c r="BZ70" i="22"/>
  <c r="BY70" i="22"/>
  <c r="AB71" i="22"/>
  <c r="BU71" i="22"/>
  <c r="BT71" i="22"/>
  <c r="AB72" i="22"/>
  <c r="BV72" i="22"/>
  <c r="BT72" i="22"/>
  <c r="BZ72" i="22"/>
  <c r="BY72" i="22"/>
  <c r="AB73" i="22"/>
  <c r="BU73" i="22"/>
  <c r="BT73" i="22"/>
  <c r="BV74" i="22"/>
  <c r="BT74" i="22"/>
  <c r="BZ74" i="22"/>
  <c r="BY74" i="22"/>
  <c r="AB75" i="22"/>
  <c r="BU75" i="22"/>
  <c r="BT75" i="22"/>
  <c r="BV76" i="22"/>
  <c r="BU76" i="22"/>
  <c r="BT76" i="22"/>
  <c r="BZ76" i="22"/>
  <c r="BY76" i="22"/>
  <c r="AB77" i="22"/>
  <c r="BU77" i="22"/>
  <c r="BT77" i="22"/>
  <c r="BY78" i="22"/>
  <c r="BZ78" i="22"/>
  <c r="AB79" i="22"/>
  <c r="BU79" i="22"/>
  <c r="BT79" i="22"/>
  <c r="BV80" i="22"/>
  <c r="BU80" i="22"/>
  <c r="BT80" i="22"/>
  <c r="BZ80" i="22"/>
  <c r="BY80" i="22"/>
  <c r="AB81" i="22"/>
  <c r="BZ81" i="22"/>
  <c r="BY81" i="22"/>
  <c r="BZ82" i="22"/>
  <c r="BY82" i="22"/>
  <c r="AB83" i="22"/>
  <c r="BU83" i="22"/>
  <c r="BT83" i="22"/>
  <c r="BY83" i="22"/>
  <c r="BZ83" i="22"/>
  <c r="AB84" i="22"/>
  <c r="BV84" i="22"/>
  <c r="BT84" i="22"/>
  <c r="BZ84" i="22"/>
  <c r="BY84" i="22"/>
  <c r="AB85" i="22"/>
  <c r="BU85" i="22"/>
  <c r="BT85" i="22"/>
  <c r="BY85" i="22"/>
  <c r="BZ85" i="22"/>
  <c r="BZ86" i="22"/>
  <c r="BY86" i="22"/>
  <c r="BM87" i="22"/>
  <c r="BU87" i="22"/>
  <c r="BT87" i="22"/>
  <c r="BV88" i="22"/>
  <c r="BT88" i="22"/>
  <c r="BZ88" i="22"/>
  <c r="BY88" i="22"/>
  <c r="AB89" i="22"/>
  <c r="BU89" i="22"/>
  <c r="BT89" i="22"/>
  <c r="BV92" i="22"/>
  <c r="BT92" i="22"/>
  <c r="BU92" i="22"/>
  <c r="BZ92" i="22"/>
  <c r="BY92" i="22"/>
  <c r="AB93" i="22"/>
  <c r="BT93" i="22"/>
  <c r="AB94" i="22"/>
  <c r="BZ94" i="22"/>
  <c r="BY94" i="22"/>
  <c r="BT95" i="22"/>
  <c r="BY95" i="22"/>
  <c r="BZ95" i="22"/>
  <c r="BT96" i="22"/>
  <c r="BZ96" i="22"/>
  <c r="BY96" i="22"/>
  <c r="AB97" i="22"/>
  <c r="BT97" i="22"/>
  <c r="BU97" i="22"/>
  <c r="BY97" i="22"/>
  <c r="BZ97" i="22"/>
  <c r="BZ98" i="22"/>
  <c r="BY98" i="22"/>
  <c r="AB99" i="22"/>
  <c r="BM99" i="22"/>
  <c r="BT99" i="22"/>
  <c r="AB100" i="22"/>
  <c r="BV100" i="22"/>
  <c r="BT100" i="22"/>
  <c r="BZ100" i="22"/>
  <c r="BY100" i="22"/>
  <c r="AB101" i="22"/>
  <c r="BM101" i="22"/>
  <c r="BT101" i="22"/>
  <c r="BY102" i="22"/>
  <c r="BZ102" i="22"/>
  <c r="BT103" i="22"/>
  <c r="BY103" i="22"/>
  <c r="BZ103" i="22"/>
  <c r="BV104" i="22"/>
  <c r="BT104" i="22"/>
  <c r="BZ104" i="22"/>
  <c r="BY104" i="22"/>
  <c r="AB105" i="22"/>
  <c r="BY105" i="22"/>
  <c r="BZ105" i="22"/>
  <c r="AB106" i="22"/>
  <c r="BZ106" i="22"/>
  <c r="BY106" i="22"/>
  <c r="AB107" i="22"/>
  <c r="BT107" i="22"/>
  <c r="BT108" i="22"/>
  <c r="BZ108" i="22"/>
  <c r="BY108" i="22"/>
  <c r="AB109" i="22"/>
  <c r="BT109" i="22"/>
  <c r="BZ109" i="22"/>
  <c r="BY109" i="22"/>
  <c r="AB110" i="22"/>
  <c r="BV110" i="22"/>
  <c r="BT110" i="22"/>
  <c r="BZ110" i="22"/>
  <c r="BY110" i="22"/>
  <c r="BT111" i="22"/>
  <c r="BV112" i="22"/>
  <c r="BT112" i="22"/>
  <c r="BZ112" i="22"/>
  <c r="BY112" i="22"/>
  <c r="AB113" i="22"/>
  <c r="AB114" i="22"/>
  <c r="BZ114" i="22"/>
  <c r="BY114" i="22"/>
  <c r="AB115" i="22"/>
  <c r="BT115" i="22"/>
  <c r="BT116" i="22"/>
  <c r="BZ116" i="22"/>
  <c r="BY116" i="22"/>
  <c r="AB117" i="22"/>
  <c r="BU117" i="22"/>
  <c r="BT117" i="22"/>
  <c r="BY117" i="22"/>
  <c r="BZ117" i="22"/>
  <c r="BV118" i="22"/>
  <c r="BT118" i="22"/>
  <c r="BU119" i="22"/>
  <c r="BT119" i="22"/>
  <c r="BV120" i="22"/>
  <c r="BT120" i="22"/>
  <c r="BZ120" i="22"/>
  <c r="BY120" i="22"/>
  <c r="AB121" i="22"/>
  <c r="BU121" i="22"/>
  <c r="BT121" i="22"/>
  <c r="BV121" i="22"/>
  <c r="BU122" i="22"/>
  <c r="BT122" i="22"/>
  <c r="BZ122" i="22"/>
  <c r="BY122" i="22"/>
  <c r="BU124" i="22"/>
  <c r="BT124" i="22"/>
  <c r="BZ124" i="22"/>
  <c r="BY124" i="22"/>
  <c r="AB125" i="22"/>
  <c r="BT125" i="22"/>
  <c r="BZ125" i="22"/>
  <c r="BY125" i="22"/>
  <c r="AB126" i="22"/>
  <c r="BV126" i="22"/>
  <c r="BT126" i="22"/>
  <c r="BU127" i="22"/>
  <c r="BT127" i="22"/>
  <c r="BZ127" i="22"/>
  <c r="BY127" i="22"/>
  <c r="BV128" i="22"/>
  <c r="BT128" i="22"/>
  <c r="BZ128" i="22"/>
  <c r="BY128" i="22"/>
  <c r="BY129" i="22"/>
  <c r="BZ129" i="22"/>
  <c r="AB130" i="22"/>
  <c r="BZ130" i="22"/>
  <c r="BY130" i="22"/>
  <c r="AB131" i="22"/>
  <c r="BU131" i="22"/>
  <c r="BT131" i="22"/>
  <c r="BV132" i="22"/>
  <c r="BT132" i="22"/>
  <c r="BZ132" i="22"/>
  <c r="BY132" i="22"/>
  <c r="AB133" i="22"/>
  <c r="AC133" i="22"/>
  <c r="BU133" i="22"/>
  <c r="BT133" i="22"/>
  <c r="BZ133" i="22"/>
  <c r="BY133" i="22"/>
  <c r="BV134" i="22"/>
  <c r="BT134" i="22"/>
  <c r="BY134" i="22"/>
  <c r="BZ134" i="22"/>
  <c r="BU135" i="22"/>
  <c r="BT135" i="22"/>
  <c r="BV135" i="22"/>
  <c r="AB136" i="22"/>
  <c r="BV136" i="22"/>
  <c r="BT136" i="22"/>
  <c r="BZ136" i="22"/>
  <c r="BY136" i="22"/>
  <c r="AC137" i="22"/>
  <c r="AB137" i="22"/>
  <c r="BV137" i="22"/>
  <c r="BU137" i="22"/>
  <c r="BT137" i="22"/>
  <c r="BY137" i="22"/>
  <c r="BZ137" i="22"/>
  <c r="BZ138" i="22"/>
  <c r="BY138" i="22"/>
  <c r="AB139" i="22"/>
  <c r="BU139" i="22"/>
  <c r="BT139" i="22"/>
  <c r="AB140" i="22"/>
  <c r="BZ140" i="22"/>
  <c r="BY140" i="22"/>
  <c r="AB141" i="22"/>
  <c r="AC141" i="22"/>
  <c r="BT141" i="22"/>
  <c r="BY141" i="22"/>
  <c r="BZ141" i="22"/>
  <c r="BU143" i="22"/>
  <c r="BT143" i="22"/>
  <c r="BV143" i="22"/>
  <c r="BY143" i="22"/>
  <c r="BZ143" i="22"/>
  <c r="AB142" i="22"/>
  <c r="BT142" i="22"/>
  <c r="BY142" i="22"/>
  <c r="BZ142" i="22"/>
  <c r="AC143" i="22"/>
  <c r="AB143" i="22"/>
  <c r="AC142" i="22"/>
  <c r="R127" i="22"/>
  <c r="Q127" i="22"/>
  <c r="P127" i="22"/>
  <c r="B127" i="22"/>
  <c r="C127" i="22"/>
  <c r="I127" i="22"/>
  <c r="A127" i="22"/>
  <c r="H127" i="22"/>
  <c r="P128" i="22"/>
  <c r="S128" i="22"/>
  <c r="R128" i="22"/>
  <c r="D128" i="22"/>
  <c r="L128" i="22"/>
  <c r="K128" i="22"/>
  <c r="J128" i="22"/>
  <c r="I128" i="22"/>
  <c r="G128" i="22"/>
  <c r="C128" i="22"/>
  <c r="B128" i="22"/>
  <c r="A128" i="22"/>
  <c r="H128" i="22"/>
  <c r="E129" i="22"/>
  <c r="C129" i="22"/>
  <c r="H129" i="22"/>
  <c r="Q130" i="22"/>
  <c r="P130" i="22"/>
  <c r="B130" i="22"/>
  <c r="D130" i="22"/>
  <c r="F130" i="22"/>
  <c r="G130" i="22"/>
  <c r="I130" i="22"/>
  <c r="L130" i="22"/>
  <c r="K130" i="22"/>
  <c r="C130" i="22"/>
  <c r="H130" i="22"/>
  <c r="A130" i="22"/>
  <c r="S131" i="22"/>
  <c r="Q131" i="22"/>
  <c r="R131" i="22"/>
  <c r="P131" i="22"/>
  <c r="D131" i="22"/>
  <c r="K131" i="22"/>
  <c r="H131" i="22"/>
  <c r="C131" i="22"/>
  <c r="B131" i="22"/>
  <c r="J131" i="22"/>
  <c r="A131" i="22"/>
  <c r="F131" i="22"/>
  <c r="I131" i="22"/>
  <c r="Q132" i="22"/>
  <c r="P132" i="22"/>
  <c r="R132" i="22"/>
  <c r="S132" i="22"/>
  <c r="E132" i="22"/>
  <c r="H132" i="22"/>
  <c r="C132" i="22"/>
  <c r="B132" i="22"/>
  <c r="L132" i="22"/>
  <c r="J132" i="22"/>
  <c r="K132" i="22"/>
  <c r="D132" i="22"/>
  <c r="E133" i="22"/>
  <c r="H133" i="22"/>
  <c r="C133" i="22"/>
  <c r="D133" i="22"/>
  <c r="L133" i="22"/>
  <c r="B134" i="22"/>
  <c r="G134" i="22"/>
  <c r="C134" i="22"/>
  <c r="A134" i="22"/>
  <c r="F134" i="22"/>
  <c r="H134" i="22"/>
  <c r="D134" i="22"/>
  <c r="I134" i="22"/>
  <c r="P135" i="22"/>
  <c r="S135" i="22"/>
  <c r="R135" i="22"/>
  <c r="Q135" i="22"/>
  <c r="D135" i="22"/>
  <c r="A135" i="22"/>
  <c r="F135" i="22"/>
  <c r="B135" i="22"/>
  <c r="C135" i="22"/>
  <c r="J135" i="22"/>
  <c r="I135" i="22"/>
  <c r="H135" i="22"/>
  <c r="K135" i="22"/>
  <c r="Q136" i="22"/>
  <c r="S136" i="22"/>
  <c r="P136" i="22"/>
  <c r="R136" i="22"/>
  <c r="E136" i="22"/>
  <c r="B136" i="22"/>
  <c r="L136" i="22"/>
  <c r="J136" i="22"/>
  <c r="D136" i="22"/>
  <c r="K136" i="22"/>
  <c r="H136" i="22"/>
  <c r="C136" i="22"/>
  <c r="E137" i="22"/>
  <c r="L137" i="22"/>
  <c r="H137" i="22"/>
  <c r="C137" i="22"/>
  <c r="D137" i="22"/>
  <c r="B138" i="22"/>
  <c r="H138" i="22"/>
  <c r="G138" i="22"/>
  <c r="D138" i="22"/>
  <c r="C138" i="22"/>
  <c r="F138" i="22"/>
  <c r="A138" i="22"/>
  <c r="S139" i="22"/>
  <c r="Q139" i="22"/>
  <c r="P139" i="22"/>
  <c r="D139" i="22"/>
  <c r="L139" i="22"/>
  <c r="H139" i="22"/>
  <c r="C139" i="22"/>
  <c r="B139" i="22"/>
  <c r="A139" i="22"/>
  <c r="F139" i="22"/>
  <c r="I139" i="22"/>
  <c r="J139" i="22"/>
  <c r="Q140" i="22"/>
  <c r="P140" i="22"/>
  <c r="R140" i="22"/>
  <c r="S140" i="22"/>
  <c r="E140" i="22"/>
  <c r="H140" i="22"/>
  <c r="K140" i="22"/>
  <c r="B140" i="22"/>
  <c r="J140" i="22"/>
  <c r="D140" i="22"/>
  <c r="F140" i="22"/>
  <c r="E141" i="22"/>
  <c r="D141" i="22"/>
  <c r="H141" i="22"/>
  <c r="G142" i="22"/>
  <c r="H142" i="22"/>
  <c r="F142" i="22"/>
  <c r="D142" i="22"/>
  <c r="A142" i="22"/>
  <c r="B142" i="22"/>
  <c r="I142" i="22"/>
  <c r="J142" i="22"/>
  <c r="S143" i="22"/>
  <c r="R143" i="22"/>
  <c r="P143" i="22"/>
  <c r="Q143" i="22"/>
  <c r="B143" i="22"/>
  <c r="K143" i="22"/>
  <c r="J143" i="22"/>
  <c r="F143" i="22"/>
  <c r="D143" i="22"/>
  <c r="H143" i="22"/>
  <c r="A143" i="22"/>
  <c r="C143" i="22"/>
  <c r="I143" i="22"/>
  <c r="L143" i="22"/>
  <c r="E144" i="22"/>
  <c r="D144" i="22"/>
  <c r="H144" i="22"/>
  <c r="B144" i="22"/>
  <c r="C144" i="22"/>
  <c r="J144" i="22"/>
  <c r="K144" i="22"/>
  <c r="E145" i="22"/>
  <c r="D145" i="22"/>
  <c r="L145" i="22"/>
  <c r="O145" i="22"/>
  <c r="N145" i="22"/>
  <c r="H20" i="22"/>
  <c r="C20" i="22"/>
  <c r="E21" i="22"/>
  <c r="H21" i="22"/>
  <c r="C21" i="22"/>
  <c r="G22" i="22"/>
  <c r="H22" i="22"/>
  <c r="C22" i="22"/>
  <c r="H23" i="22"/>
  <c r="C23" i="22"/>
  <c r="L24" i="22"/>
  <c r="H24" i="22"/>
  <c r="C24" i="22"/>
  <c r="E25" i="22"/>
  <c r="H25" i="22"/>
  <c r="C25" i="22"/>
  <c r="D26" i="22"/>
  <c r="H26" i="22"/>
  <c r="C26" i="22"/>
  <c r="K27" i="22"/>
  <c r="H27" i="22"/>
  <c r="C27" i="22"/>
  <c r="B28" i="22"/>
  <c r="C28" i="22"/>
  <c r="H28" i="22"/>
  <c r="S29" i="22"/>
  <c r="P29" i="22"/>
  <c r="E29" i="22"/>
  <c r="L29" i="22"/>
  <c r="H29" i="22"/>
  <c r="C29" i="22"/>
  <c r="E30" i="22"/>
  <c r="C30" i="22"/>
  <c r="H30" i="22"/>
  <c r="E48" i="22"/>
  <c r="D48" i="22"/>
  <c r="E50" i="22"/>
  <c r="B50" i="22"/>
  <c r="E51" i="22"/>
  <c r="C51" i="22"/>
  <c r="A52" i="22"/>
  <c r="C52" i="22"/>
  <c r="E54" i="22"/>
  <c r="C54" i="22"/>
  <c r="C56" i="22"/>
  <c r="H56" i="22"/>
  <c r="S63" i="22"/>
  <c r="Q63" i="22"/>
  <c r="R75" i="22"/>
  <c r="S75" i="22"/>
  <c r="K80" i="22"/>
  <c r="C80" i="22"/>
  <c r="E81" i="22"/>
  <c r="C81" i="22"/>
  <c r="E82" i="22"/>
  <c r="C82" i="22"/>
  <c r="E84" i="22"/>
  <c r="I84" i="22"/>
  <c r="K84" i="22"/>
  <c r="D105" i="22"/>
  <c r="C105" i="22"/>
  <c r="A108" i="22"/>
  <c r="C108" i="22"/>
  <c r="P110" i="22"/>
  <c r="R110" i="22"/>
  <c r="AH52" i="22"/>
  <c r="BY52" i="22"/>
  <c r="AB52" i="22"/>
  <c r="H52" i="22"/>
  <c r="BU52" i="22"/>
  <c r="BT52" i="22"/>
  <c r="BM104" i="22"/>
  <c r="BM47" i="22"/>
  <c r="BM102" i="22"/>
  <c r="BM96" i="22"/>
  <c r="BM56" i="22"/>
  <c r="BM37" i="22"/>
  <c r="BM35" i="22"/>
  <c r="BM33" i="22"/>
  <c r="BM31" i="22"/>
  <c r="BM122" i="22"/>
  <c r="BM115" i="22"/>
  <c r="BM114" i="22"/>
  <c r="BM105" i="22"/>
  <c r="BM53" i="22"/>
  <c r="BM135" i="22"/>
  <c r="BM127" i="22"/>
  <c r="BM73" i="22"/>
  <c r="BM51" i="22"/>
  <c r="BM137" i="22"/>
  <c r="BM142" i="22"/>
  <c r="BM136" i="22"/>
  <c r="BM118" i="22"/>
  <c r="BM107" i="22"/>
  <c r="BM130" i="22"/>
  <c r="BM128" i="22"/>
  <c r="BM98" i="22"/>
  <c r="BM109" i="22"/>
  <c r="BM117" i="22"/>
  <c r="BM116" i="22"/>
  <c r="BM103" i="22"/>
  <c r="BM36" i="22"/>
  <c r="BM54" i="22"/>
  <c r="BM121" i="22"/>
  <c r="BM112" i="22"/>
  <c r="BM97" i="22"/>
  <c r="BM88" i="22"/>
  <c r="BM100" i="22"/>
  <c r="BM52" i="22"/>
  <c r="BM140" i="22"/>
  <c r="BM138" i="22"/>
  <c r="BM78" i="22"/>
  <c r="BM76" i="22"/>
  <c r="BM74" i="22"/>
  <c r="BM50" i="22"/>
  <c r="BM43" i="22"/>
  <c r="BM120" i="22"/>
  <c r="BM110" i="22"/>
  <c r="BM86" i="22"/>
  <c r="BM84" i="22"/>
  <c r="BM94" i="22"/>
  <c r="BM62" i="22"/>
  <c r="BM72" i="22"/>
  <c r="BM42" i="22"/>
  <c r="BM15" i="22"/>
  <c r="BM82" i="22"/>
  <c r="BM70" i="22"/>
  <c r="BM68" i="22"/>
  <c r="BM66" i="22"/>
  <c r="BM48" i="22"/>
  <c r="BM34" i="22"/>
  <c r="BM108" i="22"/>
  <c r="BM92" i="22"/>
  <c r="BM60" i="22"/>
  <c r="BM81" i="22"/>
  <c r="BM20" i="22"/>
  <c r="BM134" i="22"/>
  <c r="BM132" i="22"/>
  <c r="BM126" i="22"/>
  <c r="BM124" i="22"/>
  <c r="BM113" i="22"/>
  <c r="BM89" i="22"/>
  <c r="BM80" i="22"/>
  <c r="BM64" i="22"/>
  <c r="BM106" i="22"/>
  <c r="BM90" i="22"/>
  <c r="BM58" i="22"/>
  <c r="BM26" i="22"/>
  <c r="BM24" i="22"/>
  <c r="BM22" i="22"/>
  <c r="BM18" i="22"/>
  <c r="BM16" i="22"/>
  <c r="BM14" i="22"/>
  <c r="BM21" i="22"/>
  <c r="BM46" i="22"/>
  <c r="BM44" i="22"/>
  <c r="BM40" i="22"/>
  <c r="BM38" i="22"/>
  <c r="BM32" i="22"/>
  <c r="BM30" i="22"/>
  <c r="S144" i="22"/>
  <c r="R144" i="22"/>
  <c r="BM144" i="22"/>
  <c r="P144" i="22"/>
  <c r="F144" i="22"/>
  <c r="BT144" i="22"/>
  <c r="AB144" i="22"/>
  <c r="BY144" i="22"/>
  <c r="AC144" i="22"/>
  <c r="BM129" i="22"/>
  <c r="D129" i="22"/>
  <c r="AC129" i="22"/>
  <c r="AB129" i="22"/>
  <c r="O143" i="22"/>
  <c r="N143" i="22"/>
  <c r="O134" i="22"/>
  <c r="N134" i="22"/>
  <c r="O130" i="22"/>
  <c r="N130" i="22"/>
  <c r="O137" i="22"/>
  <c r="N137" i="22"/>
  <c r="O135" i="22"/>
  <c r="N135" i="22"/>
  <c r="O138" i="22"/>
  <c r="N138" i="22"/>
  <c r="O133" i="22"/>
  <c r="N133" i="22"/>
  <c r="O131" i="22"/>
  <c r="N131" i="22"/>
  <c r="O139" i="22"/>
  <c r="N139" i="22"/>
  <c r="BT123" i="22"/>
  <c r="AB123" i="22"/>
  <c r="S145" i="22"/>
  <c r="K145" i="22"/>
  <c r="I144" i="22"/>
  <c r="A144" i="22"/>
  <c r="AE143" i="22"/>
  <c r="G143" i="22"/>
  <c r="E142" i="22"/>
  <c r="S141" i="22"/>
  <c r="K141" i="22"/>
  <c r="I140" i="22"/>
  <c r="A140" i="22"/>
  <c r="AE139" i="22"/>
  <c r="G139" i="22"/>
  <c r="M138" i="22"/>
  <c r="E138" i="22"/>
  <c r="S137" i="22"/>
  <c r="K137" i="22"/>
  <c r="I136" i="22"/>
  <c r="A136" i="22"/>
  <c r="AE135" i="22"/>
  <c r="G135" i="22"/>
  <c r="M134" i="22"/>
  <c r="E134" i="22"/>
  <c r="S133" i="22"/>
  <c r="K133" i="22"/>
  <c r="I132" i="22"/>
  <c r="A132" i="22"/>
  <c r="AE131" i="22"/>
  <c r="G131" i="22"/>
  <c r="M130" i="22"/>
  <c r="E130" i="22"/>
  <c r="S129" i="22"/>
  <c r="K129" i="22"/>
  <c r="Q128" i="22"/>
  <c r="AE127" i="22"/>
  <c r="O127" i="22"/>
  <c r="G127" i="22"/>
  <c r="R145" i="22"/>
  <c r="J145" i="22"/>
  <c r="B145" i="22"/>
  <c r="AD143" i="22"/>
  <c r="R141" i="22"/>
  <c r="J141" i="22"/>
  <c r="B141" i="22"/>
  <c r="AD139" i="22"/>
  <c r="R137" i="22"/>
  <c r="J137" i="22"/>
  <c r="B137" i="22"/>
  <c r="AD135" i="22"/>
  <c r="R133" i="22"/>
  <c r="J133" i="22"/>
  <c r="B133" i="22"/>
  <c r="AD131" i="22"/>
  <c r="R129" i="22"/>
  <c r="J129" i="22"/>
  <c r="B129" i="22"/>
  <c r="AD127" i="22"/>
  <c r="F127" i="22"/>
  <c r="Q145" i="22"/>
  <c r="I145" i="22"/>
  <c r="A145" i="22"/>
  <c r="AE144" i="22"/>
  <c r="G144" i="22"/>
  <c r="M143" i="22"/>
  <c r="E143" i="22"/>
  <c r="S142" i="22"/>
  <c r="K142" i="22"/>
  <c r="Q141" i="22"/>
  <c r="I141" i="22"/>
  <c r="A141" i="22"/>
  <c r="AE140" i="22"/>
  <c r="G140" i="22"/>
  <c r="M139" i="22"/>
  <c r="E139" i="22"/>
  <c r="S138" i="22"/>
  <c r="K138" i="22"/>
  <c r="Q137" i="22"/>
  <c r="I137" i="22"/>
  <c r="A137" i="22"/>
  <c r="AE136" i="22"/>
  <c r="O136" i="22"/>
  <c r="G136" i="22"/>
  <c r="M135" i="22"/>
  <c r="E135" i="22"/>
  <c r="S134" i="22"/>
  <c r="K134" i="22"/>
  <c r="Q133" i="22"/>
  <c r="I133" i="22"/>
  <c r="A133" i="22"/>
  <c r="AE132" i="22"/>
  <c r="O132" i="22"/>
  <c r="G132" i="22"/>
  <c r="M131" i="22"/>
  <c r="E131" i="22"/>
  <c r="S130" i="22"/>
  <c r="Q129" i="22"/>
  <c r="I129" i="22"/>
  <c r="A129" i="22"/>
  <c r="O128" i="22"/>
  <c r="AC127" i="22"/>
  <c r="M127" i="22"/>
  <c r="E127" i="22"/>
  <c r="AD144" i="22"/>
  <c r="R142" i="22"/>
  <c r="AD140" i="22"/>
  <c r="R138" i="22"/>
  <c r="J138" i="22"/>
  <c r="AD136" i="22"/>
  <c r="F136" i="22"/>
  <c r="L135" i="22"/>
  <c r="R134" i="22"/>
  <c r="J134" i="22"/>
  <c r="AD132" i="22"/>
  <c r="F132" i="22"/>
  <c r="L131" i="22"/>
  <c r="R130" i="22"/>
  <c r="J130" i="22"/>
  <c r="AD128" i="22"/>
  <c r="F128" i="22"/>
  <c r="L127" i="22"/>
  <c r="D127" i="22"/>
  <c r="G145" i="22"/>
  <c r="Q142" i="22"/>
  <c r="G141" i="22"/>
  <c r="Q138" i="22"/>
  <c r="G137" i="22"/>
  <c r="M136" i="22"/>
  <c r="Q134" i="22"/>
  <c r="G133" i="22"/>
  <c r="M132" i="22"/>
  <c r="G129" i="22"/>
  <c r="M128" i="22"/>
  <c r="E128" i="22"/>
  <c r="S127" i="22"/>
  <c r="K127" i="22"/>
  <c r="F145" i="22"/>
  <c r="F141" i="22"/>
  <c r="F137" i="22"/>
  <c r="F133" i="22"/>
  <c r="F129" i="22"/>
  <c r="J127" i="22"/>
  <c r="M145" i="22"/>
  <c r="M137" i="22"/>
  <c r="M133" i="22"/>
  <c r="P85" i="22"/>
  <c r="Q22" i="22"/>
  <c r="J25" i="22"/>
  <c r="R29" i="22"/>
  <c r="J84" i="22"/>
  <c r="R126" i="22"/>
  <c r="Q58" i="22"/>
  <c r="AD49" i="22"/>
  <c r="K90" i="22"/>
  <c r="L75" i="22"/>
  <c r="E73" i="22"/>
  <c r="F41" i="22"/>
  <c r="J30" i="22"/>
  <c r="D73" i="22"/>
  <c r="AF118" i="22"/>
  <c r="E69" i="22"/>
  <c r="D52" i="22"/>
  <c r="L84" i="22"/>
  <c r="S126" i="22"/>
  <c r="D25" i="22"/>
  <c r="L63" i="22"/>
  <c r="F33" i="22"/>
  <c r="D30" i="22"/>
  <c r="B29" i="22"/>
  <c r="P23" i="22"/>
  <c r="S6" i="22"/>
  <c r="R91" i="22"/>
  <c r="D63" i="22"/>
  <c r="B63" i="22"/>
  <c r="P51" i="22"/>
  <c r="AF115" i="22"/>
  <c r="AF40" i="22"/>
  <c r="D41" i="22"/>
  <c r="P25" i="22"/>
  <c r="AD4" i="22"/>
  <c r="K97" i="22"/>
  <c r="L71" i="22"/>
  <c r="S121" i="22"/>
  <c r="R85" i="22"/>
  <c r="R63" i="22"/>
  <c r="K30" i="22"/>
  <c r="Q124" i="22"/>
  <c r="Q75" i="22"/>
  <c r="S56" i="22"/>
  <c r="AF23" i="22"/>
  <c r="AF20" i="22"/>
  <c r="L17" i="22"/>
  <c r="AE76" i="22"/>
  <c r="E76" i="22"/>
  <c r="R48" i="22"/>
  <c r="AF46" i="22"/>
  <c r="J45" i="22"/>
  <c r="J37" i="22"/>
  <c r="AD23" i="22"/>
  <c r="AE20" i="22"/>
  <c r="AD12" i="22"/>
  <c r="R8" i="22"/>
  <c r="I105" i="22"/>
  <c r="AC102" i="22"/>
  <c r="AF97" i="22"/>
  <c r="AC91" i="22"/>
  <c r="AC76" i="22"/>
  <c r="J75" i="22"/>
  <c r="AD53" i="22"/>
  <c r="L50" i="22"/>
  <c r="P48" i="22"/>
  <c r="B46" i="22"/>
  <c r="AD39" i="22"/>
  <c r="AF27" i="22"/>
  <c r="AC23" i="22"/>
  <c r="S23" i="22"/>
  <c r="AD22" i="22"/>
  <c r="S22" i="22"/>
  <c r="AD20" i="22"/>
  <c r="R20" i="22"/>
  <c r="G13" i="22"/>
  <c r="AF119" i="22"/>
  <c r="A92" i="22"/>
  <c r="B75" i="22"/>
  <c r="B54" i="22"/>
  <c r="K50" i="22"/>
  <c r="L48" i="22"/>
  <c r="D37" i="22"/>
  <c r="Q120" i="22"/>
  <c r="R95" i="22"/>
  <c r="D80" i="22"/>
  <c r="S72" i="22"/>
  <c r="K48" i="22"/>
  <c r="K22" i="22"/>
  <c r="Q84" i="22"/>
  <c r="Q78" i="22"/>
  <c r="AD72" i="22"/>
  <c r="J48" i="22"/>
  <c r="I22" i="22"/>
  <c r="S114" i="22"/>
  <c r="S97" i="22"/>
  <c r="P123" i="22"/>
  <c r="L117" i="22"/>
  <c r="S102" i="22"/>
  <c r="AF101" i="22"/>
  <c r="M98" i="22"/>
  <c r="Q97" i="22"/>
  <c r="L96" i="22"/>
  <c r="AF95" i="22"/>
  <c r="L79" i="22"/>
  <c r="D77" i="22"/>
  <c r="S68" i="22"/>
  <c r="R67" i="22"/>
  <c r="AF66" i="22"/>
  <c r="AF64" i="22"/>
  <c r="I62" i="22"/>
  <c r="B48" i="22"/>
  <c r="G42" i="22"/>
  <c r="L38" i="22"/>
  <c r="F18" i="22"/>
  <c r="J16" i="22"/>
  <c r="AE124" i="22"/>
  <c r="R124" i="22"/>
  <c r="R120" i="22"/>
  <c r="K117" i="22"/>
  <c r="B103" i="22"/>
  <c r="AE101" i="22"/>
  <c r="AE95" i="22"/>
  <c r="P94" i="22"/>
  <c r="R93" i="22"/>
  <c r="S86" i="22"/>
  <c r="A85" i="22"/>
  <c r="F83" i="22"/>
  <c r="J79" i="22"/>
  <c r="D75" i="22"/>
  <c r="R68" i="22"/>
  <c r="A67" i="22"/>
  <c r="AE66" i="22"/>
  <c r="G66" i="22"/>
  <c r="AF65" i="22"/>
  <c r="AE64" i="22"/>
  <c r="F62" i="22"/>
  <c r="AF61" i="22"/>
  <c r="AF56" i="22"/>
  <c r="Q51" i="22"/>
  <c r="A48" i="22"/>
  <c r="L43" i="22"/>
  <c r="B18" i="22"/>
  <c r="AF17" i="22"/>
  <c r="F14" i="22"/>
  <c r="I9" i="22"/>
  <c r="G4" i="22"/>
  <c r="F116" i="22"/>
  <c r="AD101" i="22"/>
  <c r="AD95" i="22"/>
  <c r="L94" i="22"/>
  <c r="K93" i="22"/>
  <c r="AE80" i="22"/>
  <c r="AD66" i="22"/>
  <c r="AE65" i="22"/>
  <c r="AD64" i="22"/>
  <c r="AE61" i="22"/>
  <c r="AE56" i="22"/>
  <c r="I43" i="22"/>
  <c r="A18" i="22"/>
  <c r="AE17" i="22"/>
  <c r="K6" i="22"/>
  <c r="B4" i="22"/>
  <c r="AD124" i="22"/>
  <c r="G117" i="22"/>
  <c r="P124" i="22"/>
  <c r="Q121" i="22"/>
  <c r="P120" i="22"/>
  <c r="AE119" i="22"/>
  <c r="P119" i="22"/>
  <c r="AE118" i="22"/>
  <c r="D117" i="22"/>
  <c r="AF112" i="22"/>
  <c r="R105" i="22"/>
  <c r="D104" i="22"/>
  <c r="S101" i="22"/>
  <c r="AF100" i="22"/>
  <c r="Q100" i="22"/>
  <c r="AF99" i="22"/>
  <c r="A97" i="22"/>
  <c r="K94" i="22"/>
  <c r="I93" i="22"/>
  <c r="P92" i="22"/>
  <c r="AF91" i="22"/>
  <c r="S90" i="22"/>
  <c r="R81" i="22"/>
  <c r="AC80" i="22"/>
  <c r="G79" i="22"/>
  <c r="A63" i="22"/>
  <c r="AD61" i="22"/>
  <c r="R59" i="22"/>
  <c r="AC58" i="22"/>
  <c r="P58" i="22"/>
  <c r="L51" i="22"/>
  <c r="AD50" i="22"/>
  <c r="R33" i="22"/>
  <c r="P19" i="22"/>
  <c r="P7" i="22"/>
  <c r="AC119" i="22"/>
  <c r="AD118" i="22"/>
  <c r="L108" i="22"/>
  <c r="Q105" i="22"/>
  <c r="R101" i="22"/>
  <c r="AE99" i="22"/>
  <c r="A93" i="22"/>
  <c r="AE91" i="22"/>
  <c r="M90" i="22"/>
  <c r="A84" i="22"/>
  <c r="D79" i="22"/>
  <c r="J71" i="22"/>
  <c r="I58" i="22"/>
  <c r="L54" i="22"/>
  <c r="F51" i="22"/>
  <c r="L46" i="22"/>
  <c r="J40" i="22"/>
  <c r="M28" i="22"/>
  <c r="L21" i="22"/>
  <c r="P38" i="22"/>
  <c r="I108" i="22"/>
  <c r="K105" i="22"/>
  <c r="L90" i="22"/>
  <c r="B79" i="22"/>
  <c r="AE72" i="22"/>
  <c r="G58" i="22"/>
  <c r="K54" i="22"/>
  <c r="J46" i="22"/>
  <c r="G40" i="22"/>
  <c r="B30" i="22"/>
  <c r="F29" i="22"/>
  <c r="L28" i="22"/>
  <c r="G21" i="22"/>
  <c r="AF126" i="22"/>
  <c r="J124" i="22"/>
  <c r="J120" i="22"/>
  <c r="B117" i="22"/>
  <c r="B116" i="22"/>
  <c r="AE115" i="22"/>
  <c r="AD114" i="22"/>
  <c r="S113" i="22"/>
  <c r="B113" i="22"/>
  <c r="AE112" i="22"/>
  <c r="G112" i="22"/>
  <c r="AF108" i="22"/>
  <c r="AD99" i="22"/>
  <c r="L98" i="22"/>
  <c r="L92" i="22"/>
  <c r="M91" i="22"/>
  <c r="R89" i="22"/>
  <c r="J87" i="22"/>
  <c r="AF78" i="22"/>
  <c r="AC72" i="22"/>
  <c r="R72" i="22"/>
  <c r="I71" i="22"/>
  <c r="AF70" i="22"/>
  <c r="Q68" i="22"/>
  <c r="Q67" i="22"/>
  <c r="AD65" i="22"/>
  <c r="P63" i="22"/>
  <c r="AD56" i="22"/>
  <c r="B52" i="22"/>
  <c r="R47" i="22"/>
  <c r="R27" i="22"/>
  <c r="S18" i="22"/>
  <c r="AF16" i="22"/>
  <c r="S14" i="22"/>
  <c r="R10" i="22"/>
  <c r="J6" i="22"/>
  <c r="AE126" i="22"/>
  <c r="L125" i="22"/>
  <c r="B124" i="22"/>
  <c r="AF123" i="22"/>
  <c r="AF122" i="22"/>
  <c r="I120" i="22"/>
  <c r="AC115" i="22"/>
  <c r="AF113" i="22"/>
  <c r="Q113" i="22"/>
  <c r="AD112" i="22"/>
  <c r="B112" i="22"/>
  <c r="J109" i="22"/>
  <c r="AE108" i="22"/>
  <c r="M99" i="22"/>
  <c r="D98" i="22"/>
  <c r="K92" i="22"/>
  <c r="K89" i="22"/>
  <c r="I88" i="22"/>
  <c r="E87" i="22"/>
  <c r="AF81" i="22"/>
  <c r="AE78" i="22"/>
  <c r="AE70" i="22"/>
  <c r="P67" i="22"/>
  <c r="F45" i="22"/>
  <c r="AF44" i="22"/>
  <c r="D40" i="22"/>
  <c r="K38" i="22"/>
  <c r="L34" i="22"/>
  <c r="A29" i="22"/>
  <c r="AC27" i="22"/>
  <c r="P27" i="22"/>
  <c r="G25" i="22"/>
  <c r="I21" i="22"/>
  <c r="R18" i="22"/>
  <c r="AE16" i="22"/>
  <c r="S15" i="22"/>
  <c r="AF14" i="22"/>
  <c r="Q14" i="22"/>
  <c r="AD10" i="22"/>
  <c r="Q10" i="22"/>
  <c r="K5" i="22"/>
  <c r="AD126" i="22"/>
  <c r="AF125" i="22"/>
  <c r="K125" i="22"/>
  <c r="A124" i="22"/>
  <c r="AE123" i="22"/>
  <c r="AD122" i="22"/>
  <c r="B120" i="22"/>
  <c r="S117" i="22"/>
  <c r="R114" i="22"/>
  <c r="L113" i="22"/>
  <c r="S110" i="22"/>
  <c r="AF109" i="22"/>
  <c r="AD108" i="22"/>
  <c r="Q108" i="22"/>
  <c r="AF103" i="22"/>
  <c r="E103" i="22"/>
  <c r="J99" i="22"/>
  <c r="AE97" i="22"/>
  <c r="I92" i="22"/>
  <c r="J89" i="22"/>
  <c r="G88" i="22"/>
  <c r="AE83" i="22"/>
  <c r="M83" i="22"/>
  <c r="AD81" i="22"/>
  <c r="P81" i="22"/>
  <c r="AD78" i="22"/>
  <c r="J78" i="22"/>
  <c r="AD70" i="22"/>
  <c r="Q70" i="22"/>
  <c r="AF69" i="22"/>
  <c r="L67" i="22"/>
  <c r="K63" i="22"/>
  <c r="Q60" i="22"/>
  <c r="F58" i="22"/>
  <c r="R56" i="22"/>
  <c r="AF54" i="22"/>
  <c r="P52" i="22"/>
  <c r="D51" i="22"/>
  <c r="L47" i="22"/>
  <c r="D45" i="22"/>
  <c r="AF35" i="22"/>
  <c r="J35" i="22"/>
  <c r="L32" i="22"/>
  <c r="G30" i="22"/>
  <c r="F25" i="22"/>
  <c r="M24" i="22"/>
  <c r="D22" i="22"/>
  <c r="S19" i="22"/>
  <c r="Q18" i="22"/>
  <c r="AD16" i="22"/>
  <c r="R16" i="22"/>
  <c r="P15" i="22"/>
  <c r="J14" i="22"/>
  <c r="P10" i="22"/>
  <c r="K9" i="22"/>
  <c r="AD8" i="22"/>
  <c r="G8" i="22"/>
  <c r="F6" i="22"/>
  <c r="J125" i="22"/>
  <c r="AC123" i="22"/>
  <c r="A120" i="22"/>
  <c r="AF117" i="22"/>
  <c r="K113" i="22"/>
  <c r="AD97" i="22"/>
  <c r="I89" i="22"/>
  <c r="A88" i="22"/>
  <c r="AC83" i="22"/>
  <c r="G81" i="22"/>
  <c r="L80" i="22"/>
  <c r="I78" i="22"/>
  <c r="M76" i="22"/>
  <c r="P70" i="22"/>
  <c r="AE69" i="22"/>
  <c r="K67" i="22"/>
  <c r="G63" i="22"/>
  <c r="J60" i="22"/>
  <c r="I59" i="22"/>
  <c r="P56" i="22"/>
  <c r="AE54" i="22"/>
  <c r="L52" i="22"/>
  <c r="B51" i="22"/>
  <c r="AE50" i="22"/>
  <c r="J47" i="22"/>
  <c r="A40" i="22"/>
  <c r="D38" i="22"/>
  <c r="AF37" i="22"/>
  <c r="AD35" i="22"/>
  <c r="F34" i="22"/>
  <c r="K32" i="22"/>
  <c r="AF24" i="22"/>
  <c r="A22" i="22"/>
  <c r="AD9" i="22"/>
  <c r="B6" i="22"/>
  <c r="G5" i="22"/>
  <c r="I125" i="22"/>
  <c r="AF124" i="22"/>
  <c r="G119" i="22"/>
  <c r="J113" i="22"/>
  <c r="G92" i="22"/>
  <c r="A89" i="22"/>
  <c r="D81" i="22"/>
  <c r="F80" i="22"/>
  <c r="F78" i="22"/>
  <c r="AC77" i="22"/>
  <c r="K76" i="22"/>
  <c r="AD69" i="22"/>
  <c r="D67" i="22"/>
  <c r="J56" i="22"/>
  <c r="AF55" i="22"/>
  <c r="AD54" i="22"/>
  <c r="K52" i="22"/>
  <c r="A51" i="22"/>
  <c r="B47" i="22"/>
  <c r="B38" i="22"/>
  <c r="F35" i="22"/>
  <c r="D34" i="22"/>
  <c r="AF31" i="22"/>
  <c r="AE29" i="22"/>
  <c r="B25" i="22"/>
  <c r="D24" i="22"/>
  <c r="D21" i="22"/>
  <c r="J18" i="22"/>
  <c r="B16" i="22"/>
  <c r="B14" i="22"/>
  <c r="F13" i="22"/>
  <c r="R12" i="22"/>
  <c r="A5" i="22"/>
  <c r="A125" i="22"/>
  <c r="I116" i="22"/>
  <c r="I113" i="22"/>
  <c r="J85" i="22"/>
  <c r="E80" i="22"/>
  <c r="A78" i="22"/>
  <c r="J76" i="22"/>
  <c r="B67" i="22"/>
  <c r="G59" i="22"/>
  <c r="R58" i="22"/>
  <c r="AD55" i="22"/>
  <c r="F52" i="22"/>
  <c r="A47" i="22"/>
  <c r="K46" i="22"/>
  <c r="R43" i="22"/>
  <c r="J41" i="22"/>
  <c r="B34" i="22"/>
  <c r="B32" i="22"/>
  <c r="A30" i="22"/>
  <c r="D13" i="22"/>
  <c r="D113" i="22"/>
  <c r="D59" i="22"/>
  <c r="K42" i="22"/>
  <c r="L40" i="22"/>
  <c r="I29" i="22"/>
  <c r="Q6" i="22"/>
  <c r="I4" i="22"/>
  <c r="D3" i="22"/>
  <c r="D125" i="22"/>
  <c r="R122" i="22"/>
  <c r="L121" i="22"/>
  <c r="B121" i="22"/>
  <c r="AF120" i="22"/>
  <c r="G120" i="22"/>
  <c r="J117" i="22"/>
  <c r="AD116" i="22"/>
  <c r="Q116" i="22"/>
  <c r="A116" i="22"/>
  <c r="P115" i="22"/>
  <c r="P112" i="22"/>
  <c r="AC111" i="22"/>
  <c r="G111" i="22"/>
  <c r="AE110" i="22"/>
  <c r="S109" i="22"/>
  <c r="D109" i="22"/>
  <c r="AE107" i="22"/>
  <c r="K106" i="22"/>
  <c r="AE105" i="22"/>
  <c r="L104" i="22"/>
  <c r="M103" i="22"/>
  <c r="Q101" i="22"/>
  <c r="L100" i="22"/>
  <c r="D96" i="22"/>
  <c r="AE93" i="22"/>
  <c r="AD89" i="22"/>
  <c r="P88" i="22"/>
  <c r="AC87" i="22"/>
  <c r="F84" i="22"/>
  <c r="AC82" i="22"/>
  <c r="M82" i="22"/>
  <c r="I81" i="22"/>
  <c r="Q79" i="22"/>
  <c r="S66" i="22"/>
  <c r="P66" i="22"/>
  <c r="Q66" i="22"/>
  <c r="R66" i="22"/>
  <c r="R31" i="22"/>
  <c r="P31" i="22"/>
  <c r="Q31" i="22"/>
  <c r="S31" i="22"/>
  <c r="AC60" i="22"/>
  <c r="AD60" i="22"/>
  <c r="AE60" i="22"/>
  <c r="AF60" i="22"/>
  <c r="G124" i="22"/>
  <c r="K121" i="22"/>
  <c r="A121" i="22"/>
  <c r="AE120" i="22"/>
  <c r="F120" i="22"/>
  <c r="I117" i="22"/>
  <c r="P116" i="22"/>
  <c r="G115" i="22"/>
  <c r="G113" i="22"/>
  <c r="J112" i="22"/>
  <c r="AD110" i="22"/>
  <c r="Q109" i="22"/>
  <c r="AD107" i="22"/>
  <c r="AD105" i="22"/>
  <c r="S105" i="22"/>
  <c r="B105" i="22"/>
  <c r="I104" i="22"/>
  <c r="K101" i="22"/>
  <c r="I100" i="22"/>
  <c r="J97" i="22"/>
  <c r="A96" i="22"/>
  <c r="AD93" i="22"/>
  <c r="S93" i="22"/>
  <c r="B93" i="22"/>
  <c r="AC89" i="22"/>
  <c r="S89" i="22"/>
  <c r="B89" i="22"/>
  <c r="L88" i="22"/>
  <c r="G87" i="22"/>
  <c r="L86" i="22"/>
  <c r="AF85" i="22"/>
  <c r="S85" i="22"/>
  <c r="F85" i="22"/>
  <c r="D84" i="22"/>
  <c r="L82" i="22"/>
  <c r="P79" i="22"/>
  <c r="G78" i="22"/>
  <c r="G75" i="22"/>
  <c r="AC74" i="22"/>
  <c r="AD74" i="22"/>
  <c r="F64" i="22"/>
  <c r="K64" i="22"/>
  <c r="D61" i="22"/>
  <c r="E61" i="22"/>
  <c r="AC57" i="22"/>
  <c r="AD57" i="22"/>
  <c r="AE57" i="22"/>
  <c r="AF57" i="22"/>
  <c r="AC25" i="22"/>
  <c r="AD25" i="22"/>
  <c r="AE25" i="22"/>
  <c r="AF25" i="22"/>
  <c r="B20" i="22"/>
  <c r="G20" i="22"/>
  <c r="J20" i="22"/>
  <c r="R30" i="22"/>
  <c r="P30" i="22"/>
  <c r="Q30" i="22"/>
  <c r="S30" i="22"/>
  <c r="S125" i="22"/>
  <c r="B125" i="22"/>
  <c r="F124" i="22"/>
  <c r="J121" i="22"/>
  <c r="AD120" i="22"/>
  <c r="J116" i="22"/>
  <c r="I112" i="22"/>
  <c r="AC110" i="22"/>
  <c r="L109" i="22"/>
  <c r="B109" i="22"/>
  <c r="AC107" i="22"/>
  <c r="R107" i="22"/>
  <c r="AC105" i="22"/>
  <c r="A105" i="22"/>
  <c r="J101" i="22"/>
  <c r="G99" i="22"/>
  <c r="I97" i="22"/>
  <c r="AC93" i="22"/>
  <c r="AD85" i="22"/>
  <c r="K82" i="22"/>
  <c r="A74" i="22"/>
  <c r="B74" i="22"/>
  <c r="F74" i="22"/>
  <c r="B70" i="22"/>
  <c r="A70" i="22"/>
  <c r="F70" i="22"/>
  <c r="G70" i="22"/>
  <c r="P64" i="22"/>
  <c r="Q64" i="22"/>
  <c r="R64" i="22"/>
  <c r="S64" i="22"/>
  <c r="F101" i="22"/>
  <c r="D100" i="22"/>
  <c r="I121" i="22"/>
  <c r="K109" i="22"/>
  <c r="A109" i="22"/>
  <c r="G104" i="22"/>
  <c r="I101" i="22"/>
  <c r="G100" i="22"/>
  <c r="F97" i="22"/>
  <c r="J95" i="22"/>
  <c r="M94" i="22"/>
  <c r="Q93" i="22"/>
  <c r="Q91" i="22"/>
  <c r="Q89" i="22"/>
  <c r="B87" i="22"/>
  <c r="B85" i="22"/>
  <c r="B84" i="22"/>
  <c r="AF83" i="22"/>
  <c r="S81" i="22"/>
  <c r="F81" i="22"/>
  <c r="AF80" i="22"/>
  <c r="K79" i="22"/>
  <c r="A79" i="22"/>
  <c r="R78" i="22"/>
  <c r="B78" i="22"/>
  <c r="AF76" i="22"/>
  <c r="P75" i="22"/>
  <c r="Q74" i="22"/>
  <c r="R74" i="22"/>
  <c r="S74" i="22"/>
  <c r="AD73" i="22"/>
  <c r="AE73" i="22"/>
  <c r="AF73" i="22"/>
  <c r="J64" i="22"/>
  <c r="AC21" i="22"/>
  <c r="AD21" i="22"/>
  <c r="AE21" i="22"/>
  <c r="AF21" i="22"/>
  <c r="AE18" i="22"/>
  <c r="AD18" i="22"/>
  <c r="AF18" i="22"/>
  <c r="G10" i="22"/>
  <c r="J10" i="22"/>
  <c r="K10" i="22"/>
  <c r="A10" i="22"/>
  <c r="B10" i="22"/>
  <c r="F10" i="22"/>
  <c r="G123" i="22"/>
  <c r="AE122" i="22"/>
  <c r="G121" i="22"/>
  <c r="S118" i="22"/>
  <c r="Q117" i="22"/>
  <c r="G116" i="22"/>
  <c r="A113" i="22"/>
  <c r="S112" i="22"/>
  <c r="F112" i="22"/>
  <c r="I109" i="22"/>
  <c r="J105" i="22"/>
  <c r="A104" i="22"/>
  <c r="AE103" i="22"/>
  <c r="A100" i="22"/>
  <c r="R97" i="22"/>
  <c r="B97" i="22"/>
  <c r="I96" i="22"/>
  <c r="J93" i="22"/>
  <c r="D88" i="22"/>
  <c r="AF87" i="22"/>
  <c r="K85" i="22"/>
  <c r="R83" i="22"/>
  <c r="S80" i="22"/>
  <c r="I79" i="22"/>
  <c r="P78" i="22"/>
  <c r="S76" i="22"/>
  <c r="K75" i="22"/>
  <c r="A75" i="22"/>
  <c r="AE74" i="22"/>
  <c r="J74" i="22"/>
  <c r="E71" i="22"/>
  <c r="A71" i="22"/>
  <c r="K71" i="22"/>
  <c r="D71" i="22"/>
  <c r="G71" i="22"/>
  <c r="S59" i="22"/>
  <c r="P59" i="22"/>
  <c r="E39" i="22"/>
  <c r="D39" i="22"/>
  <c r="F39" i="22"/>
  <c r="I39" i="22"/>
  <c r="J39" i="22"/>
  <c r="L39" i="22"/>
  <c r="A39" i="22"/>
  <c r="G26" i="22"/>
  <c r="F26" i="22"/>
  <c r="I26" i="22"/>
  <c r="J26" i="22"/>
  <c r="A26" i="22"/>
  <c r="K26" i="22"/>
  <c r="B26" i="22"/>
  <c r="L26" i="22"/>
  <c r="E44" i="22"/>
  <c r="I44" i="22"/>
  <c r="A44" i="22"/>
  <c r="J44" i="22"/>
  <c r="B44" i="22"/>
  <c r="K44" i="22"/>
  <c r="L44" i="22"/>
  <c r="D44" i="22"/>
  <c r="F44" i="22"/>
  <c r="D121" i="22"/>
  <c r="R118" i="22"/>
  <c r="AF116" i="22"/>
  <c r="R112" i="22"/>
  <c r="AF111" i="22"/>
  <c r="AD103" i="22"/>
  <c r="B101" i="22"/>
  <c r="AE87" i="22"/>
  <c r="R76" i="22"/>
  <c r="I74" i="22"/>
  <c r="F72" i="22"/>
  <c r="B72" i="22"/>
  <c r="J72" i="22"/>
  <c r="R71" i="22"/>
  <c r="P71" i="22"/>
  <c r="Q71" i="22"/>
  <c r="S71" i="22"/>
  <c r="I70" i="22"/>
  <c r="AC62" i="22"/>
  <c r="AD62" i="22"/>
  <c r="AE62" i="22"/>
  <c r="G44" i="22"/>
  <c r="P34" i="22"/>
  <c r="R34" i="22"/>
  <c r="AD33" i="22"/>
  <c r="AF33" i="22"/>
  <c r="A19" i="22"/>
  <c r="Q11" i="22"/>
  <c r="P11" i="22"/>
  <c r="S11" i="22"/>
  <c r="I124" i="22"/>
  <c r="S122" i="22"/>
  <c r="AF121" i="22"/>
  <c r="A117" i="22"/>
  <c r="AE116" i="22"/>
  <c r="R116" i="22"/>
  <c r="A112" i="22"/>
  <c r="AE111" i="22"/>
  <c r="P111" i="22"/>
  <c r="G109" i="22"/>
  <c r="F105" i="22"/>
  <c r="R103" i="22"/>
  <c r="A101" i="22"/>
  <c r="R99" i="22"/>
  <c r="G96" i="22"/>
  <c r="F93" i="22"/>
  <c r="D92" i="22"/>
  <c r="F89" i="22"/>
  <c r="R87" i="22"/>
  <c r="I85" i="22"/>
  <c r="G84" i="22"/>
  <c r="AF82" i="22"/>
  <c r="L81" i="22"/>
  <c r="S79" i="22"/>
  <c r="I75" i="22"/>
  <c r="F68" i="22"/>
  <c r="J68" i="22"/>
  <c r="K68" i="22"/>
  <c r="B66" i="22"/>
  <c r="F66" i="22"/>
  <c r="I66" i="22"/>
  <c r="B62" i="22"/>
  <c r="G62" i="22"/>
  <c r="A55" i="22"/>
  <c r="F55" i="22"/>
  <c r="I55" i="22"/>
  <c r="L55" i="22"/>
  <c r="E36" i="22"/>
  <c r="I36" i="22"/>
  <c r="A36" i="22"/>
  <c r="J36" i="22"/>
  <c r="B36" i="22"/>
  <c r="K36" i="22"/>
  <c r="L36" i="22"/>
  <c r="D36" i="22"/>
  <c r="F36" i="22"/>
  <c r="G36" i="22"/>
  <c r="J67" i="22"/>
  <c r="B60" i="22"/>
  <c r="J54" i="22"/>
  <c r="A54" i="22"/>
  <c r="AC53" i="22"/>
  <c r="D33" i="22"/>
  <c r="I25" i="22"/>
  <c r="G24" i="22"/>
  <c r="P22" i="22"/>
  <c r="A21" i="22"/>
  <c r="I18" i="22"/>
  <c r="G17" i="22"/>
  <c r="P14" i="22"/>
  <c r="A14" i="22"/>
  <c r="L13" i="22"/>
  <c r="J12" i="22"/>
  <c r="B8" i="22"/>
  <c r="P6" i="22"/>
  <c r="A6" i="22"/>
  <c r="I5" i="22"/>
  <c r="J4" i="22"/>
  <c r="B3" i="22"/>
  <c r="I67" i="22"/>
  <c r="J63" i="22"/>
  <c r="R62" i="22"/>
  <c r="L59" i="22"/>
  <c r="B59" i="22"/>
  <c r="AF58" i="22"/>
  <c r="A58" i="22"/>
  <c r="AC55" i="22"/>
  <c r="I54" i="22"/>
  <c r="J52" i="22"/>
  <c r="J51" i="22"/>
  <c r="J50" i="22"/>
  <c r="I48" i="22"/>
  <c r="I47" i="22"/>
  <c r="G46" i="22"/>
  <c r="B45" i="22"/>
  <c r="F43" i="22"/>
  <c r="F42" i="22"/>
  <c r="B41" i="22"/>
  <c r="K40" i="22"/>
  <c r="B40" i="22"/>
  <c r="J38" i="22"/>
  <c r="F37" i="22"/>
  <c r="R36" i="22"/>
  <c r="D35" i="22"/>
  <c r="B33" i="22"/>
  <c r="J32" i="22"/>
  <c r="A32" i="22"/>
  <c r="AC31" i="22"/>
  <c r="F30" i="22"/>
  <c r="J29" i="22"/>
  <c r="F24" i="22"/>
  <c r="L22" i="22"/>
  <c r="B22" i="22"/>
  <c r="F17" i="22"/>
  <c r="K14" i="22"/>
  <c r="AD13" i="22"/>
  <c r="I13" i="22"/>
  <c r="G12" i="22"/>
  <c r="G9" i="22"/>
  <c r="I63" i="22"/>
  <c r="Q62" i="22"/>
  <c r="S60" i="22"/>
  <c r="K59" i="22"/>
  <c r="A59" i="22"/>
  <c r="AE58" i="22"/>
  <c r="I51" i="22"/>
  <c r="F46" i="22"/>
  <c r="D43" i="22"/>
  <c r="D42" i="22"/>
  <c r="B35" i="22"/>
  <c r="I32" i="22"/>
  <c r="G28" i="22"/>
  <c r="D17" i="22"/>
  <c r="F9" i="22"/>
  <c r="G67" i="22"/>
  <c r="P62" i="22"/>
  <c r="R60" i="22"/>
  <c r="J59" i="22"/>
  <c r="G54" i="22"/>
  <c r="G52" i="22"/>
  <c r="G50" i="22"/>
  <c r="S48" i="22"/>
  <c r="G48" i="22"/>
  <c r="F47" i="22"/>
  <c r="D46" i="22"/>
  <c r="AF43" i="22"/>
  <c r="B43" i="22"/>
  <c r="AF42" i="22"/>
  <c r="AF41" i="22"/>
  <c r="I40" i="22"/>
  <c r="G38" i="22"/>
  <c r="B37" i="22"/>
  <c r="A35" i="22"/>
  <c r="K34" i="22"/>
  <c r="P33" i="22"/>
  <c r="L30" i="22"/>
  <c r="F28" i="22"/>
  <c r="R25" i="22"/>
  <c r="B24" i="22"/>
  <c r="J22" i="22"/>
  <c r="A17" i="22"/>
  <c r="I14" i="22"/>
  <c r="D9" i="22"/>
  <c r="I6" i="22"/>
  <c r="F5" i="22"/>
  <c r="F4" i="22"/>
  <c r="P3" i="22"/>
  <c r="F54" i="22"/>
  <c r="F50" i="22"/>
  <c r="F48" i="22"/>
  <c r="D47" i="22"/>
  <c r="L45" i="22"/>
  <c r="A43" i="22"/>
  <c r="L42" i="22"/>
  <c r="B42" i="22"/>
  <c r="L41" i="22"/>
  <c r="F38" i="22"/>
  <c r="L35" i="22"/>
  <c r="J34" i="22"/>
  <c r="L33" i="22"/>
  <c r="G32" i="22"/>
  <c r="AF29" i="22"/>
  <c r="G29" i="22"/>
  <c r="E28" i="22"/>
  <c r="Q25" i="22"/>
  <c r="AF22" i="22"/>
  <c r="A9" i="22"/>
  <c r="D5" i="22"/>
  <c r="K60" i="22"/>
  <c r="D54" i="22"/>
  <c r="R52" i="22"/>
  <c r="R51" i="22"/>
  <c r="D50" i="22"/>
  <c r="J33" i="22"/>
  <c r="F32" i="22"/>
  <c r="D28" i="22"/>
  <c r="J3" i="22"/>
  <c r="J43" i="22"/>
  <c r="J42" i="22"/>
  <c r="F40" i="22"/>
  <c r="L37" i="22"/>
  <c r="I35" i="22"/>
  <c r="G34" i="22"/>
  <c r="D32" i="22"/>
  <c r="I30" i="22"/>
  <c r="AD29" i="22"/>
  <c r="Q29" i="22"/>
  <c r="D29" i="22"/>
  <c r="AD27" i="22"/>
  <c r="S27" i="22"/>
  <c r="L25" i="22"/>
  <c r="A25" i="22"/>
  <c r="AD24" i="22"/>
  <c r="F22" i="22"/>
  <c r="F21" i="22"/>
  <c r="K18" i="22"/>
  <c r="I17" i="22"/>
  <c r="G16" i="22"/>
  <c r="AD14" i="22"/>
  <c r="A13" i="22"/>
  <c r="J9" i="22"/>
  <c r="AD6" i="22"/>
  <c r="R4" i="22"/>
  <c r="O52" i="22"/>
  <c r="N52" i="22"/>
  <c r="O43" i="22"/>
  <c r="N43" i="22"/>
  <c r="O110" i="22"/>
  <c r="N110" i="22"/>
  <c r="N108" i="22"/>
  <c r="O108" i="22"/>
  <c r="O103" i="22"/>
  <c r="N103" i="22"/>
  <c r="N96" i="22"/>
  <c r="O96" i="22"/>
  <c r="O93" i="22"/>
  <c r="N93" i="22"/>
  <c r="N84" i="22"/>
  <c r="O84" i="22"/>
  <c r="O38" i="22"/>
  <c r="N38" i="22"/>
  <c r="O36" i="22"/>
  <c r="N36" i="22"/>
  <c r="O22" i="22"/>
  <c r="N22" i="22"/>
  <c r="O72" i="22"/>
  <c r="N72" i="22"/>
  <c r="O82" i="22"/>
  <c r="N82" i="22"/>
  <c r="O70" i="22"/>
  <c r="N70" i="22"/>
  <c r="O68" i="22"/>
  <c r="N68" i="22"/>
  <c r="O48" i="22"/>
  <c r="N48" i="22"/>
  <c r="O41" i="22"/>
  <c r="N41" i="22"/>
  <c r="O34" i="22"/>
  <c r="N34" i="22"/>
  <c r="O27" i="22"/>
  <c r="N27" i="22"/>
  <c r="O18" i="22"/>
  <c r="N18" i="22"/>
  <c r="O122" i="22"/>
  <c r="N122" i="22"/>
  <c r="O45" i="22"/>
  <c r="N45" i="22"/>
  <c r="O31" i="22"/>
  <c r="N31" i="22"/>
  <c r="O80" i="22"/>
  <c r="N80" i="22"/>
  <c r="N77" i="22"/>
  <c r="O77" i="22"/>
  <c r="O64" i="22"/>
  <c r="N64" i="22"/>
  <c r="O55" i="22"/>
  <c r="N55" i="22"/>
  <c r="O32" i="22"/>
  <c r="N32" i="22"/>
  <c r="O118" i="22"/>
  <c r="N118" i="22"/>
  <c r="O53" i="22"/>
  <c r="N53" i="22"/>
  <c r="O51" i="22"/>
  <c r="N51" i="22"/>
  <c r="O46" i="22"/>
  <c r="N46" i="22"/>
  <c r="O39" i="22"/>
  <c r="N39" i="22"/>
  <c r="O23" i="22"/>
  <c r="N23" i="22"/>
  <c r="O97" i="22"/>
  <c r="N97" i="22"/>
  <c r="O85" i="22"/>
  <c r="N85" i="22"/>
  <c r="O83" i="22"/>
  <c r="N83" i="22"/>
  <c r="N62" i="22"/>
  <c r="O62" i="22"/>
  <c r="O60" i="22"/>
  <c r="N60" i="22"/>
  <c r="O42" i="22"/>
  <c r="N42" i="22"/>
  <c r="O37" i="22"/>
  <c r="N37" i="22"/>
  <c r="O30" i="22"/>
  <c r="N30" i="22"/>
  <c r="O28" i="22"/>
  <c r="N28" i="22"/>
  <c r="O14" i="22"/>
  <c r="N14" i="22"/>
  <c r="O114" i="22"/>
  <c r="N114" i="22"/>
  <c r="O49" i="22"/>
  <c r="N49" i="22"/>
  <c r="O35" i="22"/>
  <c r="N35" i="22"/>
  <c r="O33" i="22"/>
  <c r="N33" i="22"/>
  <c r="O26" i="22"/>
  <c r="N26" i="22"/>
  <c r="O126" i="22"/>
  <c r="N126" i="22"/>
  <c r="N124" i="22"/>
  <c r="O124" i="22"/>
  <c r="O105" i="22"/>
  <c r="N105" i="22"/>
  <c r="N100" i="22"/>
  <c r="O100" i="22"/>
  <c r="O81" i="22"/>
  <c r="N81" i="22"/>
  <c r="O76" i="22"/>
  <c r="N76" i="22"/>
  <c r="O47" i="22"/>
  <c r="N47" i="22"/>
  <c r="O40" i="22"/>
  <c r="N40" i="22"/>
  <c r="O24" i="22"/>
  <c r="N24" i="22"/>
  <c r="BV129" i="22"/>
  <c r="BU129" i="22"/>
  <c r="N50" i="22"/>
  <c r="O107" i="22"/>
  <c r="N99" i="22"/>
  <c r="O92" i="22"/>
  <c r="N44" i="22"/>
  <c r="N101" i="22"/>
  <c r="N89" i="22"/>
  <c r="E126" i="22"/>
  <c r="M122" i="22"/>
  <c r="M114" i="22"/>
  <c r="A107" i="22"/>
  <c r="I107" i="22"/>
  <c r="K107" i="22"/>
  <c r="D107" i="22"/>
  <c r="L107" i="22"/>
  <c r="E102" i="22"/>
  <c r="G126" i="22"/>
  <c r="AC125" i="22"/>
  <c r="M125" i="22"/>
  <c r="E125" i="22"/>
  <c r="K124" i="22"/>
  <c r="Q123" i="22"/>
  <c r="I123" i="22"/>
  <c r="A123" i="22"/>
  <c r="G122" i="22"/>
  <c r="AC121" i="22"/>
  <c r="M121" i="22"/>
  <c r="E121" i="22"/>
  <c r="K120" i="22"/>
  <c r="Q119" i="22"/>
  <c r="I119" i="22"/>
  <c r="A119" i="22"/>
  <c r="G118" i="22"/>
  <c r="AC117" i="22"/>
  <c r="M117" i="22"/>
  <c r="E117" i="22"/>
  <c r="K116" i="22"/>
  <c r="Q115" i="22"/>
  <c r="I115" i="22"/>
  <c r="A115" i="22"/>
  <c r="G114" i="22"/>
  <c r="AC113" i="22"/>
  <c r="M113" i="22"/>
  <c r="E113" i="22"/>
  <c r="K112" i="22"/>
  <c r="Q111" i="22"/>
  <c r="I111" i="22"/>
  <c r="A111" i="22"/>
  <c r="G110" i="22"/>
  <c r="AC109" i="22"/>
  <c r="M109" i="22"/>
  <c r="E109" i="22"/>
  <c r="J107" i="22"/>
  <c r="M106" i="22"/>
  <c r="O104" i="22"/>
  <c r="A103" i="22"/>
  <c r="I103" i="22"/>
  <c r="K103" i="22"/>
  <c r="D103" i="22"/>
  <c r="L103" i="22"/>
  <c r="F103" i="22"/>
  <c r="K102" i="22"/>
  <c r="F98" i="22"/>
  <c r="G98" i="22"/>
  <c r="A98" i="22"/>
  <c r="I98" i="22"/>
  <c r="B98" i="22"/>
  <c r="J98" i="22"/>
  <c r="E98" i="22"/>
  <c r="N95" i="22"/>
  <c r="O91" i="22"/>
  <c r="Q90" i="22"/>
  <c r="R90" i="22"/>
  <c r="D90" i="22"/>
  <c r="R88" i="22"/>
  <c r="S88" i="22"/>
  <c r="N78" i="22"/>
  <c r="A31" i="22"/>
  <c r="I31" i="22"/>
  <c r="G31" i="22"/>
  <c r="K31" i="22"/>
  <c r="M31" i="22"/>
  <c r="D31" i="22"/>
  <c r="E31" i="22"/>
  <c r="B31" i="22"/>
  <c r="L31" i="22"/>
  <c r="F31" i="22"/>
  <c r="J31" i="22"/>
  <c r="F126" i="22"/>
  <c r="F122" i="22"/>
  <c r="F118" i="22"/>
  <c r="F114" i="22"/>
  <c r="F110" i="22"/>
  <c r="G107" i="22"/>
  <c r="AD106" i="22"/>
  <c r="AE106" i="22"/>
  <c r="L106" i="22"/>
  <c r="AC104" i="22"/>
  <c r="AD104" i="22"/>
  <c r="Q98" i="22"/>
  <c r="R98" i="22"/>
  <c r="R96" i="22"/>
  <c r="S96" i="22"/>
  <c r="M95" i="22"/>
  <c r="M86" i="22"/>
  <c r="AC79" i="22"/>
  <c r="AD79" i="22"/>
  <c r="AE79" i="22"/>
  <c r="AF79" i="22"/>
  <c r="AC75" i="22"/>
  <c r="AD75" i="22"/>
  <c r="AE75" i="22"/>
  <c r="AF75" i="22"/>
  <c r="O74" i="22"/>
  <c r="A57" i="22"/>
  <c r="I57" i="22"/>
  <c r="B57" i="22"/>
  <c r="J57" i="22"/>
  <c r="K57" i="22"/>
  <c r="F57" i="22"/>
  <c r="G57" i="22"/>
  <c r="D57" i="22"/>
  <c r="E57" i="22"/>
  <c r="L57" i="22"/>
  <c r="E114" i="22"/>
  <c r="E110" i="22"/>
  <c r="AD86" i="22"/>
  <c r="AE86" i="22"/>
  <c r="AC84" i="22"/>
  <c r="AD84" i="22"/>
  <c r="A65" i="22"/>
  <c r="I65" i="22"/>
  <c r="B65" i="22"/>
  <c r="J65" i="22"/>
  <c r="K65" i="22"/>
  <c r="F65" i="22"/>
  <c r="G65" i="22"/>
  <c r="D65" i="22"/>
  <c r="E65" i="22"/>
  <c r="L65" i="22"/>
  <c r="AC59" i="22"/>
  <c r="AD59" i="22"/>
  <c r="AE59" i="22"/>
  <c r="AF59" i="22"/>
  <c r="AE32" i="22"/>
  <c r="AC32" i="22"/>
  <c r="AD32" i="22"/>
  <c r="AF32" i="22"/>
  <c r="L126" i="22"/>
  <c r="D126" i="22"/>
  <c r="R125" i="22"/>
  <c r="F123" i="22"/>
  <c r="L122" i="22"/>
  <c r="D122" i="22"/>
  <c r="R121" i="22"/>
  <c r="N119" i="22"/>
  <c r="F119" i="22"/>
  <c r="L118" i="22"/>
  <c r="D118" i="22"/>
  <c r="R117" i="22"/>
  <c r="N115" i="22"/>
  <c r="F115" i="22"/>
  <c r="L114" i="22"/>
  <c r="D114" i="22"/>
  <c r="R113" i="22"/>
  <c r="N111" i="22"/>
  <c r="F111" i="22"/>
  <c r="L110" i="22"/>
  <c r="D110" i="22"/>
  <c r="R109" i="22"/>
  <c r="E107" i="22"/>
  <c r="AF106" i="22"/>
  <c r="AF104" i="22"/>
  <c r="Q102" i="22"/>
  <c r="R102" i="22"/>
  <c r="D102" i="22"/>
  <c r="R100" i="22"/>
  <c r="S100" i="22"/>
  <c r="P98" i="22"/>
  <c r="P96" i="22"/>
  <c r="AD94" i="22"/>
  <c r="AE94" i="22"/>
  <c r="AC92" i="22"/>
  <c r="AD92" i="22"/>
  <c r="O88" i="22"/>
  <c r="A87" i="22"/>
  <c r="I87" i="22"/>
  <c r="K87" i="22"/>
  <c r="D87" i="22"/>
  <c r="L87" i="22"/>
  <c r="F87" i="22"/>
  <c r="O66" i="22"/>
  <c r="N58" i="22"/>
  <c r="M57" i="22"/>
  <c r="K126" i="22"/>
  <c r="Q125" i="22"/>
  <c r="E123" i="22"/>
  <c r="K122" i="22"/>
  <c r="O120" i="22"/>
  <c r="M119" i="22"/>
  <c r="E119" i="22"/>
  <c r="K118" i="22"/>
  <c r="O116" i="22"/>
  <c r="M115" i="22"/>
  <c r="E115" i="22"/>
  <c r="K114" i="22"/>
  <c r="O112" i="22"/>
  <c r="M111" i="22"/>
  <c r="E111" i="22"/>
  <c r="K110" i="22"/>
  <c r="B107" i="22"/>
  <c r="F106" i="22"/>
  <c r="G106" i="22"/>
  <c r="A106" i="22"/>
  <c r="I106" i="22"/>
  <c r="B106" i="22"/>
  <c r="J106" i="22"/>
  <c r="E106" i="22"/>
  <c r="A95" i="22"/>
  <c r="I95" i="22"/>
  <c r="K95" i="22"/>
  <c r="D95" i="22"/>
  <c r="L95" i="22"/>
  <c r="F95" i="22"/>
  <c r="A91" i="22"/>
  <c r="I91" i="22"/>
  <c r="K91" i="22"/>
  <c r="D91" i="22"/>
  <c r="L91" i="22"/>
  <c r="G91" i="22"/>
  <c r="AD90" i="22"/>
  <c r="AE90" i="22"/>
  <c r="AC88" i="22"/>
  <c r="AD88" i="22"/>
  <c r="AF86" i="22"/>
  <c r="AF84" i="22"/>
  <c r="M65" i="22"/>
  <c r="E122" i="22"/>
  <c r="E118" i="22"/>
  <c r="M110" i="22"/>
  <c r="F107" i="22"/>
  <c r="J126" i="22"/>
  <c r="B126" i="22"/>
  <c r="D123" i="22"/>
  <c r="J122" i="22"/>
  <c r="B122" i="22"/>
  <c r="L119" i="22"/>
  <c r="D119" i="22"/>
  <c r="J118" i="22"/>
  <c r="B118" i="22"/>
  <c r="L115" i="22"/>
  <c r="D115" i="22"/>
  <c r="J114" i="22"/>
  <c r="B114" i="22"/>
  <c r="L111" i="22"/>
  <c r="D111" i="22"/>
  <c r="J110" i="22"/>
  <c r="B110" i="22"/>
  <c r="Q106" i="22"/>
  <c r="R106" i="22"/>
  <c r="D106" i="22"/>
  <c r="R104" i="22"/>
  <c r="S104" i="22"/>
  <c r="AD98" i="22"/>
  <c r="AE98" i="22"/>
  <c r="AC96" i="22"/>
  <c r="AD96" i="22"/>
  <c r="E95" i="22"/>
  <c r="F91" i="22"/>
  <c r="AC86" i="22"/>
  <c r="F86" i="22"/>
  <c r="G86" i="22"/>
  <c r="A86" i="22"/>
  <c r="I86" i="22"/>
  <c r="B86" i="22"/>
  <c r="J86" i="22"/>
  <c r="E86" i="22"/>
  <c r="AE84" i="22"/>
  <c r="M118" i="22"/>
  <c r="F102" i="22"/>
  <c r="G102" i="22"/>
  <c r="A102" i="22"/>
  <c r="I102" i="22"/>
  <c r="B102" i="22"/>
  <c r="J102" i="22"/>
  <c r="AC67" i="22"/>
  <c r="AD67" i="22"/>
  <c r="AE67" i="22"/>
  <c r="AF67" i="22"/>
  <c r="Q126" i="22"/>
  <c r="I126" i="22"/>
  <c r="A126" i="22"/>
  <c r="AE125" i="22"/>
  <c r="O125" i="22"/>
  <c r="G125" i="22"/>
  <c r="M124" i="22"/>
  <c r="E124" i="22"/>
  <c r="S123" i="22"/>
  <c r="K123" i="22"/>
  <c r="Q122" i="22"/>
  <c r="I122" i="22"/>
  <c r="A122" i="22"/>
  <c r="AE121" i="22"/>
  <c r="O121" i="22"/>
  <c r="M120" i="22"/>
  <c r="E120" i="22"/>
  <c r="S119" i="22"/>
  <c r="K119" i="22"/>
  <c r="Q118" i="22"/>
  <c r="I118" i="22"/>
  <c r="A118" i="22"/>
  <c r="AE117" i="22"/>
  <c r="O117" i="22"/>
  <c r="M116" i="22"/>
  <c r="E116" i="22"/>
  <c r="S115" i="22"/>
  <c r="K115" i="22"/>
  <c r="Q114" i="22"/>
  <c r="I114" i="22"/>
  <c r="A114" i="22"/>
  <c r="AE113" i="22"/>
  <c r="O113" i="22"/>
  <c r="M112" i="22"/>
  <c r="E112" i="22"/>
  <c r="S111" i="22"/>
  <c r="K111" i="22"/>
  <c r="Q110" i="22"/>
  <c r="I110" i="22"/>
  <c r="A110" i="22"/>
  <c r="AE109" i="22"/>
  <c r="O109" i="22"/>
  <c r="B108" i="22"/>
  <c r="J108" i="22"/>
  <c r="K108" i="22"/>
  <c r="E108" i="22"/>
  <c r="M108" i="22"/>
  <c r="F108" i="22"/>
  <c r="G108" i="22"/>
  <c r="S106" i="22"/>
  <c r="Q104" i="22"/>
  <c r="M102" i="22"/>
  <c r="A99" i="22"/>
  <c r="I99" i="22"/>
  <c r="K99" i="22"/>
  <c r="D99" i="22"/>
  <c r="L99" i="22"/>
  <c r="F99" i="22"/>
  <c r="K98" i="22"/>
  <c r="B95" i="22"/>
  <c r="AC94" i="22"/>
  <c r="F94" i="22"/>
  <c r="G94" i="22"/>
  <c r="A94" i="22"/>
  <c r="I94" i="22"/>
  <c r="B94" i="22"/>
  <c r="J94" i="22"/>
  <c r="E94" i="22"/>
  <c r="AE92" i="22"/>
  <c r="E91" i="22"/>
  <c r="AF90" i="22"/>
  <c r="AF88" i="22"/>
  <c r="O87" i="22"/>
  <c r="Q86" i="22"/>
  <c r="R86" i="22"/>
  <c r="D86" i="22"/>
  <c r="R84" i="22"/>
  <c r="S84" i="22"/>
  <c r="A83" i="22"/>
  <c r="I83" i="22"/>
  <c r="B83" i="22"/>
  <c r="J83" i="22"/>
  <c r="K83" i="22"/>
  <c r="D83" i="22"/>
  <c r="L83" i="22"/>
  <c r="E83" i="22"/>
  <c r="F82" i="22"/>
  <c r="G82" i="22"/>
  <c r="A82" i="22"/>
  <c r="I82" i="22"/>
  <c r="B82" i="22"/>
  <c r="J82" i="22"/>
  <c r="D82" i="22"/>
  <c r="P80" i="22"/>
  <c r="Q80" i="22"/>
  <c r="A77" i="22"/>
  <c r="I77" i="22"/>
  <c r="B77" i="22"/>
  <c r="J77" i="22"/>
  <c r="K77" i="22"/>
  <c r="F77" i="22"/>
  <c r="G77" i="22"/>
  <c r="L77" i="22"/>
  <c r="M77" i="22"/>
  <c r="Q54" i="22"/>
  <c r="P54" i="22"/>
  <c r="R54" i="22"/>
  <c r="S54" i="22"/>
  <c r="A49" i="22"/>
  <c r="I49" i="22"/>
  <c r="K49" i="22"/>
  <c r="G49" i="22"/>
  <c r="M49" i="22"/>
  <c r="B49" i="22"/>
  <c r="D49" i="22"/>
  <c r="E49" i="22"/>
  <c r="J49" i="22"/>
  <c r="L49" i="22"/>
  <c r="F49" i="22"/>
  <c r="M126" i="22"/>
  <c r="L124" i="22"/>
  <c r="J123" i="22"/>
  <c r="L120" i="22"/>
  <c r="J119" i="22"/>
  <c r="L116" i="22"/>
  <c r="J115" i="22"/>
  <c r="L112" i="22"/>
  <c r="J111" i="22"/>
  <c r="R108" i="22"/>
  <c r="S108" i="22"/>
  <c r="D108" i="22"/>
  <c r="M107" i="22"/>
  <c r="P106" i="22"/>
  <c r="P104" i="22"/>
  <c r="G103" i="22"/>
  <c r="AD102" i="22"/>
  <c r="AE102" i="22"/>
  <c r="L102" i="22"/>
  <c r="AC100" i="22"/>
  <c r="AD100" i="22"/>
  <c r="E99" i="22"/>
  <c r="AF98" i="22"/>
  <c r="AF96" i="22"/>
  <c r="Q94" i="22"/>
  <c r="R94" i="22"/>
  <c r="R92" i="22"/>
  <c r="S92" i="22"/>
  <c r="B91" i="22"/>
  <c r="AC90" i="22"/>
  <c r="F90" i="22"/>
  <c r="G90" i="22"/>
  <c r="A90" i="22"/>
  <c r="I90" i="22"/>
  <c r="B90" i="22"/>
  <c r="J90" i="22"/>
  <c r="E90" i="22"/>
  <c r="AE88" i="22"/>
  <c r="P82" i="22"/>
  <c r="Q82" i="22"/>
  <c r="R82" i="22"/>
  <c r="Q77" i="22"/>
  <c r="R77" i="22"/>
  <c r="S77" i="22"/>
  <c r="P65" i="22"/>
  <c r="Q65" i="22"/>
  <c r="R65" i="22"/>
  <c r="S65" i="22"/>
  <c r="P57" i="22"/>
  <c r="Q57" i="22"/>
  <c r="R57" i="22"/>
  <c r="S57" i="22"/>
  <c r="AE48" i="22"/>
  <c r="AC48" i="22"/>
  <c r="AD48" i="22"/>
  <c r="AF48" i="22"/>
  <c r="Q44" i="22"/>
  <c r="S44" i="22"/>
  <c r="P44" i="22"/>
  <c r="AC38" i="22"/>
  <c r="AE38" i="22"/>
  <c r="AD38" i="22"/>
  <c r="AF38" i="22"/>
  <c r="AD7" i="22"/>
  <c r="F104" i="22"/>
  <c r="F100" i="22"/>
  <c r="F96" i="22"/>
  <c r="F92" i="22"/>
  <c r="F88" i="22"/>
  <c r="G76" i="22"/>
  <c r="A76" i="22"/>
  <c r="I76" i="22"/>
  <c r="D76" i="22"/>
  <c r="L76" i="22"/>
  <c r="F76" i="22"/>
  <c r="A73" i="22"/>
  <c r="I73" i="22"/>
  <c r="B73" i="22"/>
  <c r="J73" i="22"/>
  <c r="K73" i="22"/>
  <c r="F73" i="22"/>
  <c r="G73" i="22"/>
  <c r="Q49" i="22"/>
  <c r="S49" i="22"/>
  <c r="P49" i="22"/>
  <c r="R49" i="22"/>
  <c r="AC34" i="22"/>
  <c r="AD34" i="22"/>
  <c r="AE34" i="22"/>
  <c r="AF34" i="22"/>
  <c r="S107" i="22"/>
  <c r="G105" i="22"/>
  <c r="M104" i="22"/>
  <c r="E104" i="22"/>
  <c r="S103" i="22"/>
  <c r="G101" i="22"/>
  <c r="M100" i="22"/>
  <c r="E100" i="22"/>
  <c r="S99" i="22"/>
  <c r="G97" i="22"/>
  <c r="M96" i="22"/>
  <c r="E96" i="22"/>
  <c r="S95" i="22"/>
  <c r="G93" i="22"/>
  <c r="M92" i="22"/>
  <c r="E92" i="22"/>
  <c r="S91" i="22"/>
  <c r="G89" i="22"/>
  <c r="M88" i="22"/>
  <c r="E88" i="22"/>
  <c r="S87" i="22"/>
  <c r="AE85" i="22"/>
  <c r="G85" i="22"/>
  <c r="M84" i="22"/>
  <c r="S83" i="22"/>
  <c r="AE81" i="22"/>
  <c r="M80" i="22"/>
  <c r="B80" i="22"/>
  <c r="P73" i="22"/>
  <c r="Q73" i="22"/>
  <c r="R73" i="22"/>
  <c r="S73" i="22"/>
  <c r="A69" i="22"/>
  <c r="I69" i="22"/>
  <c r="B69" i="22"/>
  <c r="J69" i="22"/>
  <c r="K69" i="22"/>
  <c r="F69" i="22"/>
  <c r="G69" i="22"/>
  <c r="AC63" i="22"/>
  <c r="AD63" i="22"/>
  <c r="AE63" i="22"/>
  <c r="A61" i="22"/>
  <c r="I61" i="22"/>
  <c r="B61" i="22"/>
  <c r="J61" i="22"/>
  <c r="K61" i="22"/>
  <c r="F61" i="22"/>
  <c r="G61" i="22"/>
  <c r="A53" i="22"/>
  <c r="I53" i="22"/>
  <c r="K53" i="22"/>
  <c r="G53" i="22"/>
  <c r="B53" i="22"/>
  <c r="D53" i="22"/>
  <c r="E53" i="22"/>
  <c r="F53" i="22"/>
  <c r="L53" i="22"/>
  <c r="M53" i="22"/>
  <c r="AE36" i="22"/>
  <c r="AC36" i="22"/>
  <c r="AD36" i="22"/>
  <c r="AF36" i="22"/>
  <c r="P69" i="22"/>
  <c r="Q69" i="22"/>
  <c r="R69" i="22"/>
  <c r="S69" i="22"/>
  <c r="P61" i="22"/>
  <c r="Q61" i="22"/>
  <c r="R61" i="22"/>
  <c r="S61" i="22"/>
  <c r="Q39" i="22"/>
  <c r="S39" i="22"/>
  <c r="P39" i="22"/>
  <c r="R39" i="22"/>
  <c r="O29" i="22"/>
  <c r="N29" i="22"/>
  <c r="S28" i="22"/>
  <c r="Q28" i="22"/>
  <c r="P28" i="22"/>
  <c r="R28" i="22"/>
  <c r="Q107" i="22"/>
  <c r="O106" i="22"/>
  <c r="M105" i="22"/>
  <c r="E105" i="22"/>
  <c r="K104" i="22"/>
  <c r="Q103" i="22"/>
  <c r="O102" i="22"/>
  <c r="M101" i="22"/>
  <c r="E101" i="22"/>
  <c r="K100" i="22"/>
  <c r="Q99" i="22"/>
  <c r="O98" i="22"/>
  <c r="M97" i="22"/>
  <c r="E97" i="22"/>
  <c r="K96" i="22"/>
  <c r="Q95" i="22"/>
  <c r="O94" i="22"/>
  <c r="M93" i="22"/>
  <c r="E93" i="22"/>
  <c r="O90" i="22"/>
  <c r="M89" i="22"/>
  <c r="E89" i="22"/>
  <c r="K88" i="22"/>
  <c r="Q87" i="22"/>
  <c r="O86" i="22"/>
  <c r="M85" i="22"/>
  <c r="E85" i="22"/>
  <c r="Q83" i="22"/>
  <c r="AE82" i="22"/>
  <c r="A81" i="22"/>
  <c r="B81" i="22"/>
  <c r="J81" i="22"/>
  <c r="K81" i="22"/>
  <c r="M81" i="22"/>
  <c r="AF77" i="22"/>
  <c r="B76" i="22"/>
  <c r="L73" i="22"/>
  <c r="AC71" i="22"/>
  <c r="AD71" i="22"/>
  <c r="AE71" i="22"/>
  <c r="M69" i="22"/>
  <c r="M61" i="22"/>
  <c r="AC51" i="22"/>
  <c r="AE51" i="22"/>
  <c r="AD51" i="22"/>
  <c r="AF51" i="22"/>
  <c r="L105" i="22"/>
  <c r="J104" i="22"/>
  <c r="L101" i="22"/>
  <c r="J100" i="22"/>
  <c r="L97" i="22"/>
  <c r="J96" i="22"/>
  <c r="L93" i="22"/>
  <c r="J92" i="22"/>
  <c r="L89" i="22"/>
  <c r="J88" i="22"/>
  <c r="L85" i="22"/>
  <c r="G80" i="22"/>
  <c r="A80" i="22"/>
  <c r="I80" i="22"/>
  <c r="J80" i="22"/>
  <c r="AE77" i="22"/>
  <c r="L69" i="22"/>
  <c r="AF63" i="22"/>
  <c r="L61" i="22"/>
  <c r="S55" i="22"/>
  <c r="P55" i="22"/>
  <c r="Q55" i="22"/>
  <c r="J53" i="22"/>
  <c r="AC47" i="22"/>
  <c r="AE47" i="22"/>
  <c r="AD47" i="22"/>
  <c r="AF47" i="22"/>
  <c r="S46" i="22"/>
  <c r="Q46" i="22"/>
  <c r="P46" i="22"/>
  <c r="R46" i="22"/>
  <c r="Q41" i="22"/>
  <c r="S41" i="22"/>
  <c r="P41" i="22"/>
  <c r="O73" i="22"/>
  <c r="M72" i="22"/>
  <c r="E72" i="22"/>
  <c r="O69" i="22"/>
  <c r="M68" i="22"/>
  <c r="E68" i="22"/>
  <c r="O65" i="22"/>
  <c r="M64" i="22"/>
  <c r="E64" i="22"/>
  <c r="O61" i="22"/>
  <c r="M60" i="22"/>
  <c r="E60" i="22"/>
  <c r="O57" i="22"/>
  <c r="A56" i="22"/>
  <c r="I56" i="22"/>
  <c r="E56" i="22"/>
  <c r="L56" i="22"/>
  <c r="B56" i="22"/>
  <c r="Q45" i="22"/>
  <c r="S45" i="22"/>
  <c r="AE40" i="22"/>
  <c r="AC40" i="22"/>
  <c r="AC37" i="22"/>
  <c r="AE37" i="22"/>
  <c r="AC33" i="22"/>
  <c r="AE33" i="22"/>
  <c r="A23" i="22"/>
  <c r="I23" i="22"/>
  <c r="B23" i="22"/>
  <c r="J23" i="22"/>
  <c r="D23" i="22"/>
  <c r="L23" i="22"/>
  <c r="F23" i="22"/>
  <c r="G23" i="22"/>
  <c r="K23" i="22"/>
  <c r="M23" i="22"/>
  <c r="L72" i="22"/>
  <c r="D72" i="22"/>
  <c r="L68" i="22"/>
  <c r="D68" i="22"/>
  <c r="L64" i="22"/>
  <c r="D64" i="22"/>
  <c r="L60" i="22"/>
  <c r="D60" i="22"/>
  <c r="K56" i="22"/>
  <c r="G55" i="22"/>
  <c r="K55" i="22"/>
  <c r="J55" i="22"/>
  <c r="AF53" i="22"/>
  <c r="S52" i="22"/>
  <c r="AF50" i="22"/>
  <c r="R45" i="22"/>
  <c r="Q43" i="22"/>
  <c r="S43" i="22"/>
  <c r="AC42" i="22"/>
  <c r="AE42" i="22"/>
  <c r="O79" i="22"/>
  <c r="M78" i="22"/>
  <c r="E78" i="22"/>
  <c r="Q76" i="22"/>
  <c r="O75" i="22"/>
  <c r="M74" i="22"/>
  <c r="E74" i="22"/>
  <c r="Q72" i="22"/>
  <c r="I72" i="22"/>
  <c r="A72" i="22"/>
  <c r="O71" i="22"/>
  <c r="M70" i="22"/>
  <c r="E70" i="22"/>
  <c r="I68" i="22"/>
  <c r="A68" i="22"/>
  <c r="O67" i="22"/>
  <c r="M66" i="22"/>
  <c r="E66" i="22"/>
  <c r="I64" i="22"/>
  <c r="A64" i="22"/>
  <c r="O63" i="22"/>
  <c r="M62" i="22"/>
  <c r="E62" i="22"/>
  <c r="I60" i="22"/>
  <c r="A60" i="22"/>
  <c r="O59" i="22"/>
  <c r="M58" i="22"/>
  <c r="E58" i="22"/>
  <c r="G56" i="22"/>
  <c r="Q53" i="22"/>
  <c r="S53" i="22"/>
  <c r="AE52" i="22"/>
  <c r="AC52" i="22"/>
  <c r="S50" i="22"/>
  <c r="Q50" i="22"/>
  <c r="AC45" i="22"/>
  <c r="AE45" i="22"/>
  <c r="Q40" i="22"/>
  <c r="S40" i="22"/>
  <c r="Q37" i="22"/>
  <c r="S37" i="22"/>
  <c r="P26" i="22"/>
  <c r="Q26" i="22"/>
  <c r="S26" i="22"/>
  <c r="F79" i="22"/>
  <c r="L78" i="22"/>
  <c r="D78" i="22"/>
  <c r="F75" i="22"/>
  <c r="L74" i="22"/>
  <c r="D74" i="22"/>
  <c r="F71" i="22"/>
  <c r="L70" i="22"/>
  <c r="D70" i="22"/>
  <c r="F67" i="22"/>
  <c r="L66" i="22"/>
  <c r="D66" i="22"/>
  <c r="F63" i="22"/>
  <c r="L62" i="22"/>
  <c r="D62" i="22"/>
  <c r="F59" i="22"/>
  <c r="L58" i="22"/>
  <c r="D58" i="22"/>
  <c r="O56" i="22"/>
  <c r="F56" i="22"/>
  <c r="E55" i="22"/>
  <c r="R53" i="22"/>
  <c r="R50" i="22"/>
  <c r="AC43" i="22"/>
  <c r="AE43" i="22"/>
  <c r="S42" i="22"/>
  <c r="Q42" i="22"/>
  <c r="R40" i="22"/>
  <c r="R37" i="22"/>
  <c r="P35" i="22"/>
  <c r="Q35" i="22"/>
  <c r="S35" i="22"/>
  <c r="A27" i="22"/>
  <c r="I27" i="22"/>
  <c r="G27" i="22"/>
  <c r="B27" i="22"/>
  <c r="L27" i="22"/>
  <c r="M27" i="22"/>
  <c r="D27" i="22"/>
  <c r="E27" i="22"/>
  <c r="F27" i="22"/>
  <c r="J27" i="22"/>
  <c r="R26" i="22"/>
  <c r="E23" i="22"/>
  <c r="M79" i="22"/>
  <c r="K78" i="22"/>
  <c r="M75" i="22"/>
  <c r="K74" i="22"/>
  <c r="G72" i="22"/>
  <c r="M71" i="22"/>
  <c r="S70" i="22"/>
  <c r="K70" i="22"/>
  <c r="G68" i="22"/>
  <c r="M67" i="22"/>
  <c r="K66" i="22"/>
  <c r="G64" i="22"/>
  <c r="M63" i="22"/>
  <c r="K62" i="22"/>
  <c r="G60" i="22"/>
  <c r="M59" i="22"/>
  <c r="K58" i="22"/>
  <c r="D56" i="22"/>
  <c r="D55" i="22"/>
  <c r="O54" i="22"/>
  <c r="P53" i="22"/>
  <c r="AF52" i="22"/>
  <c r="P50" i="22"/>
  <c r="AF45" i="22"/>
  <c r="AE44" i="22"/>
  <c r="AC44" i="22"/>
  <c r="R42" i="22"/>
  <c r="AC41" i="22"/>
  <c r="AE41" i="22"/>
  <c r="P40" i="22"/>
  <c r="P37" i="22"/>
  <c r="Q36" i="22"/>
  <c r="S36" i="22"/>
  <c r="R35" i="22"/>
  <c r="Q32" i="22"/>
  <c r="R32" i="22"/>
  <c r="S32" i="22"/>
  <c r="J70" i="22"/>
  <c r="J66" i="22"/>
  <c r="J62" i="22"/>
  <c r="J58" i="22"/>
  <c r="M56" i="22"/>
  <c r="M55" i="22"/>
  <c r="B55" i="22"/>
  <c r="AD52" i="22"/>
  <c r="Q47" i="22"/>
  <c r="S47" i="22"/>
  <c r="AC46" i="22"/>
  <c r="AE46" i="22"/>
  <c r="AD45" i="22"/>
  <c r="AC39" i="22"/>
  <c r="AE39" i="22"/>
  <c r="S38" i="22"/>
  <c r="Q38" i="22"/>
  <c r="S34" i="22"/>
  <c r="Q34" i="22"/>
  <c r="P32" i="22"/>
  <c r="AE28" i="22"/>
  <c r="AC28" i="22"/>
  <c r="S24" i="22"/>
  <c r="Q24" i="22"/>
  <c r="P24" i="22"/>
  <c r="R24" i="22"/>
  <c r="M52" i="22"/>
  <c r="E52" i="22"/>
  <c r="K51" i="22"/>
  <c r="I50" i="22"/>
  <c r="A50" i="22"/>
  <c r="M48" i="22"/>
  <c r="K47" i="22"/>
  <c r="I46" i="22"/>
  <c r="A46" i="22"/>
  <c r="G45" i="22"/>
  <c r="M44" i="22"/>
  <c r="K43" i="22"/>
  <c r="I42" i="22"/>
  <c r="A42" i="22"/>
  <c r="G41" i="22"/>
  <c r="M40" i="22"/>
  <c r="K39" i="22"/>
  <c r="I38" i="22"/>
  <c r="A38" i="22"/>
  <c r="G37" i="22"/>
  <c r="M36" i="22"/>
  <c r="K35" i="22"/>
  <c r="I34" i="22"/>
  <c r="A34" i="22"/>
  <c r="G33" i="22"/>
  <c r="M32" i="22"/>
  <c r="K28" i="22"/>
  <c r="A28" i="22"/>
  <c r="I28" i="22"/>
  <c r="J28" i="22"/>
  <c r="AC24" i="22"/>
  <c r="K24" i="22"/>
  <c r="A24" i="22"/>
  <c r="I24" i="22"/>
  <c r="J24" i="22"/>
  <c r="M45" i="22"/>
  <c r="E45" i="22"/>
  <c r="M41" i="22"/>
  <c r="E41" i="22"/>
  <c r="M37" i="22"/>
  <c r="E37" i="22"/>
  <c r="M33" i="22"/>
  <c r="E33" i="22"/>
  <c r="AE30" i="22"/>
  <c r="AC30" i="22"/>
  <c r="P21" i="22"/>
  <c r="R21" i="22"/>
  <c r="S21" i="22"/>
  <c r="AE26" i="22"/>
  <c r="AC26" i="22"/>
  <c r="Q21" i="22"/>
  <c r="P17" i="22"/>
  <c r="Q17" i="22"/>
  <c r="R17" i="22"/>
  <c r="S17" i="22"/>
  <c r="M54" i="22"/>
  <c r="I52" i="22"/>
  <c r="G51" i="22"/>
  <c r="M50" i="22"/>
  <c r="G47" i="22"/>
  <c r="M46" i="22"/>
  <c r="K45" i="22"/>
  <c r="G43" i="22"/>
  <c r="M42" i="22"/>
  <c r="K41" i="22"/>
  <c r="G39" i="22"/>
  <c r="M38" i="22"/>
  <c r="K37" i="22"/>
  <c r="AE35" i="22"/>
  <c r="G35" i="22"/>
  <c r="M34" i="22"/>
  <c r="S33" i="22"/>
  <c r="K33" i="22"/>
  <c r="AD31" i="22"/>
  <c r="AF30" i="22"/>
  <c r="O25" i="22"/>
  <c r="E24" i="22"/>
  <c r="P13" i="22"/>
  <c r="Q13" i="22"/>
  <c r="R13" i="22"/>
  <c r="S13" i="22"/>
  <c r="AD3" i="22"/>
  <c r="AC19" i="22"/>
  <c r="AD19" i="22"/>
  <c r="AE19" i="22"/>
  <c r="AC15" i="22"/>
  <c r="AD15" i="22"/>
  <c r="AE15" i="22"/>
  <c r="P9" i="22"/>
  <c r="Q9" i="22"/>
  <c r="R9" i="22"/>
  <c r="S9" i="22"/>
  <c r="P5" i="22"/>
  <c r="Q5" i="22"/>
  <c r="R5" i="22"/>
  <c r="S5" i="22"/>
  <c r="M51" i="22"/>
  <c r="M47" i="22"/>
  <c r="I45" i="22"/>
  <c r="M43" i="22"/>
  <c r="I41" i="22"/>
  <c r="M39" i="22"/>
  <c r="I37" i="22"/>
  <c r="M35" i="22"/>
  <c r="I33" i="22"/>
  <c r="AD26" i="22"/>
  <c r="AD11" i="22"/>
  <c r="M30" i="22"/>
  <c r="K29" i="22"/>
  <c r="M26" i="22"/>
  <c r="E26" i="22"/>
  <c r="K25" i="22"/>
  <c r="AC22" i="22"/>
  <c r="M22" i="22"/>
  <c r="E22" i="22"/>
  <c r="K21" i="22"/>
  <c r="Q20" i="22"/>
  <c r="I20" i="22"/>
  <c r="A20" i="22"/>
  <c r="O19" i="22"/>
  <c r="G19" i="22"/>
  <c r="AC18" i="22"/>
  <c r="M18" i="22"/>
  <c r="E18" i="22"/>
  <c r="K17" i="22"/>
  <c r="Q16" i="22"/>
  <c r="I16" i="22"/>
  <c r="A16" i="22"/>
  <c r="O15" i="22"/>
  <c r="G15" i="22"/>
  <c r="AC14" i="22"/>
  <c r="M14" i="22"/>
  <c r="E14" i="22"/>
  <c r="K13" i="22"/>
  <c r="Q12" i="22"/>
  <c r="I12" i="22"/>
  <c r="A12" i="22"/>
  <c r="G11" i="22"/>
  <c r="E10" i="22"/>
  <c r="Q8" i="22"/>
  <c r="I8" i="22"/>
  <c r="A8" i="22"/>
  <c r="G7" i="22"/>
  <c r="E6" i="22"/>
  <c r="Q4" i="22"/>
  <c r="A4" i="22"/>
  <c r="G3" i="22"/>
  <c r="J21" i="22"/>
  <c r="B21" i="22"/>
  <c r="P20" i="22"/>
  <c r="F19" i="22"/>
  <c r="L18" i="22"/>
  <c r="D18" i="22"/>
  <c r="J17" i="22"/>
  <c r="B17" i="22"/>
  <c r="P16" i="22"/>
  <c r="F15" i="22"/>
  <c r="L14" i="22"/>
  <c r="D14" i="22"/>
  <c r="J13" i="22"/>
  <c r="B13" i="22"/>
  <c r="P12" i="22"/>
  <c r="F11" i="22"/>
  <c r="D10" i="22"/>
  <c r="B9" i="22"/>
  <c r="P8" i="22"/>
  <c r="F7" i="22"/>
  <c r="D6" i="22"/>
  <c r="J5" i="22"/>
  <c r="B5" i="22"/>
  <c r="P4" i="22"/>
  <c r="F3" i="22"/>
  <c r="O20" i="22"/>
  <c r="M19" i="22"/>
  <c r="E19" i="22"/>
  <c r="O16" i="22"/>
  <c r="M15" i="22"/>
  <c r="E15" i="22"/>
  <c r="E11" i="22"/>
  <c r="E7" i="22"/>
  <c r="E3" i="22"/>
  <c r="F20" i="22"/>
  <c r="L19" i="22"/>
  <c r="D19" i="22"/>
  <c r="F16" i="22"/>
  <c r="L15" i="22"/>
  <c r="D15" i="22"/>
  <c r="F12" i="22"/>
  <c r="D11" i="22"/>
  <c r="F8" i="22"/>
  <c r="D7" i="22"/>
  <c r="O21" i="22"/>
  <c r="M20" i="22"/>
  <c r="E20" i="22"/>
  <c r="K19" i="22"/>
  <c r="O17" i="22"/>
  <c r="M16" i="22"/>
  <c r="E16" i="22"/>
  <c r="K15" i="22"/>
  <c r="E12" i="22"/>
  <c r="K11" i="22"/>
  <c r="E8" i="22"/>
  <c r="S7" i="22"/>
  <c r="K7" i="22"/>
  <c r="E4" i="22"/>
  <c r="S3" i="22"/>
  <c r="K3" i="22"/>
  <c r="R23" i="22"/>
  <c r="L20" i="22"/>
  <c r="D20" i="22"/>
  <c r="R19" i="22"/>
  <c r="J19" i="22"/>
  <c r="B19" i="22"/>
  <c r="AD17" i="22"/>
  <c r="L16" i="22"/>
  <c r="D16" i="22"/>
  <c r="R15" i="22"/>
  <c r="J15" i="22"/>
  <c r="B15" i="22"/>
  <c r="D12" i="22"/>
  <c r="R11" i="22"/>
  <c r="J11" i="22"/>
  <c r="B11" i="22"/>
  <c r="D8" i="22"/>
  <c r="R7" i="22"/>
  <c r="J7" i="22"/>
  <c r="B7" i="22"/>
  <c r="AD5" i="22"/>
  <c r="R3" i="22"/>
  <c r="M29" i="22"/>
  <c r="M25" i="22"/>
  <c r="M21" i="22"/>
  <c r="K20" i="22"/>
  <c r="I19" i="22"/>
  <c r="M17" i="22"/>
  <c r="K16" i="22"/>
  <c r="I15" i="22"/>
  <c r="M13" i="22"/>
  <c r="K12" i="22"/>
  <c r="I11" i="22"/>
  <c r="K8" i="22"/>
  <c r="I7" i="22"/>
  <c r="K4" i="22"/>
  <c r="I3" i="22"/>
  <c r="BU144" i="22"/>
  <c r="BV139" i="22"/>
  <c r="BV131" i="22"/>
  <c r="BV123" i="22"/>
  <c r="BV115" i="22"/>
  <c r="BV107" i="22"/>
  <c r="BV99" i="22"/>
  <c r="BV91" i="22"/>
  <c r="BV83" i="22"/>
  <c r="BV75" i="22"/>
  <c r="BV67" i="22"/>
  <c r="BV59" i="22"/>
  <c r="BV51" i="22"/>
  <c r="BV43" i="22"/>
  <c r="BV36" i="22"/>
  <c r="BV28" i="22"/>
  <c r="BV20" i="22"/>
  <c r="BV141" i="22"/>
  <c r="BV133" i="22"/>
  <c r="BV125" i="22"/>
  <c r="BV93" i="22"/>
  <c r="BV85" i="22"/>
  <c r="BV77" i="22"/>
  <c r="BV69" i="22"/>
  <c r="BV61" i="22"/>
  <c r="BV53" i="22"/>
  <c r="BV45" i="22"/>
  <c r="BV37" i="22"/>
  <c r="BV29" i="22"/>
  <c r="BV21" i="22"/>
  <c r="BV117" i="22"/>
  <c r="BV109" i="22"/>
  <c r="BV101" i="22"/>
  <c r="E68" i="24"/>
  <c r="BD14" i="10"/>
  <c r="Z8" i="22" s="1"/>
  <c r="BD15" i="10"/>
  <c r="BD16" i="10"/>
  <c r="Z10" i="22" s="1"/>
  <c r="BD17" i="10"/>
  <c r="Z11" i="22" s="1"/>
  <c r="BD18" i="10"/>
  <c r="BD19" i="10"/>
  <c r="BD20" i="10"/>
  <c r="BD21" i="10"/>
  <c r="BD22" i="10"/>
  <c r="BD23" i="10"/>
  <c r="BD24" i="10"/>
  <c r="BD25" i="10"/>
  <c r="BD26" i="10"/>
  <c r="BD27" i="10"/>
  <c r="BD28" i="10"/>
  <c r="BD29" i="10"/>
  <c r="BD30" i="10"/>
  <c r="BD31" i="10"/>
  <c r="BD32" i="10"/>
  <c r="BD33" i="10"/>
  <c r="BD34" i="10"/>
  <c r="BD35" i="10"/>
  <c r="BD36" i="10"/>
  <c r="BD37" i="10"/>
  <c r="BD38" i="10"/>
  <c r="BD39" i="10"/>
  <c r="BD40" i="10"/>
  <c r="BD41" i="10"/>
  <c r="BD42" i="10"/>
  <c r="BD43" i="10"/>
  <c r="BD44" i="10"/>
  <c r="BD45" i="10"/>
  <c r="BD46" i="10"/>
  <c r="BD47" i="10"/>
  <c r="BD48" i="10"/>
  <c r="BD49" i="10"/>
  <c r="BD50" i="10"/>
  <c r="BD51" i="10"/>
  <c r="BD52" i="10"/>
  <c r="BD53" i="10"/>
  <c r="BD54" i="10"/>
  <c r="BD55" i="10"/>
  <c r="BD56" i="10"/>
  <c r="BD57" i="10"/>
  <c r="BD58" i="10"/>
  <c r="Z9" i="22"/>
  <c r="Z12" i="22"/>
  <c r="Z13" i="22"/>
  <c r="BD14" i="1"/>
  <c r="BD15" i="1"/>
  <c r="BD16" i="1"/>
  <c r="Z4" i="22" s="1"/>
  <c r="BD17" i="1"/>
  <c r="Z6" i="22" s="1"/>
  <c r="BD18" i="1"/>
  <c r="Z7" i="22" s="1"/>
  <c r="BD19" i="1"/>
  <c r="BD20" i="1"/>
  <c r="BD21" i="1"/>
  <c r="BD22" i="1"/>
  <c r="BD23" i="1"/>
  <c r="BD24" i="1"/>
  <c r="BD25" i="1"/>
  <c r="BD26" i="1"/>
  <c r="BD27" i="1"/>
  <c r="BD28" i="1"/>
  <c r="BD29" i="1"/>
  <c r="BD30" i="1"/>
  <c r="BD31" i="1"/>
  <c r="BD32" i="1"/>
  <c r="BD33" i="1"/>
  <c r="BD34" i="1"/>
  <c r="BD35" i="1"/>
  <c r="BD36" i="1"/>
  <c r="BD37" i="1"/>
  <c r="BD38" i="1"/>
  <c r="BD39" i="1"/>
  <c r="BD40" i="1"/>
  <c r="BD41" i="1"/>
  <c r="BD42" i="1"/>
  <c r="BD43" i="1"/>
  <c r="BD44" i="1"/>
  <c r="BD45" i="1"/>
  <c r="BD46" i="1"/>
  <c r="BD47" i="1"/>
  <c r="BD48" i="1"/>
  <c r="BD49" i="1"/>
  <c r="BD50" i="1"/>
  <c r="BD51" i="1"/>
  <c r="BD52" i="1"/>
  <c r="BD53" i="1"/>
  <c r="BD54" i="1"/>
  <c r="BD55" i="1"/>
  <c r="BD56" i="1"/>
  <c r="BD57" i="1"/>
  <c r="BD58" i="1"/>
  <c r="E59" i="24"/>
  <c r="E60" i="24"/>
  <c r="E61" i="24"/>
  <c r="E62" i="24"/>
  <c r="E63" i="24"/>
  <c r="E64" i="24"/>
  <c r="E65" i="24"/>
  <c r="E66" i="24"/>
  <c r="E67" i="24"/>
  <c r="E58" i="24"/>
  <c r="E15" i="24"/>
  <c r="C142" i="22" l="1"/>
  <c r="C140" i="22"/>
  <c r="C141" i="22"/>
  <c r="L8" i="24"/>
  <c r="Z3" i="22"/>
  <c r="Z123" i="22"/>
  <c r="W8" i="1"/>
  <c r="Z129" i="22"/>
  <c r="Z144" i="22"/>
  <c r="Z5" i="22"/>
  <c r="F138" i="25"/>
  <c r="D82" i="25"/>
  <c r="D81" i="25" l="1"/>
  <c r="D80" i="25"/>
  <c r="D8" i="25"/>
  <c r="D7" i="25"/>
  <c r="H2" i="25"/>
  <c r="O3" i="25"/>
  <c r="O4" i="25"/>
  <c r="O5" i="25"/>
  <c r="O6" i="25"/>
  <c r="O7" i="25"/>
  <c r="O8" i="25"/>
  <c r="O9" i="25"/>
  <c r="O10" i="25"/>
  <c r="O11" i="25"/>
  <c r="O12" i="25"/>
  <c r="O13" i="25"/>
  <c r="O14" i="25"/>
  <c r="O15" i="25"/>
  <c r="O16" i="25"/>
  <c r="O2" i="25"/>
  <c r="D11" i="25"/>
  <c r="BF6" i="13" l="1"/>
  <c r="BF7" i="13"/>
  <c r="BF8" i="13"/>
  <c r="BF5" i="13"/>
  <c r="BE6" i="13"/>
  <c r="BE7" i="13"/>
  <c r="BE8" i="13"/>
  <c r="BE5" i="13"/>
  <c r="BD6" i="13"/>
  <c r="BD7" i="13"/>
  <c r="BD8" i="13"/>
  <c r="BD5" i="13"/>
  <c r="BC5" i="13"/>
  <c r="AW8" i="13"/>
  <c r="AW7" i="13"/>
  <c r="AW6" i="13"/>
  <c r="AW5" i="13"/>
  <c r="D6" i="13" l="1"/>
  <c r="D7" i="13"/>
  <c r="D8" i="13"/>
  <c r="Z2" i="22" l="1"/>
  <c r="AI13" i="12" l="1"/>
  <c r="AI14" i="12"/>
  <c r="AI15" i="12"/>
  <c r="AI16" i="12"/>
  <c r="T2" i="6" l="1"/>
  <c r="B8" i="13" l="1"/>
  <c r="B7" i="13"/>
  <c r="B6" i="13"/>
  <c r="B5" i="13"/>
  <c r="W26" i="8" l="1"/>
  <c r="Z73" i="8" l="1"/>
  <c r="Z74" i="8"/>
  <c r="Z75" i="8"/>
  <c r="Z76" i="8"/>
  <c r="Z77" i="8"/>
  <c r="Z78" i="8"/>
  <c r="Z79" i="8"/>
  <c r="Z80" i="8"/>
  <c r="Z81" i="8"/>
  <c r="Z82" i="8"/>
  <c r="Z83" i="8"/>
  <c r="Z72" i="8"/>
  <c r="Z61" i="8"/>
  <c r="Z62" i="8"/>
  <c r="Z63" i="8"/>
  <c r="Z64" i="8"/>
  <c r="Z65" i="8"/>
  <c r="Z66" i="8"/>
  <c r="Z67" i="8"/>
  <c r="Z68" i="8"/>
  <c r="Z69" i="8"/>
  <c r="Z70" i="8"/>
  <c r="Z71" i="8"/>
  <c r="Z60" i="8"/>
  <c r="Z49" i="8"/>
  <c r="Z50" i="8"/>
  <c r="Z51" i="8"/>
  <c r="Z52" i="8"/>
  <c r="Z53" i="8"/>
  <c r="Z54" i="8"/>
  <c r="Z55" i="8"/>
  <c r="Z56" i="8"/>
  <c r="Z57" i="8"/>
  <c r="Z58" i="8"/>
  <c r="Z59" i="8"/>
  <c r="Z48" i="8"/>
  <c r="Z37" i="8"/>
  <c r="Z38" i="8"/>
  <c r="Z39" i="8"/>
  <c r="Z40" i="8"/>
  <c r="Z41" i="8"/>
  <c r="Z42" i="8"/>
  <c r="Z43" i="8"/>
  <c r="Z44" i="8"/>
  <c r="Z45" i="8"/>
  <c r="Z46" i="8"/>
  <c r="Z47" i="8"/>
  <c r="Z36" i="8"/>
  <c r="Z25" i="8"/>
  <c r="Z26" i="8"/>
  <c r="Z27" i="8"/>
  <c r="Z28" i="8"/>
  <c r="Z29" i="8"/>
  <c r="Z30" i="8"/>
  <c r="Z31" i="8"/>
  <c r="Z32" i="8"/>
  <c r="Z33" i="8"/>
  <c r="Z34" i="8"/>
  <c r="Z35" i="8"/>
  <c r="Z24" i="8"/>
  <c r="Z12" i="8"/>
  <c r="Z13" i="8"/>
  <c r="Z14" i="8"/>
  <c r="Z15" i="8"/>
  <c r="Z16" i="8"/>
  <c r="Z17" i="8"/>
  <c r="Z18" i="8"/>
  <c r="Z19" i="8"/>
  <c r="Z20" i="8"/>
  <c r="Z21" i="8"/>
  <c r="Z22" i="8"/>
  <c r="Z23" i="8"/>
  <c r="N15" i="1" l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14" i="1"/>
  <c r="P120" i="24" l="1"/>
  <c r="Q120" i="24" s="1"/>
  <c r="P119" i="24"/>
  <c r="Q119" i="24" s="1"/>
  <c r="P118" i="24"/>
  <c r="Q118" i="24" s="1"/>
  <c r="P117" i="24"/>
  <c r="Q117" i="24" s="1"/>
  <c r="P116" i="24"/>
  <c r="Q116" i="24" s="1"/>
  <c r="P115" i="24"/>
  <c r="Q115" i="24" s="1"/>
  <c r="P114" i="24"/>
  <c r="Q114" i="24" s="1"/>
  <c r="P113" i="24"/>
  <c r="Q113" i="24" s="1"/>
  <c r="P112" i="24"/>
  <c r="Q112" i="24" s="1"/>
  <c r="P111" i="24"/>
  <c r="Q111" i="24" s="1"/>
  <c r="P110" i="24"/>
  <c r="Q110" i="24" s="1"/>
  <c r="P109" i="24"/>
  <c r="Q109" i="24" s="1"/>
  <c r="P100" i="24"/>
  <c r="Q100" i="24" s="1"/>
  <c r="P99" i="24"/>
  <c r="Q99" i="24" s="1"/>
  <c r="P98" i="24"/>
  <c r="Q98" i="24" s="1"/>
  <c r="P97" i="24"/>
  <c r="Q97" i="24" s="1"/>
  <c r="P96" i="24"/>
  <c r="Q96" i="24" s="1"/>
  <c r="P95" i="24"/>
  <c r="Q95" i="24" s="1"/>
  <c r="P94" i="24"/>
  <c r="Q94" i="24" s="1"/>
  <c r="P93" i="24"/>
  <c r="Q93" i="24" s="1"/>
  <c r="P92" i="24"/>
  <c r="Q92" i="24" s="1"/>
  <c r="P91" i="24"/>
  <c r="Q91" i="24" s="1"/>
  <c r="P90" i="24"/>
  <c r="Q90" i="24" s="1"/>
  <c r="P89" i="24"/>
  <c r="Q89" i="24" s="1"/>
  <c r="P88" i="24"/>
  <c r="Q88" i="24" s="1"/>
  <c r="P87" i="24"/>
  <c r="Q87" i="24" s="1"/>
  <c r="P86" i="24"/>
  <c r="Q86" i="24" s="1"/>
  <c r="P85" i="24"/>
  <c r="Q85" i="24" s="1"/>
  <c r="P84" i="24"/>
  <c r="Q84" i="24" s="1"/>
  <c r="P83" i="24"/>
  <c r="Q83" i="24" s="1"/>
  <c r="P82" i="24"/>
  <c r="Q82" i="24" s="1"/>
  <c r="P81" i="24"/>
  <c r="Q81" i="24" s="1"/>
  <c r="P80" i="24"/>
  <c r="Q80" i="24" s="1"/>
  <c r="P79" i="24"/>
  <c r="Q79" i="24" s="1"/>
  <c r="P78" i="24"/>
  <c r="Q78" i="24" s="1"/>
  <c r="P77" i="24"/>
  <c r="Q77" i="24" s="1"/>
  <c r="P76" i="24"/>
  <c r="Q76" i="24" s="1"/>
  <c r="P75" i="24"/>
  <c r="Q75" i="24" s="1"/>
  <c r="P74" i="24"/>
  <c r="Q74" i="24" s="1"/>
  <c r="P73" i="24"/>
  <c r="Q73" i="24" s="1"/>
  <c r="P72" i="24"/>
  <c r="Q72" i="24" s="1"/>
  <c r="P71" i="24"/>
  <c r="Q71" i="24" s="1"/>
  <c r="P70" i="24"/>
  <c r="P69" i="24"/>
  <c r="Q69" i="24" s="1"/>
  <c r="P68" i="24"/>
  <c r="Q68" i="24" s="1"/>
  <c r="P67" i="24"/>
  <c r="Q67" i="24" s="1"/>
  <c r="P66" i="24"/>
  <c r="Q66" i="24" s="1"/>
  <c r="P65" i="24"/>
  <c r="Q65" i="24" s="1"/>
  <c r="P64" i="24"/>
  <c r="Q64" i="24" s="1"/>
  <c r="P63" i="24"/>
  <c r="Q63" i="24" s="1"/>
  <c r="P62" i="24"/>
  <c r="Q62" i="24" s="1"/>
  <c r="P61" i="24"/>
  <c r="Q61" i="24" s="1"/>
  <c r="P60" i="24"/>
  <c r="Q60" i="24" s="1"/>
  <c r="P59" i="24"/>
  <c r="Q59" i="24" s="1"/>
  <c r="P58" i="24"/>
  <c r="Q58" i="24" s="1"/>
  <c r="P49" i="24"/>
  <c r="Q49" i="24" s="1"/>
  <c r="P48" i="24"/>
  <c r="Q48" i="24" s="1"/>
  <c r="P47" i="24"/>
  <c r="Q47" i="24" s="1"/>
  <c r="P46" i="24"/>
  <c r="Q46" i="24" s="1"/>
  <c r="P45" i="24"/>
  <c r="Q45" i="24" s="1"/>
  <c r="P44" i="24"/>
  <c r="Q44" i="24" s="1"/>
  <c r="P43" i="24"/>
  <c r="Q43" i="24" s="1"/>
  <c r="P42" i="24"/>
  <c r="Q42" i="24" s="1"/>
  <c r="P41" i="24"/>
  <c r="Q41" i="24" s="1"/>
  <c r="P40" i="24"/>
  <c r="Q40" i="24" s="1"/>
  <c r="P39" i="24"/>
  <c r="Q39" i="24" s="1"/>
  <c r="P38" i="24"/>
  <c r="Q38" i="24" s="1"/>
  <c r="P37" i="24"/>
  <c r="Q37" i="24" s="1"/>
  <c r="P36" i="24"/>
  <c r="Q36" i="24" s="1"/>
  <c r="P35" i="24"/>
  <c r="Q35" i="24" s="1"/>
  <c r="P34" i="24"/>
  <c r="Q34" i="24" s="1"/>
  <c r="P33" i="24"/>
  <c r="Q33" i="24" s="1"/>
  <c r="P32" i="24"/>
  <c r="Q32" i="24" s="1"/>
  <c r="P31" i="24"/>
  <c r="Q31" i="24" s="1"/>
  <c r="P30" i="24"/>
  <c r="Q30" i="24" s="1"/>
  <c r="P29" i="24"/>
  <c r="Q29" i="24" s="1"/>
  <c r="P28" i="24"/>
  <c r="Q28" i="24" s="1"/>
  <c r="P27" i="24"/>
  <c r="Q27" i="24" s="1"/>
  <c r="P26" i="24"/>
  <c r="Q26" i="24" s="1"/>
  <c r="P25" i="24"/>
  <c r="Q25" i="24" s="1"/>
  <c r="P24" i="24"/>
  <c r="Q24" i="24" s="1"/>
  <c r="P23" i="24"/>
  <c r="Q23" i="24" s="1"/>
  <c r="P22" i="24"/>
  <c r="Q22" i="24" s="1"/>
  <c r="P21" i="24"/>
  <c r="Q21" i="24" s="1"/>
  <c r="P20" i="24"/>
  <c r="Q20" i="24" s="1"/>
  <c r="P19" i="24"/>
  <c r="Q19" i="24" s="1"/>
  <c r="P18" i="24"/>
  <c r="Q18" i="24" s="1"/>
  <c r="P17" i="24"/>
  <c r="Q17" i="24" s="1"/>
  <c r="P16" i="24"/>
  <c r="P15" i="24"/>
  <c r="AA2" i="22" l="1"/>
  <c r="BY4" i="22" l="1"/>
  <c r="BY5" i="22"/>
  <c r="BY6" i="22"/>
  <c r="BY7" i="22"/>
  <c r="BY8" i="22"/>
  <c r="BY9" i="22"/>
  <c r="BY10" i="22"/>
  <c r="BY11" i="22"/>
  <c r="BY12" i="22"/>
  <c r="BY13" i="22"/>
  <c r="BG15" i="6"/>
  <c r="BH15" i="6"/>
  <c r="AE3" i="22"/>
  <c r="AF3" i="22"/>
  <c r="AE4" i="22"/>
  <c r="AF4" i="22"/>
  <c r="AE5" i="22"/>
  <c r="AF5" i="22"/>
  <c r="AE6" i="22"/>
  <c r="AF6" i="22"/>
  <c r="AE7" i="22"/>
  <c r="AF7" i="22"/>
  <c r="AE8" i="22"/>
  <c r="AF8" i="22"/>
  <c r="AE9" i="22"/>
  <c r="AF9" i="22"/>
  <c r="AE10" i="22"/>
  <c r="AF10" i="22"/>
  <c r="AE11" i="22"/>
  <c r="AF11" i="22"/>
  <c r="AE12" i="22"/>
  <c r="AF12" i="22"/>
  <c r="AE13" i="22"/>
  <c r="AF13" i="22"/>
  <c r="AZ6" i="13"/>
  <c r="AZ7" i="13"/>
  <c r="AZ8" i="13"/>
  <c r="BB5" i="13"/>
  <c r="Y83" i="8" l="1"/>
  <c r="X83" i="8"/>
  <c r="W83" i="8"/>
  <c r="Y82" i="8"/>
  <c r="X82" i="8"/>
  <c r="W82" i="8"/>
  <c r="Y81" i="8"/>
  <c r="X81" i="8"/>
  <c r="W81" i="8"/>
  <c r="Y80" i="8"/>
  <c r="X80" i="8"/>
  <c r="W80" i="8"/>
  <c r="Y79" i="8"/>
  <c r="X79" i="8"/>
  <c r="W79" i="8"/>
  <c r="Y78" i="8"/>
  <c r="X78" i="8"/>
  <c r="W78" i="8"/>
  <c r="Y77" i="8"/>
  <c r="X77" i="8"/>
  <c r="W77" i="8"/>
  <c r="Y76" i="8"/>
  <c r="X76" i="8"/>
  <c r="W76" i="8"/>
  <c r="Y75" i="8"/>
  <c r="X75" i="8"/>
  <c r="W75" i="8"/>
  <c r="Y74" i="8"/>
  <c r="X74" i="8"/>
  <c r="W74" i="8"/>
  <c r="Y73" i="8"/>
  <c r="X73" i="8"/>
  <c r="W73" i="8"/>
  <c r="Y72" i="8"/>
  <c r="X72" i="8"/>
  <c r="W72" i="8"/>
  <c r="Y71" i="8"/>
  <c r="X71" i="8"/>
  <c r="W71" i="8"/>
  <c r="Y70" i="8"/>
  <c r="X70" i="8"/>
  <c r="W70" i="8"/>
  <c r="Y69" i="8"/>
  <c r="X69" i="8"/>
  <c r="W69" i="8"/>
  <c r="Y68" i="8"/>
  <c r="X68" i="8"/>
  <c r="W68" i="8"/>
  <c r="Y67" i="8"/>
  <c r="X67" i="8"/>
  <c r="W67" i="8"/>
  <c r="Y66" i="8"/>
  <c r="X66" i="8"/>
  <c r="W66" i="8"/>
  <c r="Y65" i="8"/>
  <c r="X65" i="8"/>
  <c r="W65" i="8"/>
  <c r="Y64" i="8"/>
  <c r="X64" i="8"/>
  <c r="W64" i="8"/>
  <c r="Y63" i="8"/>
  <c r="X63" i="8"/>
  <c r="W63" i="8"/>
  <c r="Y62" i="8"/>
  <c r="X62" i="8"/>
  <c r="W62" i="8"/>
  <c r="Y61" i="8"/>
  <c r="X61" i="8"/>
  <c r="W61" i="8"/>
  <c r="Y60" i="8"/>
  <c r="X60" i="8"/>
  <c r="W60" i="8"/>
  <c r="Y59" i="8"/>
  <c r="X59" i="8"/>
  <c r="W59" i="8"/>
  <c r="Y58" i="8"/>
  <c r="X58" i="8"/>
  <c r="W58" i="8"/>
  <c r="Y57" i="8"/>
  <c r="X57" i="8"/>
  <c r="W57" i="8"/>
  <c r="Y56" i="8"/>
  <c r="X56" i="8"/>
  <c r="W56" i="8"/>
  <c r="Y55" i="8"/>
  <c r="X55" i="8"/>
  <c r="W55" i="8"/>
  <c r="Y54" i="8"/>
  <c r="X54" i="8"/>
  <c r="W54" i="8"/>
  <c r="Y53" i="8"/>
  <c r="X53" i="8"/>
  <c r="W53" i="8"/>
  <c r="Y52" i="8"/>
  <c r="X52" i="8"/>
  <c r="W52" i="8"/>
  <c r="Y51" i="8"/>
  <c r="X51" i="8"/>
  <c r="W51" i="8"/>
  <c r="Y50" i="8"/>
  <c r="X50" i="8"/>
  <c r="W50" i="8"/>
  <c r="Y49" i="8"/>
  <c r="X49" i="8"/>
  <c r="W49" i="8"/>
  <c r="Y48" i="8"/>
  <c r="X48" i="8"/>
  <c r="W48" i="8"/>
  <c r="Y47" i="8"/>
  <c r="X47" i="8"/>
  <c r="W47" i="8"/>
  <c r="Y46" i="8"/>
  <c r="X46" i="8"/>
  <c r="W46" i="8"/>
  <c r="Y45" i="8"/>
  <c r="X45" i="8"/>
  <c r="W45" i="8"/>
  <c r="Y44" i="8"/>
  <c r="X44" i="8"/>
  <c r="W44" i="8"/>
  <c r="Y43" i="8"/>
  <c r="X43" i="8"/>
  <c r="W43" i="8"/>
  <c r="Y42" i="8"/>
  <c r="X42" i="8"/>
  <c r="W42" i="8"/>
  <c r="Y41" i="8"/>
  <c r="X41" i="8"/>
  <c r="W41" i="8"/>
  <c r="Y40" i="8"/>
  <c r="X40" i="8"/>
  <c r="W40" i="8"/>
  <c r="AC39" i="8"/>
  <c r="AB39" i="8"/>
  <c r="Y39" i="8"/>
  <c r="X39" i="8"/>
  <c r="W39" i="8"/>
  <c r="AC38" i="8"/>
  <c r="AB38" i="8"/>
  <c r="Y38" i="8"/>
  <c r="X38" i="8"/>
  <c r="W38" i="8"/>
  <c r="AC37" i="8"/>
  <c r="AB37" i="8"/>
  <c r="Y37" i="8"/>
  <c r="X37" i="8"/>
  <c r="W37" i="8"/>
  <c r="AC36" i="8"/>
  <c r="AB36" i="8"/>
  <c r="Y36" i="8"/>
  <c r="X36" i="8"/>
  <c r="W36" i="8"/>
  <c r="AC35" i="8"/>
  <c r="AB35" i="8"/>
  <c r="Y35" i="8"/>
  <c r="X35" i="8"/>
  <c r="W35" i="8"/>
  <c r="AC34" i="8"/>
  <c r="AB34" i="8"/>
  <c r="Y34" i="8"/>
  <c r="X34" i="8"/>
  <c r="W34" i="8"/>
  <c r="AC33" i="8"/>
  <c r="AB33" i="8"/>
  <c r="Y33" i="8"/>
  <c r="X33" i="8"/>
  <c r="W33" i="8"/>
  <c r="AC32" i="8"/>
  <c r="AB32" i="8"/>
  <c r="Y32" i="8"/>
  <c r="X32" i="8"/>
  <c r="W32" i="8"/>
  <c r="AH31" i="8"/>
  <c r="AG31" i="8"/>
  <c r="AF31" i="8"/>
  <c r="AC31" i="8"/>
  <c r="AB31" i="8"/>
  <c r="Y31" i="8"/>
  <c r="X31" i="8"/>
  <c r="W31" i="8"/>
  <c r="AH30" i="8"/>
  <c r="AG30" i="8"/>
  <c r="AF30" i="8"/>
  <c r="AC30" i="8"/>
  <c r="AB30" i="8"/>
  <c r="Y30" i="8"/>
  <c r="X30" i="8"/>
  <c r="W30" i="8"/>
  <c r="AH29" i="8"/>
  <c r="AG29" i="8"/>
  <c r="AF29" i="8"/>
  <c r="AC29" i="8"/>
  <c r="AB29" i="8"/>
  <c r="Y29" i="8"/>
  <c r="X29" i="8"/>
  <c r="W29" i="8"/>
  <c r="AH28" i="8"/>
  <c r="AG28" i="8"/>
  <c r="AF28" i="8"/>
  <c r="AC28" i="8"/>
  <c r="AB28" i="8"/>
  <c r="Y28" i="8"/>
  <c r="X28" i="8"/>
  <c r="W28" i="8"/>
  <c r="AH27" i="8"/>
  <c r="AG27" i="8"/>
  <c r="AF27" i="8"/>
  <c r="AC27" i="8"/>
  <c r="AB27" i="8"/>
  <c r="Y27" i="8"/>
  <c r="X27" i="8"/>
  <c r="W27" i="8"/>
  <c r="AH26" i="8"/>
  <c r="AG26" i="8"/>
  <c r="AF26" i="8"/>
  <c r="AC26" i="8"/>
  <c r="AB26" i="8"/>
  <c r="Y26" i="8"/>
  <c r="X26" i="8"/>
  <c r="AH25" i="8"/>
  <c r="AG25" i="8"/>
  <c r="AF25" i="8"/>
  <c r="AC25" i="8"/>
  <c r="AB25" i="8"/>
  <c r="Y25" i="8"/>
  <c r="X25" i="8"/>
  <c r="W25" i="8"/>
  <c r="AH24" i="8"/>
  <c r="AG24" i="8"/>
  <c r="AF24" i="8"/>
  <c r="AC24" i="8"/>
  <c r="AB24" i="8"/>
  <c r="Y24" i="8"/>
  <c r="X24" i="8"/>
  <c r="W24" i="8"/>
  <c r="AH23" i="8"/>
  <c r="AG23" i="8"/>
  <c r="AF23" i="8"/>
  <c r="AC23" i="8"/>
  <c r="AB23" i="8"/>
  <c r="Y23" i="8"/>
  <c r="X23" i="8"/>
  <c r="W23" i="8"/>
  <c r="AH22" i="8"/>
  <c r="AG22" i="8"/>
  <c r="AF22" i="8"/>
  <c r="AC22" i="8"/>
  <c r="AB22" i="8"/>
  <c r="Y22" i="8"/>
  <c r="X22" i="8"/>
  <c r="W22" i="8"/>
  <c r="AH21" i="8"/>
  <c r="AG21" i="8"/>
  <c r="AF21" i="8"/>
  <c r="AC21" i="8"/>
  <c r="AB21" i="8"/>
  <c r="Y21" i="8"/>
  <c r="X21" i="8"/>
  <c r="W21" i="8"/>
  <c r="AH20" i="8"/>
  <c r="AG20" i="8"/>
  <c r="AF20" i="8"/>
  <c r="AC20" i="8"/>
  <c r="AB20" i="8"/>
  <c r="Y20" i="8"/>
  <c r="X20" i="8"/>
  <c r="W20" i="8"/>
  <c r="U20" i="8"/>
  <c r="AH19" i="8"/>
  <c r="AG19" i="8"/>
  <c r="AF19" i="8"/>
  <c r="AC19" i="8"/>
  <c r="AB19" i="8"/>
  <c r="Y19" i="8"/>
  <c r="X19" i="8"/>
  <c r="W19" i="8"/>
  <c r="U19" i="8"/>
  <c r="AH18" i="8"/>
  <c r="AG18" i="8"/>
  <c r="AF18" i="8"/>
  <c r="AD18" i="8"/>
  <c r="AC18" i="8"/>
  <c r="AB18" i="8"/>
  <c r="Y18" i="8"/>
  <c r="X18" i="8"/>
  <c r="W18" i="8"/>
  <c r="U18" i="8"/>
  <c r="AH17" i="8"/>
  <c r="AG17" i="8"/>
  <c r="AF17" i="8"/>
  <c r="AD17" i="8"/>
  <c r="AC17" i="8"/>
  <c r="AB17" i="8"/>
  <c r="Y17" i="8"/>
  <c r="X17" i="8"/>
  <c r="W17" i="8"/>
  <c r="U17" i="8"/>
  <c r="AH16" i="8"/>
  <c r="AG16" i="8"/>
  <c r="AF16" i="8"/>
  <c r="AD16" i="8"/>
  <c r="AC16" i="8"/>
  <c r="AB16" i="8"/>
  <c r="Y16" i="8"/>
  <c r="X16" i="8"/>
  <c r="W16" i="8"/>
  <c r="U16" i="8"/>
  <c r="AI15" i="8"/>
  <c r="AH15" i="8"/>
  <c r="AG15" i="8"/>
  <c r="AF15" i="8"/>
  <c r="AD15" i="8"/>
  <c r="AC15" i="8"/>
  <c r="AB15" i="8"/>
  <c r="Y15" i="8"/>
  <c r="X15" i="8"/>
  <c r="W15" i="8"/>
  <c r="U15" i="8"/>
  <c r="AI14" i="8"/>
  <c r="AH14" i="8"/>
  <c r="AG14" i="8"/>
  <c r="AF14" i="8"/>
  <c r="AD14" i="8"/>
  <c r="AC14" i="8"/>
  <c r="AB14" i="8"/>
  <c r="Y14" i="8"/>
  <c r="X14" i="8"/>
  <c r="W14" i="8"/>
  <c r="U14" i="8"/>
  <c r="AI13" i="8"/>
  <c r="AH13" i="8"/>
  <c r="AG13" i="8"/>
  <c r="AF13" i="8"/>
  <c r="AD13" i="8"/>
  <c r="AC13" i="8"/>
  <c r="AB13" i="8"/>
  <c r="Y13" i="8"/>
  <c r="X13" i="8"/>
  <c r="W13" i="8"/>
  <c r="U13" i="8"/>
  <c r="AI12" i="8"/>
  <c r="AH12" i="8"/>
  <c r="AG12" i="8"/>
  <c r="AF12" i="8"/>
  <c r="AD12" i="8"/>
  <c r="AC12" i="8"/>
  <c r="AB12" i="8"/>
  <c r="Y12" i="8"/>
  <c r="X12" i="8"/>
  <c r="W12" i="8"/>
  <c r="U12" i="8"/>
  <c r="U11" i="8"/>
  <c r="U10" i="8"/>
  <c r="U9" i="8"/>
  <c r="Q15" i="24" s="1"/>
  <c r="BO15" i="22" l="1"/>
  <c r="BO20" i="22"/>
  <c r="BP22" i="22"/>
  <c r="BN24" i="22"/>
  <c r="BN26" i="22"/>
  <c r="BP29" i="22"/>
  <c r="BO31" i="22"/>
  <c r="BO36" i="22"/>
  <c r="BP38" i="22"/>
  <c r="BN40" i="22"/>
  <c r="BO43" i="22"/>
  <c r="BP15" i="22"/>
  <c r="BN17" i="22"/>
  <c r="BN19" i="22"/>
  <c r="BP20" i="22"/>
  <c r="BO24" i="22"/>
  <c r="BO26" i="22"/>
  <c r="BP31" i="22"/>
  <c r="BN33" i="22"/>
  <c r="BN35" i="22"/>
  <c r="BP36" i="22"/>
  <c r="BN14" i="22"/>
  <c r="BO17" i="22"/>
  <c r="BO19" i="22"/>
  <c r="BN21" i="22"/>
  <c r="BP24" i="22"/>
  <c r="BP26" i="22"/>
  <c r="BN30" i="22"/>
  <c r="BO33" i="22"/>
  <c r="BO35" i="22"/>
  <c r="BN37" i="22"/>
  <c r="BP40" i="22"/>
  <c r="BN42" i="22"/>
  <c r="BP47" i="22"/>
  <c r="BO14" i="22"/>
  <c r="BP17" i="22"/>
  <c r="BP19" i="22"/>
  <c r="BO21" i="22"/>
  <c r="BN23" i="22"/>
  <c r="BN28" i="22"/>
  <c r="BO30" i="22"/>
  <c r="BP14" i="22"/>
  <c r="BN16" i="22"/>
  <c r="BN18" i="22"/>
  <c r="BP21" i="22"/>
  <c r="BO23" i="22"/>
  <c r="BO28" i="22"/>
  <c r="BP30" i="22"/>
  <c r="BN32" i="22"/>
  <c r="BN34" i="22"/>
  <c r="BP37" i="22"/>
  <c r="BO39" i="22"/>
  <c r="BO16" i="22"/>
  <c r="BO18" i="22"/>
  <c r="BP23" i="22"/>
  <c r="BN25" i="22"/>
  <c r="BN27" i="22"/>
  <c r="BP28" i="22"/>
  <c r="BO32" i="22"/>
  <c r="BO34" i="22"/>
  <c r="BP39" i="22"/>
  <c r="BN41" i="22"/>
  <c r="BN15" i="22"/>
  <c r="BN20" i="22"/>
  <c r="BO22" i="22"/>
  <c r="BP25" i="22"/>
  <c r="BP27" i="22"/>
  <c r="BO29" i="22"/>
  <c r="BN31" i="22"/>
  <c r="BN36" i="22"/>
  <c r="BO38" i="22"/>
  <c r="BP41" i="22"/>
  <c r="BN43" i="22"/>
  <c r="BP18" i="22"/>
  <c r="BN38" i="22"/>
  <c r="BP49" i="22"/>
  <c r="BN51" i="22"/>
  <c r="BN53" i="22"/>
  <c r="BP56" i="22"/>
  <c r="BO58" i="22"/>
  <c r="BO60" i="22"/>
  <c r="BO62" i="22"/>
  <c r="BP67" i="22"/>
  <c r="BP69" i="22"/>
  <c r="BO71" i="22"/>
  <c r="BN73" i="22"/>
  <c r="BO83" i="22"/>
  <c r="BO85" i="22"/>
  <c r="BP88" i="22"/>
  <c r="BP90" i="22"/>
  <c r="BO92" i="22"/>
  <c r="BO94" i="22"/>
  <c r="BP95" i="22"/>
  <c r="BP97" i="22"/>
  <c r="BO107" i="22"/>
  <c r="BO109" i="22"/>
  <c r="BP112" i="22"/>
  <c r="BO114" i="22"/>
  <c r="BN116" i="22"/>
  <c r="BN118" i="22"/>
  <c r="BP119" i="22"/>
  <c r="BP121" i="22"/>
  <c r="BP123" i="22"/>
  <c r="BO127" i="22"/>
  <c r="BN130" i="22"/>
  <c r="BO135" i="22"/>
  <c r="BO137" i="22"/>
  <c r="BP140" i="22"/>
  <c r="BO142" i="22"/>
  <c r="BP144" i="22"/>
  <c r="BP46" i="22"/>
  <c r="BO57" i="22"/>
  <c r="BN59" i="22"/>
  <c r="BN61" i="22"/>
  <c r="BO66" i="22"/>
  <c r="BO70" i="22"/>
  <c r="BP75" i="22"/>
  <c r="BP77" i="22"/>
  <c r="BO82" i="22"/>
  <c r="BN86" i="22"/>
  <c r="BP33" i="22"/>
  <c r="BO41" i="22"/>
  <c r="BN44" i="22"/>
  <c r="BN46" i="22"/>
  <c r="BO51" i="22"/>
  <c r="BO53" i="22"/>
  <c r="BN55" i="22"/>
  <c r="BP58" i="22"/>
  <c r="BP60" i="22"/>
  <c r="BP62" i="22"/>
  <c r="BN64" i="22"/>
  <c r="BP71" i="22"/>
  <c r="BO73" i="22"/>
  <c r="BN75" i="22"/>
  <c r="BN77" i="22"/>
  <c r="BN80" i="22"/>
  <c r="BP83" i="22"/>
  <c r="BP85" i="22"/>
  <c r="BN87" i="22"/>
  <c r="BN89" i="22"/>
  <c r="BP92" i="22"/>
  <c r="BP94" i="22"/>
  <c r="BN99" i="22"/>
  <c r="BN101" i="22"/>
  <c r="BN104" i="22"/>
  <c r="BP107" i="22"/>
  <c r="BP109" i="22"/>
  <c r="BN111" i="22"/>
  <c r="BN113" i="22"/>
  <c r="BP114" i="22"/>
  <c r="BO116" i="22"/>
  <c r="BO118" i="22"/>
  <c r="BN124" i="22"/>
  <c r="BN126" i="22"/>
  <c r="BP127" i="22"/>
  <c r="BO130" i="22"/>
  <c r="BN132" i="22"/>
  <c r="BN134" i="22"/>
  <c r="BP135" i="22"/>
  <c r="BP137" i="22"/>
  <c r="BP142" i="22"/>
  <c r="BO25" i="22"/>
  <c r="BN39" i="22"/>
  <c r="BP44" i="22"/>
  <c r="BO48" i="22"/>
  <c r="BN50" i="22"/>
  <c r="BP55" i="22"/>
  <c r="BP64" i="22"/>
  <c r="BO68" i="22"/>
  <c r="BP80" i="22"/>
  <c r="BN84" i="22"/>
  <c r="BN29" i="22"/>
  <c r="BP34" i="22"/>
  <c r="BO44" i="22"/>
  <c r="BO46" i="22"/>
  <c r="BN48" i="22"/>
  <c r="BP51" i="22"/>
  <c r="BP53" i="22"/>
  <c r="BO55" i="22"/>
  <c r="BN57" i="22"/>
  <c r="BO64" i="22"/>
  <c r="BN66" i="22"/>
  <c r="BN68" i="22"/>
  <c r="BN70" i="22"/>
  <c r="BP73" i="22"/>
  <c r="BO75" i="22"/>
  <c r="BO77" i="22"/>
  <c r="BO80" i="22"/>
  <c r="BN82" i="22"/>
  <c r="BO87" i="22"/>
  <c r="BO89" i="22"/>
  <c r="BO99" i="22"/>
  <c r="BO101" i="22"/>
  <c r="BO104" i="22"/>
  <c r="BN106" i="22"/>
  <c r="BO111" i="22"/>
  <c r="BO113" i="22"/>
  <c r="BP116" i="22"/>
  <c r="BP118" i="22"/>
  <c r="BO124" i="22"/>
  <c r="BO126" i="22"/>
  <c r="BP130" i="22"/>
  <c r="BO132" i="22"/>
  <c r="BO134" i="22"/>
  <c r="BN139" i="22"/>
  <c r="BN22" i="22"/>
  <c r="BP35" i="22"/>
  <c r="BO42" i="22"/>
  <c r="BP48" i="22"/>
  <c r="BO50" i="22"/>
  <c r="BN52" i="22"/>
  <c r="BN54" i="22"/>
  <c r="BP57" i="22"/>
  <c r="BO59" i="22"/>
  <c r="BO61" i="22"/>
  <c r="BN63" i="22"/>
  <c r="BP66" i="22"/>
  <c r="BP68" i="22"/>
  <c r="BP70" i="22"/>
  <c r="BN72" i="22"/>
  <c r="BN79" i="22"/>
  <c r="BN81" i="22"/>
  <c r="BP82" i="22"/>
  <c r="BO84" i="22"/>
  <c r="BO86" i="22"/>
  <c r="BO91" i="22"/>
  <c r="BO93" i="22"/>
  <c r="BO96" i="22"/>
  <c r="BN98" i="22"/>
  <c r="BN103" i="22"/>
  <c r="BN105" i="22"/>
  <c r="BP106" i="22"/>
  <c r="BO108" i="22"/>
  <c r="BO110" i="22"/>
  <c r="BN115" i="22"/>
  <c r="BN117" i="22"/>
  <c r="BO120" i="22"/>
  <c r="BN122" i="22"/>
  <c r="BN128" i="22"/>
  <c r="BN129" i="22"/>
  <c r="BN136" i="22"/>
  <c r="BP139" i="22"/>
  <c r="BO141" i="22"/>
  <c r="BN125" i="22"/>
  <c r="BN131" i="22"/>
  <c r="BN133" i="22"/>
  <c r="BO136" i="22"/>
  <c r="BP141" i="22"/>
  <c r="BO27" i="22"/>
  <c r="BO37" i="22"/>
  <c r="BN49" i="22"/>
  <c r="BP52" i="22"/>
  <c r="BP63" i="22"/>
  <c r="BO65" i="22"/>
  <c r="BN69" i="22"/>
  <c r="BP72" i="22"/>
  <c r="BO78" i="22"/>
  <c r="BP79" i="22"/>
  <c r="BP81" i="22"/>
  <c r="BN90" i="22"/>
  <c r="BN95" i="22"/>
  <c r="BP42" i="22"/>
  <c r="BN45" i="22"/>
  <c r="BP50" i="22"/>
  <c r="BO52" i="22"/>
  <c r="BO54" i="22"/>
  <c r="BP59" i="22"/>
  <c r="BP61" i="22"/>
  <c r="BO63" i="22"/>
  <c r="BN65" i="22"/>
  <c r="BO72" i="22"/>
  <c r="BN74" i="22"/>
  <c r="BN76" i="22"/>
  <c r="BN78" i="22"/>
  <c r="BO79" i="22"/>
  <c r="BO81" i="22"/>
  <c r="BP84" i="22"/>
  <c r="BP86" i="22"/>
  <c r="BP91" i="22"/>
  <c r="BP93" i="22"/>
  <c r="BP96" i="22"/>
  <c r="BO98" i="22"/>
  <c r="BN100" i="22"/>
  <c r="BN102" i="22"/>
  <c r="BO103" i="22"/>
  <c r="BO105" i="22"/>
  <c r="BP108" i="22"/>
  <c r="BP110" i="22"/>
  <c r="BO115" i="22"/>
  <c r="BO117" i="22"/>
  <c r="BP120" i="22"/>
  <c r="BO122" i="22"/>
  <c r="BO128" i="22"/>
  <c r="BO129" i="22"/>
  <c r="BN138" i="22"/>
  <c r="BN143" i="22"/>
  <c r="BP16" i="22"/>
  <c r="BO40" i="22"/>
  <c r="BO45" i="22"/>
  <c r="BN47" i="22"/>
  <c r="BP54" i="22"/>
  <c r="BN56" i="22"/>
  <c r="BN67" i="22"/>
  <c r="BO74" i="22"/>
  <c r="BO76" i="22"/>
  <c r="BN88" i="22"/>
  <c r="BO49" i="22"/>
  <c r="BN85" i="22"/>
  <c r="BO88" i="22"/>
  <c r="BP100" i="22"/>
  <c r="BN110" i="22"/>
  <c r="BO112" i="22"/>
  <c r="BP124" i="22"/>
  <c r="BN127" i="22"/>
  <c r="BP132" i="22"/>
  <c r="BN135" i="22"/>
  <c r="BO138" i="22"/>
  <c r="BP143" i="22"/>
  <c r="BO144" i="22"/>
  <c r="BO47" i="22"/>
  <c r="BN94" i="22"/>
  <c r="BP99" i="22"/>
  <c r="BN108" i="22"/>
  <c r="BN114" i="22"/>
  <c r="BP134" i="22"/>
  <c r="BN109" i="22"/>
  <c r="BO119" i="22"/>
  <c r="BP131" i="22"/>
  <c r="BP32" i="22"/>
  <c r="BN60" i="22"/>
  <c r="BP65" i="22"/>
  <c r="BN71" i="22"/>
  <c r="BP76" i="22"/>
  <c r="BP89" i="22"/>
  <c r="BN92" i="22"/>
  <c r="BO95" i="22"/>
  <c r="BP103" i="22"/>
  <c r="BO106" i="22"/>
  <c r="BP113" i="22"/>
  <c r="BP117" i="22"/>
  <c r="BN120" i="22"/>
  <c r="BP129" i="22"/>
  <c r="BP138" i="22"/>
  <c r="BN141" i="22"/>
  <c r="BO125" i="22"/>
  <c r="BO121" i="22"/>
  <c r="BP125" i="22"/>
  <c r="BP45" i="22"/>
  <c r="BO56" i="22"/>
  <c r="BP98" i="22"/>
  <c r="BP101" i="22"/>
  <c r="BN121" i="22"/>
  <c r="BO133" i="22"/>
  <c r="BP128" i="22"/>
  <c r="BP133" i="22"/>
  <c r="BP136" i="22"/>
  <c r="BO139" i="22"/>
  <c r="BN93" i="22"/>
  <c r="BN107" i="22"/>
  <c r="BN142" i="22"/>
  <c r="BN137" i="22"/>
  <c r="BP87" i="22"/>
  <c r="BP102" i="22"/>
  <c r="BP105" i="22"/>
  <c r="BP126" i="22"/>
  <c r="BO131" i="22"/>
  <c r="BP122" i="22"/>
  <c r="BO123" i="22"/>
  <c r="BN144" i="22"/>
  <c r="BN62" i="22"/>
  <c r="BO67" i="22"/>
  <c r="BP78" i="22"/>
  <c r="BO90" i="22"/>
  <c r="BN96" i="22"/>
  <c r="BO102" i="22"/>
  <c r="BP104" i="22"/>
  <c r="BP111" i="22"/>
  <c r="BN97" i="22"/>
  <c r="BN119" i="22"/>
  <c r="BN140" i="22"/>
  <c r="BN58" i="22"/>
  <c r="BO69" i="22"/>
  <c r="BP74" i="22"/>
  <c r="BN83" i="22"/>
  <c r="BO97" i="22"/>
  <c r="BO100" i="22"/>
  <c r="BN112" i="22"/>
  <c r="BP115" i="22"/>
  <c r="BO143" i="22"/>
  <c r="BN123" i="22"/>
  <c r="BO140" i="22"/>
  <c r="BP43" i="22"/>
  <c r="BN91" i="22"/>
  <c r="Q16" i="24"/>
  <c r="Q70" i="24"/>
  <c r="AT15" i="6"/>
  <c r="BN2" i="22" s="1"/>
  <c r="BN11" i="22"/>
  <c r="BN13" i="22"/>
  <c r="BN6" i="22"/>
  <c r="BN8" i="22"/>
  <c r="BN3" i="22"/>
  <c r="BN9" i="22"/>
  <c r="BN4" i="22"/>
  <c r="BN10" i="22"/>
  <c r="BN5" i="22"/>
  <c r="BN12" i="22"/>
  <c r="BN7" i="22"/>
  <c r="BW4" i="22"/>
  <c r="BW10" i="22"/>
  <c r="BW6" i="22"/>
  <c r="BW12" i="22"/>
  <c r="BW3" i="22"/>
  <c r="BW7" i="22"/>
  <c r="BW13" i="22"/>
  <c r="BW8" i="22"/>
  <c r="BW9" i="22"/>
  <c r="BW5" i="22"/>
  <c r="BD15" i="6"/>
  <c r="BW11" i="22"/>
  <c r="BM3" i="22"/>
  <c r="BM9" i="22"/>
  <c r="BM4" i="22"/>
  <c r="BM10" i="22"/>
  <c r="BM13" i="22"/>
  <c r="BM5" i="22"/>
  <c r="BM11" i="22"/>
  <c r="BM6" i="22"/>
  <c r="BM12" i="22"/>
  <c r="BM8" i="22"/>
  <c r="BM7" i="22"/>
  <c r="BQ7" i="22"/>
  <c r="BQ13" i="22"/>
  <c r="BQ8" i="22"/>
  <c r="BQ3" i="22"/>
  <c r="BQ9" i="22"/>
  <c r="BQ11" i="22"/>
  <c r="BQ4" i="22"/>
  <c r="BQ10" i="22"/>
  <c r="BQ6" i="22"/>
  <c r="BQ12" i="22"/>
  <c r="BQ5" i="22"/>
  <c r="BP4" i="22"/>
  <c r="BP10" i="22"/>
  <c r="BO5" i="22"/>
  <c r="BO11" i="22"/>
  <c r="BO10" i="22"/>
  <c r="BP5" i="22"/>
  <c r="BP11" i="22"/>
  <c r="BO6" i="22"/>
  <c r="BO12" i="22"/>
  <c r="BP6" i="22"/>
  <c r="BP12" i="22"/>
  <c r="BO7" i="22"/>
  <c r="BO13" i="22"/>
  <c r="AU15" i="6"/>
  <c r="BP9" i="22"/>
  <c r="BP7" i="22"/>
  <c r="BP13" i="22"/>
  <c r="AV15" i="6"/>
  <c r="BO8" i="22"/>
  <c r="AS15" i="6"/>
  <c r="BP3" i="22"/>
  <c r="BO4" i="22"/>
  <c r="BP8" i="22"/>
  <c r="BO3" i="22"/>
  <c r="BO9" i="22"/>
  <c r="BX5" i="22"/>
  <c r="BX11" i="22"/>
  <c r="BX6" i="22"/>
  <c r="BX12" i="22"/>
  <c r="BC15" i="6"/>
  <c r="BX7" i="22"/>
  <c r="BX13" i="22"/>
  <c r="BX8" i="22"/>
  <c r="BX3" i="22"/>
  <c r="BX4" i="22"/>
  <c r="BX10" i="22"/>
  <c r="BX9" i="22"/>
  <c r="AX15" i="6"/>
  <c r="AY15" i="6"/>
  <c r="BS3" i="22"/>
  <c r="BS9" i="22"/>
  <c r="BS4" i="22"/>
  <c r="BS10" i="22"/>
  <c r="BS5" i="22"/>
  <c r="BS11" i="22"/>
  <c r="BS6" i="22"/>
  <c r="BS12" i="22"/>
  <c r="BS7" i="22"/>
  <c r="BS13" i="22"/>
  <c r="BS8" i="22"/>
  <c r="BR4" i="22"/>
  <c r="BR10" i="22"/>
  <c r="BR5" i="22"/>
  <c r="BR11" i="22"/>
  <c r="BR6" i="22"/>
  <c r="BR12" i="22"/>
  <c r="AW15" i="6"/>
  <c r="BR7" i="22"/>
  <c r="BR13" i="22"/>
  <c r="BR8" i="22"/>
  <c r="BR3" i="22"/>
  <c r="BR9" i="22"/>
  <c r="AZ15" i="6"/>
  <c r="BZ9" i="22"/>
  <c r="BZ12" i="22"/>
  <c r="BZ6" i="22"/>
  <c r="BE15" i="6"/>
  <c r="BF15" i="6" s="1"/>
  <c r="BZ11" i="22"/>
  <c r="BZ10" i="22"/>
  <c r="BZ5" i="22"/>
  <c r="BZ4" i="22"/>
  <c r="BZ8" i="22"/>
  <c r="BZ7" i="22"/>
  <c r="BZ13" i="22"/>
  <c r="G15" i="12"/>
  <c r="BD28" i="12"/>
  <c r="BF28" i="12" s="1"/>
  <c r="BE28" i="12"/>
  <c r="BD29" i="12"/>
  <c r="BF29" i="12" s="1"/>
  <c r="BE29" i="12"/>
  <c r="BD30" i="12"/>
  <c r="BF30" i="12" s="1"/>
  <c r="BE30" i="12"/>
  <c r="BD31" i="12"/>
  <c r="BF31" i="12" s="1"/>
  <c r="BE31" i="12"/>
  <c r="BE27" i="12"/>
  <c r="BD27" i="12"/>
  <c r="BD36" i="12"/>
  <c r="BF36" i="12" s="1"/>
  <c r="BE36" i="12"/>
  <c r="BD37" i="12"/>
  <c r="BF37" i="12" s="1"/>
  <c r="BE37" i="12"/>
  <c r="BD38" i="12"/>
  <c r="BF38" i="12" s="1"/>
  <c r="BE38" i="12"/>
  <c r="BD39" i="12"/>
  <c r="BF39" i="12" s="1"/>
  <c r="BE39" i="12"/>
  <c r="BD40" i="12"/>
  <c r="BF40" i="12" s="1"/>
  <c r="BE40" i="12"/>
  <c r="BD41" i="12"/>
  <c r="BF41" i="12" s="1"/>
  <c r="BE41" i="12"/>
  <c r="BD42" i="12"/>
  <c r="BF42" i="12" s="1"/>
  <c r="BE42" i="12"/>
  <c r="BD43" i="12"/>
  <c r="BF43" i="12" s="1"/>
  <c r="BE43" i="12"/>
  <c r="BD44" i="12"/>
  <c r="BF44" i="12" s="1"/>
  <c r="BE44" i="12"/>
  <c r="BD45" i="12"/>
  <c r="BF45" i="12" s="1"/>
  <c r="BE45" i="12"/>
  <c r="BE35" i="12"/>
  <c r="BD35" i="12" s="1"/>
  <c r="BF35" i="12" s="1"/>
  <c r="BV13" i="22" l="1"/>
  <c r="BT13" i="22"/>
  <c r="BV8" i="22"/>
  <c r="BT8" i="22"/>
  <c r="BV4" i="22"/>
  <c r="BT4" i="22"/>
  <c r="BU11" i="22"/>
  <c r="BT11" i="22"/>
  <c r="BV7" i="22"/>
  <c r="BT7" i="22"/>
  <c r="BZ3" i="22"/>
  <c r="BY3" i="22"/>
  <c r="BV10" i="22"/>
  <c r="BT10" i="22"/>
  <c r="BV5" i="22"/>
  <c r="BT5" i="22"/>
  <c r="BV12" i="22"/>
  <c r="BT12" i="22"/>
  <c r="BV9" i="22"/>
  <c r="BT9" i="22"/>
  <c r="BU6" i="22"/>
  <c r="BT6" i="22"/>
  <c r="BU3" i="22"/>
  <c r="BT3" i="22"/>
  <c r="BU13" i="22"/>
  <c r="BU9" i="22"/>
  <c r="BU8" i="22"/>
  <c r="BU12" i="22"/>
  <c r="BU4" i="22"/>
  <c r="BV6" i="22"/>
  <c r="BU7" i="22"/>
  <c r="BV11" i="22"/>
  <c r="BU5" i="22"/>
  <c r="BU10" i="22"/>
  <c r="BV3" i="22"/>
  <c r="BB15" i="6"/>
  <c r="BA15" i="6"/>
  <c r="BD32" i="12"/>
  <c r="Y32" i="12" s="1"/>
  <c r="AA5" i="13" s="1"/>
  <c r="BF27" i="12"/>
  <c r="BF32" i="12" s="1"/>
  <c r="Y33" i="12" s="1"/>
  <c r="AB5" i="13" s="1"/>
  <c r="BF46" i="12"/>
  <c r="Y47" i="12" s="1"/>
  <c r="AP5" i="13" s="1"/>
  <c r="BD46" i="12"/>
  <c r="Y46" i="12" s="1"/>
  <c r="Q2" i="6"/>
  <c r="Y2" i="22"/>
  <c r="BF49" i="12" l="1"/>
  <c r="Y17" i="12" s="1"/>
  <c r="Q5" i="13" s="1"/>
  <c r="AO5" i="13"/>
  <c r="BD49" i="12"/>
  <c r="U69" i="10"/>
  <c r="Y16" i="12" l="1"/>
  <c r="P5" i="13" s="1"/>
  <c r="AW21" i="1"/>
  <c r="AW22" i="1"/>
  <c r="AW23" i="1"/>
  <c r="AW24" i="1"/>
  <c r="AW25" i="1"/>
  <c r="AW26" i="1"/>
  <c r="AW27" i="1"/>
  <c r="AW28" i="1"/>
  <c r="AW29" i="1"/>
  <c r="AW30" i="1"/>
  <c r="AW31" i="1"/>
  <c r="AW32" i="1"/>
  <c r="AW33" i="1"/>
  <c r="AW34" i="1"/>
  <c r="AW35" i="1"/>
  <c r="AW36" i="1"/>
  <c r="AW37" i="1"/>
  <c r="AW38" i="1"/>
  <c r="AW39" i="1"/>
  <c r="AW40" i="1"/>
  <c r="AW41" i="1"/>
  <c r="AW42" i="1"/>
  <c r="AW43" i="1"/>
  <c r="AW44" i="1"/>
  <c r="AW45" i="1"/>
  <c r="AW46" i="1"/>
  <c r="AW47" i="1"/>
  <c r="AW48" i="1"/>
  <c r="AW49" i="1"/>
  <c r="AW50" i="1"/>
  <c r="AW51" i="1"/>
  <c r="AW52" i="1"/>
  <c r="AW53" i="1"/>
  <c r="AW54" i="1"/>
  <c r="AW55" i="1"/>
  <c r="AW56" i="1"/>
  <c r="AW57" i="1"/>
  <c r="AW58" i="1"/>
  <c r="AW15" i="1"/>
  <c r="AW16" i="1"/>
  <c r="AW17" i="1"/>
  <c r="AW18" i="1"/>
  <c r="AW19" i="1"/>
  <c r="AW20" i="1"/>
  <c r="AW14" i="1"/>
  <c r="L68" i="24" l="1"/>
  <c r="L69" i="24"/>
  <c r="L70" i="24"/>
  <c r="L71" i="24"/>
  <c r="L72" i="24"/>
  <c r="L73" i="24"/>
  <c r="L74" i="24"/>
  <c r="L75" i="24"/>
  <c r="L76" i="24"/>
  <c r="L77" i="24"/>
  <c r="L78" i="24"/>
  <c r="L79" i="24"/>
  <c r="L80" i="24"/>
  <c r="L81" i="24"/>
  <c r="L82" i="24"/>
  <c r="L83" i="24"/>
  <c r="L84" i="24"/>
  <c r="L85" i="24"/>
  <c r="L86" i="24"/>
  <c r="L87" i="24"/>
  <c r="L88" i="24"/>
  <c r="L89" i="24"/>
  <c r="L90" i="24"/>
  <c r="L91" i="24"/>
  <c r="L92" i="24"/>
  <c r="L93" i="24"/>
  <c r="L94" i="24"/>
  <c r="L95" i="24"/>
  <c r="L96" i="24"/>
  <c r="L97" i="24"/>
  <c r="L98" i="24"/>
  <c r="L99" i="24"/>
  <c r="L100" i="24"/>
  <c r="K15" i="6"/>
  <c r="AC13" i="22" l="1"/>
  <c r="AB13" i="22"/>
  <c r="AB3" i="22"/>
  <c r="AC3" i="22"/>
  <c r="AB9" i="22"/>
  <c r="AC9" i="22"/>
  <c r="AB12" i="22"/>
  <c r="AC12" i="22"/>
  <c r="AB4" i="22"/>
  <c r="AC4" i="22"/>
  <c r="AB11" i="22"/>
  <c r="AC11" i="22"/>
  <c r="AB7" i="22"/>
  <c r="AC7" i="22"/>
  <c r="AB10" i="22"/>
  <c r="AC10" i="22"/>
  <c r="AB5" i="22"/>
  <c r="AC5" i="22"/>
  <c r="AB8" i="22"/>
  <c r="AC8" i="22"/>
  <c r="AB6" i="22"/>
  <c r="AC6" i="22"/>
  <c r="A24" i="12"/>
  <c r="X2" i="22"/>
  <c r="AC2" i="22" s="1"/>
  <c r="AF2" i="22" l="1"/>
  <c r="AE2" i="22"/>
  <c r="AD2" i="22"/>
  <c r="AZ19" i="1"/>
  <c r="AZ20" i="1"/>
  <c r="AZ21" i="1"/>
  <c r="AZ22" i="1"/>
  <c r="AZ23" i="1"/>
  <c r="AZ24" i="1"/>
  <c r="AZ25" i="1"/>
  <c r="AZ26" i="1"/>
  <c r="AZ27" i="1"/>
  <c r="AZ28" i="1"/>
  <c r="AZ29" i="1"/>
  <c r="AZ30" i="1"/>
  <c r="AZ31" i="1"/>
  <c r="AZ32" i="1"/>
  <c r="AZ33" i="1"/>
  <c r="AZ34" i="1"/>
  <c r="AZ35" i="1"/>
  <c r="AZ36" i="1"/>
  <c r="AZ37" i="1"/>
  <c r="AZ38" i="1"/>
  <c r="AZ39" i="1"/>
  <c r="AZ40" i="1"/>
  <c r="AZ41" i="1"/>
  <c r="AZ42" i="1"/>
  <c r="AZ43" i="1"/>
  <c r="AZ44" i="1"/>
  <c r="AZ45" i="1"/>
  <c r="AZ46" i="1"/>
  <c r="AZ47" i="1"/>
  <c r="AZ48" i="1"/>
  <c r="AZ50" i="1"/>
  <c r="AZ51" i="1"/>
  <c r="AZ52" i="1"/>
  <c r="AZ53" i="1"/>
  <c r="AZ54" i="1"/>
  <c r="AZ55" i="1"/>
  <c r="AZ56" i="1"/>
  <c r="AZ57" i="1"/>
  <c r="AZ58" i="1"/>
  <c r="AY19" i="1"/>
  <c r="AY20" i="1"/>
  <c r="AY21" i="1"/>
  <c r="AY22" i="1"/>
  <c r="AY23" i="1"/>
  <c r="AY24" i="1"/>
  <c r="AY25" i="1"/>
  <c r="AY26" i="1"/>
  <c r="AY27" i="1"/>
  <c r="AY28" i="1"/>
  <c r="AY29" i="1"/>
  <c r="AY30" i="1"/>
  <c r="AY31" i="1"/>
  <c r="AY32" i="1"/>
  <c r="AY33" i="1"/>
  <c r="AY34" i="1"/>
  <c r="AY35" i="1"/>
  <c r="AY36" i="1"/>
  <c r="AY37" i="1"/>
  <c r="AY38" i="1"/>
  <c r="AY39" i="1"/>
  <c r="AY40" i="1"/>
  <c r="AY41" i="1"/>
  <c r="AY42" i="1"/>
  <c r="AY43" i="1"/>
  <c r="AY44" i="1"/>
  <c r="AY45" i="1"/>
  <c r="AY46" i="1"/>
  <c r="AY47" i="1"/>
  <c r="AY48" i="1"/>
  <c r="AY50" i="1"/>
  <c r="AY51" i="1"/>
  <c r="AY52" i="1"/>
  <c r="AY53" i="1"/>
  <c r="AY54" i="1"/>
  <c r="AY55" i="1"/>
  <c r="AY56" i="1"/>
  <c r="AY57" i="1"/>
  <c r="AY58" i="1"/>
  <c r="AX14" i="1"/>
  <c r="AX15" i="1"/>
  <c r="AX16" i="1"/>
  <c r="AX17" i="1"/>
  <c r="AX18" i="1"/>
  <c r="AX19" i="1"/>
  <c r="AX20" i="1"/>
  <c r="AX21" i="1"/>
  <c r="AX22" i="1"/>
  <c r="AX23" i="1"/>
  <c r="AX24" i="1"/>
  <c r="AX25" i="1"/>
  <c r="AX26" i="1"/>
  <c r="AX27" i="1"/>
  <c r="AX28" i="1"/>
  <c r="AX29" i="1"/>
  <c r="AX30" i="1"/>
  <c r="AX31" i="1"/>
  <c r="AX32" i="1"/>
  <c r="AX33" i="1"/>
  <c r="AX34" i="1"/>
  <c r="AX35" i="1"/>
  <c r="AX36" i="1"/>
  <c r="AX37" i="1"/>
  <c r="AX38" i="1"/>
  <c r="AX39" i="1"/>
  <c r="AX40" i="1"/>
  <c r="AX41" i="1"/>
  <c r="AX42" i="1"/>
  <c r="AX43" i="1"/>
  <c r="AX44" i="1"/>
  <c r="AX45" i="1"/>
  <c r="AX46" i="1"/>
  <c r="AX47" i="1"/>
  <c r="AX48" i="1"/>
  <c r="AX49" i="1"/>
  <c r="AX50" i="1"/>
  <c r="AX51" i="1"/>
  <c r="AX52" i="1"/>
  <c r="AX53" i="1"/>
  <c r="AX54" i="1"/>
  <c r="AX55" i="1"/>
  <c r="AX56" i="1"/>
  <c r="AX57" i="1"/>
  <c r="AX58" i="1"/>
  <c r="AR14" i="1"/>
  <c r="AR15" i="1"/>
  <c r="AR16" i="1"/>
  <c r="AR17" i="1"/>
  <c r="AR18" i="1"/>
  <c r="N20" i="25" s="1"/>
  <c r="AR19" i="1"/>
  <c r="N21" i="25" s="1"/>
  <c r="AR20" i="1"/>
  <c r="AR21" i="1"/>
  <c r="AR22" i="1"/>
  <c r="AR23" i="1"/>
  <c r="AR24" i="1"/>
  <c r="N26" i="25" s="1"/>
  <c r="AR25" i="1"/>
  <c r="N27" i="25" s="1"/>
  <c r="AR26" i="1"/>
  <c r="AR27" i="1"/>
  <c r="AR28" i="1"/>
  <c r="AR29" i="1"/>
  <c r="AR30" i="1"/>
  <c r="N32" i="25" s="1"/>
  <c r="AR31" i="1"/>
  <c r="N33" i="25" s="1"/>
  <c r="AR32" i="1"/>
  <c r="AR33" i="1"/>
  <c r="AR34" i="1"/>
  <c r="AR35" i="1"/>
  <c r="AR36" i="1"/>
  <c r="N38" i="25" s="1"/>
  <c r="AR37" i="1"/>
  <c r="N39" i="25" s="1"/>
  <c r="AR38" i="1"/>
  <c r="AR39" i="1"/>
  <c r="AR40" i="1"/>
  <c r="AR41" i="1"/>
  <c r="AR42" i="1"/>
  <c r="N44" i="25" s="1"/>
  <c r="AR43" i="1"/>
  <c r="N45" i="25" s="1"/>
  <c r="AR44" i="1"/>
  <c r="AR45" i="1"/>
  <c r="AR46" i="1"/>
  <c r="AR47" i="1"/>
  <c r="AR48" i="1"/>
  <c r="N50" i="25" s="1"/>
  <c r="AR49" i="1"/>
  <c r="N51" i="25" s="1"/>
  <c r="AR50" i="1"/>
  <c r="AR51" i="1"/>
  <c r="AR52" i="1"/>
  <c r="AR53" i="1"/>
  <c r="AR54" i="1"/>
  <c r="N56" i="25" s="1"/>
  <c r="AR55" i="1"/>
  <c r="N57" i="25" s="1"/>
  <c r="AR56" i="1"/>
  <c r="AR57" i="1"/>
  <c r="AR58" i="1"/>
  <c r="AR14" i="10"/>
  <c r="AR15" i="10"/>
  <c r="AR16" i="10"/>
  <c r="AR17" i="10"/>
  <c r="AR18" i="10"/>
  <c r="AR19" i="10"/>
  <c r="AR20" i="10"/>
  <c r="AR21" i="10"/>
  <c r="AR22" i="10"/>
  <c r="AR23" i="10"/>
  <c r="AR24" i="10"/>
  <c r="AR25" i="10"/>
  <c r="AR26" i="10"/>
  <c r="AR27" i="10"/>
  <c r="AR28" i="10"/>
  <c r="AR29" i="10"/>
  <c r="AR30" i="10"/>
  <c r="AR31" i="10"/>
  <c r="AR32" i="10"/>
  <c r="AR33" i="10"/>
  <c r="AR34" i="10"/>
  <c r="AR35" i="10"/>
  <c r="AR36" i="10"/>
  <c r="AR37" i="10"/>
  <c r="AR38" i="10"/>
  <c r="AR39" i="10"/>
  <c r="AR40" i="10"/>
  <c r="AR41" i="10"/>
  <c r="AR42" i="10"/>
  <c r="AR43" i="10"/>
  <c r="AR44" i="10"/>
  <c r="AR45" i="10"/>
  <c r="AR46" i="10"/>
  <c r="AR47" i="10"/>
  <c r="AR48" i="10"/>
  <c r="AR49" i="10"/>
  <c r="N121" i="25" s="1"/>
  <c r="AR50" i="10"/>
  <c r="AR51" i="10"/>
  <c r="AR52" i="10"/>
  <c r="AR53" i="10"/>
  <c r="AR54" i="10"/>
  <c r="AR55" i="10"/>
  <c r="N127" i="25" s="1"/>
  <c r="AR56" i="10"/>
  <c r="AR57" i="10"/>
  <c r="AR58" i="10"/>
  <c r="AZ14" i="10"/>
  <c r="AZ15" i="10"/>
  <c r="AZ16" i="10"/>
  <c r="AZ17" i="10"/>
  <c r="AZ18" i="10"/>
  <c r="AZ19" i="10"/>
  <c r="AZ20" i="10"/>
  <c r="AZ21" i="10"/>
  <c r="AZ22" i="10"/>
  <c r="AZ23" i="10"/>
  <c r="AZ24" i="10"/>
  <c r="AZ25" i="10"/>
  <c r="AZ26" i="10"/>
  <c r="AZ27" i="10"/>
  <c r="AZ28" i="10"/>
  <c r="AZ29" i="10"/>
  <c r="AZ30" i="10"/>
  <c r="AZ31" i="10"/>
  <c r="AZ32" i="10"/>
  <c r="AZ33" i="10"/>
  <c r="AZ34" i="10"/>
  <c r="AZ35" i="10"/>
  <c r="AZ36" i="10"/>
  <c r="AZ37" i="10"/>
  <c r="AZ38" i="10"/>
  <c r="AZ39" i="10"/>
  <c r="AZ40" i="10"/>
  <c r="AZ41" i="10"/>
  <c r="AZ42" i="10"/>
  <c r="AZ43" i="10"/>
  <c r="AZ44" i="10"/>
  <c r="AZ45" i="10"/>
  <c r="AZ46" i="10"/>
  <c r="AZ48" i="10"/>
  <c r="AZ49" i="10"/>
  <c r="AZ50" i="10"/>
  <c r="AZ51" i="10"/>
  <c r="AZ52" i="10"/>
  <c r="AZ53" i="10"/>
  <c r="AZ54" i="10"/>
  <c r="AZ55" i="10"/>
  <c r="AZ56" i="10"/>
  <c r="AZ57" i="10"/>
  <c r="AZ58" i="10"/>
  <c r="AY14" i="10"/>
  <c r="AY15" i="10"/>
  <c r="AY16" i="10"/>
  <c r="AY17" i="10"/>
  <c r="AY18" i="10"/>
  <c r="AY19" i="10"/>
  <c r="AY20" i="10"/>
  <c r="AY21" i="10"/>
  <c r="AY22" i="10"/>
  <c r="AY23" i="10"/>
  <c r="AY24" i="10"/>
  <c r="AY25" i="10"/>
  <c r="AY26" i="10"/>
  <c r="AY27" i="10"/>
  <c r="AY28" i="10"/>
  <c r="AY29" i="10"/>
  <c r="AY30" i="10"/>
  <c r="AY31" i="10"/>
  <c r="AY32" i="10"/>
  <c r="AY33" i="10"/>
  <c r="AY34" i="10"/>
  <c r="AY35" i="10"/>
  <c r="AY36" i="10"/>
  <c r="AY37" i="10"/>
  <c r="AY38" i="10"/>
  <c r="AY39" i="10"/>
  <c r="AY40" i="10"/>
  <c r="AY41" i="10"/>
  <c r="AY42" i="10"/>
  <c r="AY43" i="10"/>
  <c r="AY44" i="10"/>
  <c r="AY45" i="10"/>
  <c r="AY46" i="10"/>
  <c r="AY48" i="10"/>
  <c r="AY49" i="10"/>
  <c r="AY50" i="10"/>
  <c r="AY51" i="10"/>
  <c r="AY52" i="10"/>
  <c r="AY53" i="10"/>
  <c r="AY54" i="10"/>
  <c r="AY55" i="10"/>
  <c r="AY56" i="10"/>
  <c r="AY57" i="10"/>
  <c r="AY58" i="10"/>
  <c r="AX14" i="10"/>
  <c r="AX15" i="10"/>
  <c r="AX16" i="10"/>
  <c r="AX17" i="10"/>
  <c r="AX18" i="10"/>
  <c r="AX19" i="10"/>
  <c r="AX20" i="10"/>
  <c r="AX21" i="10"/>
  <c r="AX22" i="10"/>
  <c r="AX23" i="10"/>
  <c r="AX24" i="10"/>
  <c r="AX25" i="10"/>
  <c r="AX26" i="10"/>
  <c r="AX27" i="10"/>
  <c r="AX28" i="10"/>
  <c r="AX29" i="10"/>
  <c r="AX30" i="10"/>
  <c r="AX31" i="10"/>
  <c r="AX32" i="10"/>
  <c r="AX33" i="10"/>
  <c r="AX34" i="10"/>
  <c r="AX35" i="10"/>
  <c r="AX36" i="10"/>
  <c r="AX37" i="10"/>
  <c r="AX38" i="10"/>
  <c r="AX39" i="10"/>
  <c r="AX40" i="10"/>
  <c r="AX41" i="10"/>
  <c r="AX42" i="10"/>
  <c r="AX43" i="10"/>
  <c r="AX44" i="10"/>
  <c r="AX45" i="10"/>
  <c r="AX46" i="10"/>
  <c r="AX47" i="10"/>
  <c r="AX48" i="10"/>
  <c r="AX49" i="10"/>
  <c r="AX50" i="10"/>
  <c r="AX51" i="10"/>
  <c r="AX52" i="10"/>
  <c r="AX53" i="10"/>
  <c r="AX54" i="10"/>
  <c r="AX55" i="10"/>
  <c r="AX56" i="10"/>
  <c r="AX57" i="10"/>
  <c r="AX58" i="10"/>
  <c r="AS57" i="10" l="1"/>
  <c r="N129" i="25"/>
  <c r="G56" i="25"/>
  <c r="AS22" i="1"/>
  <c r="N24" i="25"/>
  <c r="G39" i="25"/>
  <c r="G127" i="25"/>
  <c r="AS47" i="10"/>
  <c r="AT47" i="10" s="1"/>
  <c r="N119" i="25"/>
  <c r="AS39" i="10"/>
  <c r="N111" i="25"/>
  <c r="AS31" i="10"/>
  <c r="AT31" i="10" s="1"/>
  <c r="N103" i="25"/>
  <c r="AS23" i="10"/>
  <c r="AT23" i="10" s="1"/>
  <c r="N95" i="25"/>
  <c r="AS15" i="10"/>
  <c r="AU15" i="10" s="1"/>
  <c r="N87" i="25"/>
  <c r="G87" i="25" s="1"/>
  <c r="AS52" i="1"/>
  <c r="AT52" i="1" s="1"/>
  <c r="N54" i="25"/>
  <c r="AS44" i="1"/>
  <c r="AT44" i="1" s="1"/>
  <c r="N46" i="25"/>
  <c r="G38" i="25"/>
  <c r="AS28" i="1"/>
  <c r="AT28" i="1" s="1"/>
  <c r="N30" i="25"/>
  <c r="AS20" i="1"/>
  <c r="N22" i="25"/>
  <c r="AS33" i="10"/>
  <c r="AT33" i="10" s="1"/>
  <c r="N105" i="25"/>
  <c r="AS46" i="1"/>
  <c r="AT46" i="1" s="1"/>
  <c r="N48" i="25"/>
  <c r="AS32" i="10"/>
  <c r="AT32" i="10" s="1"/>
  <c r="N104" i="25"/>
  <c r="AS21" i="1"/>
  <c r="N23" i="25"/>
  <c r="AS54" i="10"/>
  <c r="N126" i="25"/>
  <c r="AS46" i="10"/>
  <c r="AT46" i="10" s="1"/>
  <c r="N118" i="25"/>
  <c r="AS38" i="10"/>
  <c r="AT38" i="10" s="1"/>
  <c r="N110" i="25"/>
  <c r="AS30" i="10"/>
  <c r="AT30" i="10" s="1"/>
  <c r="N102" i="25"/>
  <c r="AS22" i="10"/>
  <c r="N94" i="25"/>
  <c r="AS14" i="10"/>
  <c r="AU14" i="10" s="1"/>
  <c r="N86" i="25"/>
  <c r="G86" i="25" s="1"/>
  <c r="AS51" i="1"/>
  <c r="AT51" i="1" s="1"/>
  <c r="N53" i="25"/>
  <c r="G45" i="25"/>
  <c r="AS35" i="1"/>
  <c r="AT35" i="1" s="1"/>
  <c r="N37" i="25"/>
  <c r="AS27" i="1"/>
  <c r="AT27" i="1" s="1"/>
  <c r="N29" i="25"/>
  <c r="G21" i="25"/>
  <c r="AS25" i="10"/>
  <c r="AT25" i="10" s="1"/>
  <c r="N97" i="25"/>
  <c r="AS38" i="1"/>
  <c r="AT38" i="1" s="1"/>
  <c r="N40" i="25"/>
  <c r="AS56" i="10"/>
  <c r="N128" i="25"/>
  <c r="AS16" i="10"/>
  <c r="N88" i="25"/>
  <c r="AS53" i="10"/>
  <c r="AT53" i="10" s="1"/>
  <c r="N125" i="25"/>
  <c r="AS45" i="10"/>
  <c r="AT45" i="10" s="1"/>
  <c r="N117" i="25"/>
  <c r="AS37" i="10"/>
  <c r="N109" i="25"/>
  <c r="AS29" i="10"/>
  <c r="AT29" i="10" s="1"/>
  <c r="N101" i="25"/>
  <c r="AS21" i="10"/>
  <c r="AT21" i="10" s="1"/>
  <c r="N93" i="25"/>
  <c r="AS58" i="1"/>
  <c r="N60" i="25"/>
  <c r="AS50" i="1"/>
  <c r="AT50" i="1" s="1"/>
  <c r="N52" i="25"/>
  <c r="G44" i="25"/>
  <c r="AS34" i="1"/>
  <c r="AT34" i="1" s="1"/>
  <c r="N36" i="25"/>
  <c r="AS26" i="1"/>
  <c r="AT26" i="1" s="1"/>
  <c r="N28" i="25"/>
  <c r="G20" i="25"/>
  <c r="AS40" i="10"/>
  <c r="N112" i="25"/>
  <c r="AS53" i="1"/>
  <c r="AT53" i="1" s="1"/>
  <c r="N55" i="25"/>
  <c r="AS52" i="10"/>
  <c r="AT52" i="10" s="1"/>
  <c r="N124" i="25"/>
  <c r="AS44" i="10"/>
  <c r="AT44" i="10" s="1"/>
  <c r="N116" i="25"/>
  <c r="AS36" i="10"/>
  <c r="AT36" i="10" s="1"/>
  <c r="N108" i="25"/>
  <c r="AS28" i="10"/>
  <c r="AT28" i="10" s="1"/>
  <c r="N100" i="25"/>
  <c r="AS20" i="10"/>
  <c r="AT20" i="10" s="1"/>
  <c r="N92" i="25"/>
  <c r="AS57" i="1"/>
  <c r="AT57" i="1" s="1"/>
  <c r="N59" i="25"/>
  <c r="G51" i="25"/>
  <c r="AS41" i="1"/>
  <c r="AT41" i="1" s="1"/>
  <c r="N43" i="25"/>
  <c r="AS33" i="1"/>
  <c r="AT33" i="1" s="1"/>
  <c r="N35" i="25"/>
  <c r="G27" i="25"/>
  <c r="AS17" i="1"/>
  <c r="N19" i="25"/>
  <c r="G121" i="25"/>
  <c r="G32" i="25"/>
  <c r="AS48" i="10"/>
  <c r="AT48" i="10" s="1"/>
  <c r="N120" i="25"/>
  <c r="AS45" i="1"/>
  <c r="AT45" i="1" s="1"/>
  <c r="N47" i="25"/>
  <c r="AS51" i="10"/>
  <c r="AT51" i="10" s="1"/>
  <c r="N123" i="25"/>
  <c r="AS43" i="10"/>
  <c r="AT43" i="10" s="1"/>
  <c r="N115" i="25"/>
  <c r="AS35" i="10"/>
  <c r="AT35" i="10" s="1"/>
  <c r="N107" i="25"/>
  <c r="AS27" i="10"/>
  <c r="AT27" i="10" s="1"/>
  <c r="N99" i="25"/>
  <c r="AS19" i="10"/>
  <c r="N91" i="25"/>
  <c r="AS56" i="1"/>
  <c r="AT56" i="1" s="1"/>
  <c r="N58" i="25"/>
  <c r="G50" i="25"/>
  <c r="AS40" i="1"/>
  <c r="AT40" i="1" s="1"/>
  <c r="N42" i="25"/>
  <c r="AS32" i="1"/>
  <c r="AT32" i="1" s="1"/>
  <c r="N34" i="25"/>
  <c r="G26" i="25"/>
  <c r="AS16" i="1"/>
  <c r="N18" i="25"/>
  <c r="G18" i="25" s="1"/>
  <c r="AS41" i="10"/>
  <c r="AT41" i="10" s="1"/>
  <c r="N113" i="25"/>
  <c r="AS17" i="10"/>
  <c r="N89" i="25"/>
  <c r="AS14" i="1"/>
  <c r="N16" i="25"/>
  <c r="G16" i="25" s="1"/>
  <c r="AS24" i="10"/>
  <c r="AT24" i="10" s="1"/>
  <c r="N96" i="25"/>
  <c r="AS29" i="1"/>
  <c r="AT29" i="1" s="1"/>
  <c r="N31" i="25"/>
  <c r="AS58" i="10"/>
  <c r="AT58" i="10" s="1"/>
  <c r="N130" i="25"/>
  <c r="AS50" i="10"/>
  <c r="AT50" i="10" s="1"/>
  <c r="N122" i="25"/>
  <c r="AS42" i="10"/>
  <c r="AT42" i="10" s="1"/>
  <c r="N114" i="25"/>
  <c r="AS34" i="10"/>
  <c r="AT34" i="10" s="1"/>
  <c r="N106" i="25"/>
  <c r="AS26" i="10"/>
  <c r="AT26" i="10" s="1"/>
  <c r="N98" i="25"/>
  <c r="AS18" i="10"/>
  <c r="N90" i="25"/>
  <c r="G57" i="25"/>
  <c r="AS47" i="1"/>
  <c r="AT47" i="1" s="1"/>
  <c r="N49" i="25"/>
  <c r="AS39" i="1"/>
  <c r="AT39" i="1" s="1"/>
  <c r="N41" i="25"/>
  <c r="G33" i="25"/>
  <c r="AS23" i="1"/>
  <c r="N25" i="25"/>
  <c r="AS15" i="1"/>
  <c r="N17" i="25"/>
  <c r="G17" i="25" s="1"/>
  <c r="BA14" i="1"/>
  <c r="BB15" i="10"/>
  <c r="J69" i="24" s="1"/>
  <c r="BB44" i="10"/>
  <c r="J98" i="24" s="1"/>
  <c r="BB26" i="10"/>
  <c r="J80" i="24" s="1"/>
  <c r="BB14" i="10"/>
  <c r="J68" i="24" s="1"/>
  <c r="BB38" i="10"/>
  <c r="J92" i="24" s="1"/>
  <c r="BB20" i="10"/>
  <c r="J74" i="24" s="1"/>
  <c r="BB56" i="10"/>
  <c r="J118" i="24" s="1"/>
  <c r="BB50" i="10"/>
  <c r="J112" i="24" s="1"/>
  <c r="AS55" i="10"/>
  <c r="AT55" i="10" s="1"/>
  <c r="BB31" i="10"/>
  <c r="J85" i="24" s="1"/>
  <c r="BB42" i="10"/>
  <c r="J96" i="24" s="1"/>
  <c r="BB30" i="10"/>
  <c r="J84" i="24" s="1"/>
  <c r="BC17" i="10"/>
  <c r="K71" i="24" s="1"/>
  <c r="BB43" i="10"/>
  <c r="J97" i="24" s="1"/>
  <c r="BB55" i="10"/>
  <c r="J117" i="24" s="1"/>
  <c r="BB36" i="10"/>
  <c r="J90" i="24" s="1"/>
  <c r="BB18" i="10"/>
  <c r="J72" i="24" s="1"/>
  <c r="BB54" i="10"/>
  <c r="J116" i="24" s="1"/>
  <c r="BB48" i="10"/>
  <c r="J110" i="24" s="1"/>
  <c r="AS55" i="1"/>
  <c r="AS49" i="1"/>
  <c r="AT49" i="1" s="1"/>
  <c r="AS43" i="1"/>
  <c r="AT43" i="1" s="1"/>
  <c r="AS37" i="1"/>
  <c r="AT37" i="1" s="1"/>
  <c r="AS31" i="1"/>
  <c r="AT31" i="1" s="1"/>
  <c r="AS25" i="1"/>
  <c r="AS19" i="1"/>
  <c r="AS49" i="10"/>
  <c r="AT49" i="10" s="1"/>
  <c r="BB25" i="10"/>
  <c r="J79" i="24" s="1"/>
  <c r="BB49" i="10"/>
  <c r="J111" i="24" s="1"/>
  <c r="BB24" i="10"/>
  <c r="J78" i="24" s="1"/>
  <c r="AS54" i="1"/>
  <c r="AT54" i="1" s="1"/>
  <c r="AS48" i="1"/>
  <c r="AT48" i="1" s="1"/>
  <c r="AS42" i="1"/>
  <c r="AT42" i="1" s="1"/>
  <c r="AS36" i="1"/>
  <c r="AT36" i="1" s="1"/>
  <c r="AS30" i="1"/>
  <c r="AT30" i="1" s="1"/>
  <c r="AS24" i="1"/>
  <c r="AS18" i="1"/>
  <c r="BB57" i="1"/>
  <c r="J66" i="24" s="1"/>
  <c r="BB51" i="1"/>
  <c r="J60" i="24" s="1"/>
  <c r="BA58" i="1"/>
  <c r="BA52" i="1"/>
  <c r="BA46" i="1"/>
  <c r="BA40" i="1"/>
  <c r="BA34" i="1"/>
  <c r="BA28" i="1"/>
  <c r="BA22" i="1"/>
  <c r="BA16" i="1"/>
  <c r="BA55" i="1"/>
  <c r="BA49" i="1"/>
  <c r="BA43" i="1"/>
  <c r="BA37" i="1"/>
  <c r="BA31" i="1"/>
  <c r="BA25" i="1"/>
  <c r="BA19" i="1"/>
  <c r="BB32" i="10"/>
  <c r="J86" i="24" s="1"/>
  <c r="BB33" i="1"/>
  <c r="J34" i="24" s="1"/>
  <c r="BB27" i="1"/>
  <c r="J28" i="24" s="1"/>
  <c r="BB21" i="1"/>
  <c r="J22" i="24" s="1"/>
  <c r="BA56" i="1"/>
  <c r="BA50" i="1"/>
  <c r="BA44" i="1"/>
  <c r="BA38" i="1"/>
  <c r="BA32" i="1"/>
  <c r="BA26" i="1"/>
  <c r="BA20" i="1"/>
  <c r="BA54" i="1"/>
  <c r="BA48" i="1"/>
  <c r="BA42" i="1"/>
  <c r="BA36" i="1"/>
  <c r="BA30" i="1"/>
  <c r="BA24" i="1"/>
  <c r="BA18" i="1"/>
  <c r="BA53" i="1"/>
  <c r="BA47" i="1"/>
  <c r="BA41" i="1"/>
  <c r="BA35" i="1"/>
  <c r="BA29" i="1"/>
  <c r="BA23" i="1"/>
  <c r="BA17" i="1"/>
  <c r="BA57" i="1"/>
  <c r="BA51" i="1"/>
  <c r="BA45" i="1"/>
  <c r="BA39" i="1"/>
  <c r="BA33" i="1"/>
  <c r="BA27" i="1"/>
  <c r="BA21" i="1"/>
  <c r="BA15" i="1"/>
  <c r="BC55" i="1"/>
  <c r="K64" i="24" s="1"/>
  <c r="BC43" i="1"/>
  <c r="K44" i="24" s="1"/>
  <c r="BC37" i="1"/>
  <c r="K38" i="24" s="1"/>
  <c r="BC31" i="1"/>
  <c r="K32" i="24" s="1"/>
  <c r="BC25" i="1"/>
  <c r="K26" i="24" s="1"/>
  <c r="BC19" i="1"/>
  <c r="K20" i="24" s="1"/>
  <c r="BB37" i="10"/>
  <c r="J91" i="24" s="1"/>
  <c r="BC54" i="1"/>
  <c r="K63" i="24" s="1"/>
  <c r="BC48" i="1"/>
  <c r="K49" i="24" s="1"/>
  <c r="BC36" i="1"/>
  <c r="K37" i="24" s="1"/>
  <c r="BC30" i="1"/>
  <c r="K31" i="24" s="1"/>
  <c r="BC56" i="10"/>
  <c r="K118" i="24" s="1"/>
  <c r="BC50" i="10"/>
  <c r="K112" i="24" s="1"/>
  <c r="BC20" i="10"/>
  <c r="K74" i="24" s="1"/>
  <c r="BC47" i="1"/>
  <c r="K48" i="24" s="1"/>
  <c r="BC29" i="1"/>
  <c r="K30" i="24" s="1"/>
  <c r="BB56" i="1"/>
  <c r="J65" i="24" s="1"/>
  <c r="BB50" i="1"/>
  <c r="J59" i="24" s="1"/>
  <c r="BB44" i="1"/>
  <c r="J45" i="24" s="1"/>
  <c r="BB32" i="1"/>
  <c r="J33" i="24" s="1"/>
  <c r="BB26" i="1"/>
  <c r="J27" i="24" s="1"/>
  <c r="BB20" i="1"/>
  <c r="J21" i="24" s="1"/>
  <c r="BB28" i="1"/>
  <c r="J29" i="24" s="1"/>
  <c r="BB31" i="1"/>
  <c r="J32" i="24" s="1"/>
  <c r="BB29" i="1"/>
  <c r="J30" i="24" s="1"/>
  <c r="BB41" i="1"/>
  <c r="J42" i="24" s="1"/>
  <c r="BB41" i="10"/>
  <c r="J95" i="24" s="1"/>
  <c r="BA54" i="10"/>
  <c r="I116" i="24" s="1"/>
  <c r="BA48" i="10"/>
  <c r="I110" i="24" s="1"/>
  <c r="BA42" i="10"/>
  <c r="I96" i="24" s="1"/>
  <c r="BA36" i="10"/>
  <c r="I90" i="24" s="1"/>
  <c r="BA30" i="10"/>
  <c r="I84" i="24" s="1"/>
  <c r="BA24" i="10"/>
  <c r="I78" i="24" s="1"/>
  <c r="BA18" i="10"/>
  <c r="I72" i="24" s="1"/>
  <c r="BC54" i="10"/>
  <c r="K116" i="24" s="1"/>
  <c r="BC48" i="10"/>
  <c r="K110" i="24" s="1"/>
  <c r="BC42" i="10"/>
  <c r="K96" i="24" s="1"/>
  <c r="BC36" i="10"/>
  <c r="K90" i="24" s="1"/>
  <c r="BC30" i="10"/>
  <c r="K84" i="24" s="1"/>
  <c r="BC24" i="10"/>
  <c r="K78" i="24" s="1"/>
  <c r="BC18" i="10"/>
  <c r="K72" i="24" s="1"/>
  <c r="BC57" i="10"/>
  <c r="K119" i="24" s="1"/>
  <c r="BC45" i="10"/>
  <c r="K99" i="24" s="1"/>
  <c r="BC39" i="10"/>
  <c r="K93" i="24" s="1"/>
  <c r="BC33" i="10"/>
  <c r="K87" i="24" s="1"/>
  <c r="BC27" i="10"/>
  <c r="K81" i="24" s="1"/>
  <c r="BC21" i="10"/>
  <c r="K75" i="24" s="1"/>
  <c r="BC15" i="10"/>
  <c r="K69" i="24" s="1"/>
  <c r="BA26" i="10"/>
  <c r="I80" i="24" s="1"/>
  <c r="BC57" i="1"/>
  <c r="K66" i="24" s="1"/>
  <c r="BC39" i="1"/>
  <c r="K40" i="24" s="1"/>
  <c r="BC21" i="1"/>
  <c r="K22" i="24" s="1"/>
  <c r="BA35" i="10"/>
  <c r="I89" i="24" s="1"/>
  <c r="BA17" i="10"/>
  <c r="I71" i="24" s="1"/>
  <c r="BA44" i="10"/>
  <c r="I98" i="24" s="1"/>
  <c r="BA41" i="10"/>
  <c r="I95" i="24" s="1"/>
  <c r="BB55" i="1"/>
  <c r="J64" i="24" s="1"/>
  <c r="BB43" i="1"/>
  <c r="J44" i="24" s="1"/>
  <c r="BB37" i="1"/>
  <c r="J38" i="24" s="1"/>
  <c r="BB25" i="1"/>
  <c r="J26" i="24" s="1"/>
  <c r="BB19" i="1"/>
  <c r="J20" i="24" s="1"/>
  <c r="BA53" i="10"/>
  <c r="I115" i="24" s="1"/>
  <c r="BA47" i="10"/>
  <c r="I109" i="24" s="1"/>
  <c r="BA23" i="10"/>
  <c r="I77" i="24" s="1"/>
  <c r="BC44" i="10"/>
  <c r="K98" i="24" s="1"/>
  <c r="BA32" i="10"/>
  <c r="I86" i="24" s="1"/>
  <c r="BC26" i="10"/>
  <c r="K80" i="24" s="1"/>
  <c r="BC14" i="10"/>
  <c r="K68" i="24" s="1"/>
  <c r="BC46" i="1"/>
  <c r="K47" i="24" s="1"/>
  <c r="BC40" i="1"/>
  <c r="K41" i="24" s="1"/>
  <c r="BC28" i="1"/>
  <c r="K29" i="24" s="1"/>
  <c r="BB35" i="1"/>
  <c r="J36" i="24" s="1"/>
  <c r="BC49" i="10"/>
  <c r="K111" i="24" s="1"/>
  <c r="BC43" i="10"/>
  <c r="K97" i="24" s="1"/>
  <c r="BA38" i="10"/>
  <c r="I92" i="24" s="1"/>
  <c r="BB19" i="10"/>
  <c r="J73" i="24" s="1"/>
  <c r="BC22" i="10"/>
  <c r="K76" i="24" s="1"/>
  <c r="BC32" i="10"/>
  <c r="K86" i="24" s="1"/>
  <c r="BC56" i="1"/>
  <c r="K65" i="24" s="1"/>
  <c r="BC50" i="1"/>
  <c r="K59" i="24" s="1"/>
  <c r="BC44" i="1"/>
  <c r="K45" i="24" s="1"/>
  <c r="BC38" i="1"/>
  <c r="K39" i="24" s="1"/>
  <c r="BC32" i="1"/>
  <c r="K33" i="24" s="1"/>
  <c r="BC26" i="1"/>
  <c r="K27" i="24" s="1"/>
  <c r="BC20" i="1"/>
  <c r="K21" i="24" s="1"/>
  <c r="BB51" i="10"/>
  <c r="J113" i="24" s="1"/>
  <c r="BB21" i="10"/>
  <c r="J75" i="24" s="1"/>
  <c r="BC38" i="10"/>
  <c r="K92" i="24" s="1"/>
  <c r="AX59" i="10"/>
  <c r="BB53" i="10"/>
  <c r="J115" i="24" s="1"/>
  <c r="BB35" i="10"/>
  <c r="J89" i="24" s="1"/>
  <c r="BB29" i="10"/>
  <c r="J83" i="24" s="1"/>
  <c r="BC23" i="10"/>
  <c r="K77" i="24" s="1"/>
  <c r="BB17" i="10"/>
  <c r="J71" i="24" s="1"/>
  <c r="BC53" i="1"/>
  <c r="K62" i="24" s="1"/>
  <c r="BC41" i="1"/>
  <c r="K42" i="24" s="1"/>
  <c r="BC35" i="1"/>
  <c r="K36" i="24" s="1"/>
  <c r="BC23" i="1"/>
  <c r="K24" i="24" s="1"/>
  <c r="BB16" i="10"/>
  <c r="J70" i="24" s="1"/>
  <c r="BB28" i="10"/>
  <c r="J82" i="24" s="1"/>
  <c r="BC51" i="10"/>
  <c r="K113" i="24" s="1"/>
  <c r="BC16" i="10"/>
  <c r="K70" i="24" s="1"/>
  <c r="BA33" i="10"/>
  <c r="I87" i="24" s="1"/>
  <c r="BB58" i="10"/>
  <c r="J120" i="24" s="1"/>
  <c r="BB40" i="10"/>
  <c r="J94" i="24" s="1"/>
  <c r="BB22" i="10"/>
  <c r="J76" i="24" s="1"/>
  <c r="BC28" i="10"/>
  <c r="K82" i="24" s="1"/>
  <c r="BA56" i="10"/>
  <c r="I118" i="24" s="1"/>
  <c r="BA50" i="10"/>
  <c r="I112" i="24" s="1"/>
  <c r="BA20" i="10"/>
  <c r="I74" i="24" s="1"/>
  <c r="BB45" i="1"/>
  <c r="J46" i="24" s="1"/>
  <c r="BB39" i="1"/>
  <c r="J40" i="24" s="1"/>
  <c r="BB34" i="10"/>
  <c r="J88" i="24" s="1"/>
  <c r="BB52" i="10"/>
  <c r="J114" i="24" s="1"/>
  <c r="BC40" i="10"/>
  <c r="K94" i="24" s="1"/>
  <c r="AR59" i="10"/>
  <c r="BC51" i="1"/>
  <c r="K60" i="24" s="1"/>
  <c r="BC45" i="1"/>
  <c r="K46" i="24" s="1"/>
  <c r="BC33" i="1"/>
  <c r="K34" i="24" s="1"/>
  <c r="BC27" i="1"/>
  <c r="K28" i="24" s="1"/>
  <c r="BC34" i="10"/>
  <c r="K88" i="24" s="1"/>
  <c r="BC58" i="1"/>
  <c r="K67" i="24" s="1"/>
  <c r="BB58" i="1"/>
  <c r="J67" i="24" s="1"/>
  <c r="BC34" i="1"/>
  <c r="K35" i="24" s="1"/>
  <c r="BB34" i="1"/>
  <c r="J35" i="24" s="1"/>
  <c r="BC37" i="10"/>
  <c r="K91" i="24" s="1"/>
  <c r="BA37" i="10"/>
  <c r="I91" i="24" s="1"/>
  <c r="BA31" i="10"/>
  <c r="I85" i="24" s="1"/>
  <c r="BC31" i="10"/>
  <c r="K85" i="24" s="1"/>
  <c r="BC25" i="10"/>
  <c r="K79" i="24" s="1"/>
  <c r="BA25" i="10"/>
  <c r="I79" i="24" s="1"/>
  <c r="BA19" i="10"/>
  <c r="I73" i="24" s="1"/>
  <c r="BC19" i="10"/>
  <c r="K73" i="24" s="1"/>
  <c r="BC55" i="10"/>
  <c r="K117" i="24" s="1"/>
  <c r="BA55" i="10"/>
  <c r="I117" i="24" s="1"/>
  <c r="BB22" i="1"/>
  <c r="J23" i="24" s="1"/>
  <c r="BC22" i="1"/>
  <c r="K23" i="24" s="1"/>
  <c r="BA51" i="10"/>
  <c r="I113" i="24" s="1"/>
  <c r="BA29" i="10"/>
  <c r="I83" i="24" s="1"/>
  <c r="BA15" i="10"/>
  <c r="I69" i="24" s="1"/>
  <c r="BB46" i="10"/>
  <c r="J100" i="24" s="1"/>
  <c r="BB33" i="10"/>
  <c r="J87" i="24" s="1"/>
  <c r="BC52" i="10"/>
  <c r="K114" i="24" s="1"/>
  <c r="BA57" i="10"/>
  <c r="I119" i="24" s="1"/>
  <c r="BA45" i="10"/>
  <c r="I99" i="24" s="1"/>
  <c r="BA27" i="10"/>
  <c r="I81" i="24" s="1"/>
  <c r="BA21" i="10"/>
  <c r="I75" i="24" s="1"/>
  <c r="BB53" i="1"/>
  <c r="J62" i="24" s="1"/>
  <c r="BB47" i="1"/>
  <c r="J48" i="24" s="1"/>
  <c r="BB23" i="1"/>
  <c r="J24" i="24" s="1"/>
  <c r="BB52" i="1"/>
  <c r="J61" i="24" s="1"/>
  <c r="BB46" i="1"/>
  <c r="J47" i="24" s="1"/>
  <c r="BB40" i="1"/>
  <c r="J41" i="24" s="1"/>
  <c r="BA49" i="10"/>
  <c r="I111" i="24" s="1"/>
  <c r="BA43" i="10"/>
  <c r="I97" i="24" s="1"/>
  <c r="BB38" i="1"/>
  <c r="J39" i="24" s="1"/>
  <c r="BA39" i="10"/>
  <c r="I93" i="24" s="1"/>
  <c r="BB23" i="10"/>
  <c r="J77" i="24" s="1"/>
  <c r="BC58" i="10"/>
  <c r="K120" i="24" s="1"/>
  <c r="BC46" i="10"/>
  <c r="K100" i="24" s="1"/>
  <c r="BC52" i="1"/>
  <c r="K61" i="24" s="1"/>
  <c r="BB42" i="1"/>
  <c r="J43" i="24" s="1"/>
  <c r="BB24" i="1"/>
  <c r="J25" i="24" s="1"/>
  <c r="BB48" i="1"/>
  <c r="BB30" i="1"/>
  <c r="J31" i="24" s="1"/>
  <c r="BB54" i="1"/>
  <c r="J63" i="24" s="1"/>
  <c r="BB36" i="1"/>
  <c r="J37" i="24" s="1"/>
  <c r="BC42" i="1"/>
  <c r="K43" i="24" s="1"/>
  <c r="BC24" i="1"/>
  <c r="K25" i="24" s="1"/>
  <c r="BA14" i="10"/>
  <c r="I68" i="24" s="1"/>
  <c r="BA58" i="10"/>
  <c r="I120" i="24" s="1"/>
  <c r="BA52" i="10"/>
  <c r="I114" i="24" s="1"/>
  <c r="BA46" i="10"/>
  <c r="I100" i="24" s="1"/>
  <c r="BA40" i="10"/>
  <c r="I94" i="24" s="1"/>
  <c r="BA34" i="10"/>
  <c r="I88" i="24" s="1"/>
  <c r="BA28" i="10"/>
  <c r="I82" i="24" s="1"/>
  <c r="BA22" i="10"/>
  <c r="I76" i="24" s="1"/>
  <c r="BA16" i="10"/>
  <c r="I70" i="24" s="1"/>
  <c r="BB45" i="10"/>
  <c r="J99" i="24" s="1"/>
  <c r="BB27" i="10"/>
  <c r="BB57" i="10"/>
  <c r="J119" i="24" s="1"/>
  <c r="BB39" i="10"/>
  <c r="J93" i="24" s="1"/>
  <c r="BC53" i="10"/>
  <c r="K115" i="24" s="1"/>
  <c r="BC41" i="10"/>
  <c r="K95" i="24" s="1"/>
  <c r="BC35" i="10"/>
  <c r="K89" i="24" s="1"/>
  <c r="BC29" i="10"/>
  <c r="BI15" i="10"/>
  <c r="BK15" i="10"/>
  <c r="BI16" i="10"/>
  <c r="BJ16" i="10"/>
  <c r="BK16" i="10"/>
  <c r="BI17" i="10"/>
  <c r="BJ17" i="10"/>
  <c r="BK17" i="10"/>
  <c r="BI18" i="10"/>
  <c r="BJ18" i="10"/>
  <c r="BK18" i="10"/>
  <c r="BI19" i="10"/>
  <c r="BJ19" i="10"/>
  <c r="BK19" i="10"/>
  <c r="BI20" i="10"/>
  <c r="BJ20" i="10"/>
  <c r="BK20" i="10"/>
  <c r="BI21" i="10"/>
  <c r="BJ21" i="10"/>
  <c r="BK21" i="10"/>
  <c r="BI22" i="10"/>
  <c r="BJ22" i="10"/>
  <c r="BK22" i="10"/>
  <c r="BI23" i="10"/>
  <c r="BJ23" i="10"/>
  <c r="BK23" i="10"/>
  <c r="BI24" i="10"/>
  <c r="BJ24" i="10"/>
  <c r="BK24" i="10"/>
  <c r="BI25" i="10"/>
  <c r="BJ25" i="10"/>
  <c r="BK25" i="10"/>
  <c r="BI26" i="10"/>
  <c r="BJ26" i="10"/>
  <c r="BK26" i="10"/>
  <c r="BI27" i="10"/>
  <c r="BJ27" i="10"/>
  <c r="BK27" i="10"/>
  <c r="BI28" i="10"/>
  <c r="BJ28" i="10"/>
  <c r="BK28" i="10"/>
  <c r="BI29" i="10"/>
  <c r="BJ29" i="10"/>
  <c r="BK29" i="10"/>
  <c r="BI30" i="10"/>
  <c r="BJ30" i="10"/>
  <c r="BK30" i="10"/>
  <c r="BI31" i="10"/>
  <c r="BJ31" i="10"/>
  <c r="BK31" i="10"/>
  <c r="BI32" i="10"/>
  <c r="BJ32" i="10"/>
  <c r="BK32" i="10"/>
  <c r="BI33" i="10"/>
  <c r="BJ33" i="10"/>
  <c r="BK33" i="10"/>
  <c r="BI34" i="10"/>
  <c r="BJ34" i="10"/>
  <c r="BK34" i="10"/>
  <c r="BI35" i="10"/>
  <c r="BJ35" i="10"/>
  <c r="BK35" i="10"/>
  <c r="BI36" i="10"/>
  <c r="BJ36" i="10"/>
  <c r="BK36" i="10"/>
  <c r="BI37" i="10"/>
  <c r="BJ37" i="10"/>
  <c r="BK37" i="10"/>
  <c r="BI38" i="10"/>
  <c r="BJ38" i="10"/>
  <c r="BK38" i="10"/>
  <c r="BI39" i="10"/>
  <c r="BJ39" i="10"/>
  <c r="BK39" i="10"/>
  <c r="BI40" i="10"/>
  <c r="BJ40" i="10"/>
  <c r="BK40" i="10"/>
  <c r="BI41" i="10"/>
  <c r="BJ41" i="10"/>
  <c r="BK41" i="10"/>
  <c r="BI42" i="10"/>
  <c r="BJ42" i="10"/>
  <c r="BK42" i="10"/>
  <c r="BI43" i="10"/>
  <c r="BJ43" i="10"/>
  <c r="BK43" i="10"/>
  <c r="BI44" i="10"/>
  <c r="BJ44" i="10"/>
  <c r="BK44" i="10"/>
  <c r="BI45" i="10"/>
  <c r="BJ45" i="10"/>
  <c r="BK45" i="10"/>
  <c r="BI46" i="10"/>
  <c r="BJ46" i="10"/>
  <c r="BK46" i="10"/>
  <c r="BI47" i="10"/>
  <c r="BI48" i="10"/>
  <c r="BJ48" i="10"/>
  <c r="BK48" i="10"/>
  <c r="BI49" i="10"/>
  <c r="BJ49" i="10"/>
  <c r="BK49" i="10"/>
  <c r="BI50" i="10"/>
  <c r="BJ50" i="10"/>
  <c r="BK50" i="10"/>
  <c r="BI51" i="10"/>
  <c r="BJ51" i="10"/>
  <c r="BK51" i="10"/>
  <c r="BI52" i="10"/>
  <c r="BJ52" i="10"/>
  <c r="BK52" i="10"/>
  <c r="BI53" i="10"/>
  <c r="BJ53" i="10"/>
  <c r="BK53" i="10"/>
  <c r="BI54" i="10"/>
  <c r="BJ54" i="10"/>
  <c r="BK54" i="10"/>
  <c r="BI55" i="10"/>
  <c r="BJ55" i="10"/>
  <c r="BK55" i="10"/>
  <c r="BI56" i="10"/>
  <c r="BJ56" i="10"/>
  <c r="BK56" i="10"/>
  <c r="BI57" i="10"/>
  <c r="BJ57" i="10"/>
  <c r="BK57" i="10"/>
  <c r="BI58" i="10"/>
  <c r="BJ58" i="10"/>
  <c r="BK58" i="10"/>
  <c r="BK14" i="10"/>
  <c r="BJ14" i="10"/>
  <c r="BI14" i="10"/>
  <c r="BK17" i="1"/>
  <c r="BK19" i="1"/>
  <c r="BK20" i="1"/>
  <c r="BK21" i="1"/>
  <c r="BK22" i="1"/>
  <c r="BK23" i="1"/>
  <c r="BK24" i="1"/>
  <c r="BK25" i="1"/>
  <c r="BK26" i="1"/>
  <c r="BK27" i="1"/>
  <c r="BK28" i="1"/>
  <c r="BK29" i="1"/>
  <c r="BK30" i="1"/>
  <c r="BK31" i="1"/>
  <c r="BK32" i="1"/>
  <c r="BK33" i="1"/>
  <c r="BK34" i="1"/>
  <c r="BK35" i="1"/>
  <c r="BK36" i="1"/>
  <c r="BK37" i="1"/>
  <c r="BK38" i="1"/>
  <c r="BK39" i="1"/>
  <c r="BK40" i="1"/>
  <c r="BK41" i="1"/>
  <c r="BK42" i="1"/>
  <c r="BK43" i="1"/>
  <c r="BK44" i="1"/>
  <c r="BK45" i="1"/>
  <c r="BK46" i="1"/>
  <c r="BK47" i="1"/>
  <c r="BK48" i="1"/>
  <c r="BK50" i="1"/>
  <c r="BK51" i="1"/>
  <c r="BK52" i="1"/>
  <c r="BK53" i="1"/>
  <c r="BK54" i="1"/>
  <c r="BK55" i="1"/>
  <c r="BK56" i="1"/>
  <c r="BK57" i="1"/>
  <c r="BK58" i="1"/>
  <c r="BJ19" i="1"/>
  <c r="BJ20" i="1"/>
  <c r="BJ21" i="1"/>
  <c r="BJ22" i="1"/>
  <c r="BJ23" i="1"/>
  <c r="BJ24" i="1"/>
  <c r="BJ25" i="1"/>
  <c r="BJ26" i="1"/>
  <c r="BJ27" i="1"/>
  <c r="BJ28" i="1"/>
  <c r="BJ29" i="1"/>
  <c r="BJ30" i="1"/>
  <c r="BJ31" i="1"/>
  <c r="BJ32" i="1"/>
  <c r="BJ33" i="1"/>
  <c r="BJ34" i="1"/>
  <c r="BJ35" i="1"/>
  <c r="BJ36" i="1"/>
  <c r="BJ37" i="1"/>
  <c r="BJ38" i="1"/>
  <c r="BJ39" i="1"/>
  <c r="BJ40" i="1"/>
  <c r="BJ41" i="1"/>
  <c r="BJ42" i="1"/>
  <c r="BJ43" i="1"/>
  <c r="BJ44" i="1"/>
  <c r="BJ45" i="1"/>
  <c r="BJ46" i="1"/>
  <c r="BJ47" i="1"/>
  <c r="BJ48" i="1"/>
  <c r="BJ49" i="1"/>
  <c r="BJ50" i="1"/>
  <c r="BJ51" i="1"/>
  <c r="BJ52" i="1"/>
  <c r="BJ53" i="1"/>
  <c r="BJ54" i="1"/>
  <c r="BJ55" i="1"/>
  <c r="BJ56" i="1"/>
  <c r="BJ57" i="1"/>
  <c r="BJ58" i="1"/>
  <c r="AZ17" i="1"/>
  <c r="BC17" i="1" s="1"/>
  <c r="K18" i="24" s="1"/>
  <c r="AZ18" i="1"/>
  <c r="BC18" i="1" s="1"/>
  <c r="K19" i="24" s="1"/>
  <c r="AZ49" i="1"/>
  <c r="BC49" i="1" s="1"/>
  <c r="K58" i="24" s="1"/>
  <c r="AZ47" i="10"/>
  <c r="AZ59" i="10" s="1"/>
  <c r="AY17" i="1"/>
  <c r="BB17" i="1" s="1"/>
  <c r="J18" i="24" s="1"/>
  <c r="AY18" i="1"/>
  <c r="BB18" i="1" s="1"/>
  <c r="J19" i="24" s="1"/>
  <c r="AY49" i="1"/>
  <c r="BB49" i="1" s="1"/>
  <c r="J58" i="24" s="1"/>
  <c r="AY47" i="10"/>
  <c r="AY59" i="10" s="1"/>
  <c r="BJ14" i="1"/>
  <c r="BI14" i="1"/>
  <c r="BI15" i="1"/>
  <c r="BI16" i="1"/>
  <c r="BI17" i="1"/>
  <c r="BI18" i="1"/>
  <c r="BI19" i="1"/>
  <c r="BI20" i="1"/>
  <c r="BI21" i="1"/>
  <c r="BI22" i="1"/>
  <c r="BI23" i="1"/>
  <c r="BI24" i="1"/>
  <c r="BI25" i="1"/>
  <c r="BI26" i="1"/>
  <c r="BI27" i="1"/>
  <c r="BI28" i="1"/>
  <c r="BI29" i="1"/>
  <c r="BI30" i="1"/>
  <c r="BI31" i="1"/>
  <c r="BI32" i="1"/>
  <c r="BI33" i="1"/>
  <c r="BI34" i="1"/>
  <c r="BI35" i="1"/>
  <c r="BI36" i="1"/>
  <c r="BI37" i="1"/>
  <c r="BI38" i="1"/>
  <c r="BI39" i="1"/>
  <c r="BI40" i="1"/>
  <c r="BI41" i="1"/>
  <c r="BI42" i="1"/>
  <c r="BI43" i="1"/>
  <c r="BI44" i="1"/>
  <c r="BI45" i="1"/>
  <c r="BI46" i="1"/>
  <c r="BI47" i="1"/>
  <c r="BI48" i="1"/>
  <c r="BI49" i="1"/>
  <c r="BI50" i="1"/>
  <c r="BI51" i="1"/>
  <c r="BI52" i="1"/>
  <c r="BI53" i="1"/>
  <c r="BI54" i="1"/>
  <c r="BI55" i="1"/>
  <c r="BI56" i="1"/>
  <c r="BI57" i="1"/>
  <c r="BI58" i="1"/>
  <c r="AT57" i="10" l="1"/>
  <c r="AU57" i="10"/>
  <c r="L119" i="24" s="1"/>
  <c r="AT39" i="10"/>
  <c r="AU39" i="10"/>
  <c r="AT54" i="10"/>
  <c r="AU54" i="10"/>
  <c r="L116" i="24" s="1"/>
  <c r="AT22" i="10"/>
  <c r="AU22" i="10"/>
  <c r="AT56" i="10"/>
  <c r="AU56" i="10"/>
  <c r="L118" i="24" s="1"/>
  <c r="AT37" i="10"/>
  <c r="AU37" i="10"/>
  <c r="AT40" i="10"/>
  <c r="AU40" i="10"/>
  <c r="AU30" i="10"/>
  <c r="AU18" i="10"/>
  <c r="AU44" i="10"/>
  <c r="AU45" i="10"/>
  <c r="AU51" i="10"/>
  <c r="L113" i="24" s="1"/>
  <c r="AU19" i="10"/>
  <c r="AU31" i="10"/>
  <c r="AU41" i="10"/>
  <c r="AU42" i="10"/>
  <c r="AU35" i="10"/>
  <c r="AU16" i="10"/>
  <c r="AU28" i="10"/>
  <c r="AU24" i="10"/>
  <c r="AU53" i="10"/>
  <c r="L115" i="24" s="1"/>
  <c r="AU26" i="10"/>
  <c r="AU46" i="10"/>
  <c r="AU29" i="10"/>
  <c r="AU48" i="10"/>
  <c r="L110" i="24" s="1"/>
  <c r="AU58" i="10"/>
  <c r="L120" i="24" s="1"/>
  <c r="AU32" i="10"/>
  <c r="AU25" i="10"/>
  <c r="AU23" i="10"/>
  <c r="AU27" i="10"/>
  <c r="AU21" i="10"/>
  <c r="AU17" i="10"/>
  <c r="AU38" i="10"/>
  <c r="G90" i="25"/>
  <c r="G58" i="25"/>
  <c r="G60" i="25"/>
  <c r="G40" i="25"/>
  <c r="AU20" i="10"/>
  <c r="AU52" i="10"/>
  <c r="L114" i="24" s="1"/>
  <c r="G41" i="25"/>
  <c r="G98" i="25"/>
  <c r="G130" i="25"/>
  <c r="G89" i="25"/>
  <c r="G34" i="25"/>
  <c r="G91" i="25"/>
  <c r="G123" i="25"/>
  <c r="G43" i="25"/>
  <c r="G100" i="25"/>
  <c r="G55" i="25"/>
  <c r="G36" i="25"/>
  <c r="G93" i="25"/>
  <c r="G125" i="25"/>
  <c r="G97" i="25"/>
  <c r="G102" i="25"/>
  <c r="G23" i="25"/>
  <c r="G22" i="25"/>
  <c r="G54" i="25"/>
  <c r="G111" i="25"/>
  <c r="G24" i="25"/>
  <c r="G124" i="25"/>
  <c r="G46" i="25"/>
  <c r="AU36" i="10"/>
  <c r="G122" i="25"/>
  <c r="G115" i="25"/>
  <c r="G92" i="25"/>
  <c r="G28" i="25"/>
  <c r="G37" i="25"/>
  <c r="G103" i="25"/>
  <c r="G106" i="25"/>
  <c r="G113" i="25"/>
  <c r="G99" i="25"/>
  <c r="G19" i="25"/>
  <c r="G108" i="25"/>
  <c r="G110" i="25"/>
  <c r="G104" i="25"/>
  <c r="G30" i="25"/>
  <c r="G119" i="25"/>
  <c r="AU50" i="10"/>
  <c r="L112" i="24" s="1"/>
  <c r="G35" i="25"/>
  <c r="G117" i="25"/>
  <c r="G94" i="25"/>
  <c r="G105" i="25"/>
  <c r="G31" i="25"/>
  <c r="G47" i="25"/>
  <c r="G88" i="25"/>
  <c r="G25" i="25"/>
  <c r="G114" i="25"/>
  <c r="G96" i="25"/>
  <c r="G107" i="25"/>
  <c r="G120" i="25"/>
  <c r="G59" i="25"/>
  <c r="G116" i="25"/>
  <c r="G52" i="25"/>
  <c r="G109" i="25"/>
  <c r="G128" i="25"/>
  <c r="G29" i="25"/>
  <c r="G118" i="25"/>
  <c r="G48" i="25"/>
  <c r="G95" i="25"/>
  <c r="G129" i="25"/>
  <c r="G126" i="25"/>
  <c r="G49" i="25"/>
  <c r="G42" i="25"/>
  <c r="G112" i="25"/>
  <c r="G101" i="25"/>
  <c r="G53" i="25"/>
  <c r="AU43" i="10"/>
  <c r="AU33" i="10"/>
  <c r="AU34" i="10"/>
  <c r="I8" i="24"/>
  <c r="BJ17" i="1"/>
  <c r="BJ15" i="1"/>
  <c r="AZ14" i="1"/>
  <c r="BC14" i="1" s="1"/>
  <c r="BK14" i="1"/>
  <c r="AY15" i="1"/>
  <c r="BB15" i="1" s="1"/>
  <c r="J16" i="24" s="1"/>
  <c r="BK16" i="1"/>
  <c r="AZ16" i="1"/>
  <c r="BC16" i="1" s="1"/>
  <c r="K17" i="24" s="1"/>
  <c r="BK15" i="1"/>
  <c r="AZ15" i="1"/>
  <c r="BC15" i="1" s="1"/>
  <c r="K16" i="24" s="1"/>
  <c r="AY14" i="1"/>
  <c r="BB14" i="1" s="1"/>
  <c r="I26" i="24"/>
  <c r="I43" i="24"/>
  <c r="AU49" i="10"/>
  <c r="L111" i="24" s="1"/>
  <c r="AU55" i="10"/>
  <c r="L117" i="24" s="1"/>
  <c r="I31" i="24"/>
  <c r="I47" i="24"/>
  <c r="I60" i="24"/>
  <c r="I61" i="24"/>
  <c r="I17" i="24"/>
  <c r="I66" i="24"/>
  <c r="I22" i="24"/>
  <c r="I27" i="24"/>
  <c r="I37" i="24"/>
  <c r="I48" i="24"/>
  <c r="I67" i="24"/>
  <c r="I28" i="24"/>
  <c r="I32" i="24"/>
  <c r="I23" i="24"/>
  <c r="I33" i="24"/>
  <c r="I38" i="24"/>
  <c r="I49" i="24"/>
  <c r="I29" i="24"/>
  <c r="I16" i="24"/>
  <c r="I64" i="24"/>
  <c r="I20" i="24"/>
  <c r="AY16" i="1"/>
  <c r="BB16" i="1" s="1"/>
  <c r="J17" i="24" s="1"/>
  <c r="BJ16" i="1"/>
  <c r="BC47" i="10"/>
  <c r="K109" i="24" s="1"/>
  <c r="BK47" i="10"/>
  <c r="BJ47" i="10"/>
  <c r="I59" i="24"/>
  <c r="I58" i="24"/>
  <c r="BB47" i="10"/>
  <c r="J109" i="24" s="1"/>
  <c r="I19" i="24"/>
  <c r="I46" i="24"/>
  <c r="I25" i="24"/>
  <c r="I36" i="24"/>
  <c r="I30" i="24"/>
  <c r="I63" i="24"/>
  <c r="I41" i="24"/>
  <c r="I35" i="24"/>
  <c r="I44" i="24"/>
  <c r="I65" i="24"/>
  <c r="I21" i="24"/>
  <c r="I42" i="24"/>
  <c r="BK49" i="1"/>
  <c r="I24" i="24"/>
  <c r="I40" i="24"/>
  <c r="I34" i="24"/>
  <c r="I45" i="24"/>
  <c r="I39" i="24"/>
  <c r="I62" i="24"/>
  <c r="I18" i="24"/>
  <c r="BK18" i="1"/>
  <c r="BJ18" i="1"/>
  <c r="P1" i="24"/>
  <c r="P51" i="24"/>
  <c r="BJ15" i="10"/>
  <c r="P102" i="24"/>
  <c r="J81" i="24"/>
  <c r="J49" i="24"/>
  <c r="K83" i="24"/>
  <c r="BA59" i="10"/>
  <c r="AX59" i="1"/>
  <c r="AH3" i="22"/>
  <c r="AT23" i="1"/>
  <c r="G15" i="6"/>
  <c r="AT25" i="1" s="1"/>
  <c r="AH4" i="22"/>
  <c r="AH6" i="22"/>
  <c r="AH8" i="22"/>
  <c r="AH9" i="22"/>
  <c r="AU47" i="10"/>
  <c r="AT19" i="10" l="1"/>
  <c r="AH13" i="22"/>
  <c r="AT18" i="10"/>
  <c r="AH12" i="22"/>
  <c r="AT17" i="10"/>
  <c r="AH11" i="22"/>
  <c r="AT15" i="10"/>
  <c r="AH5" i="22"/>
  <c r="AT14" i="10"/>
  <c r="AT55" i="1"/>
  <c r="AT58" i="1"/>
  <c r="AT20" i="1"/>
  <c r="AT16" i="1"/>
  <c r="J15" i="24"/>
  <c r="I9" i="24"/>
  <c r="K15" i="24"/>
  <c r="I10" i="24"/>
  <c r="BC59" i="1"/>
  <c r="AZ59" i="1"/>
  <c r="AT15" i="1"/>
  <c r="AT14" i="1"/>
  <c r="AT24" i="1"/>
  <c r="AT21" i="1"/>
  <c r="BB59" i="10"/>
  <c r="BC59" i="10"/>
  <c r="BB59" i="1"/>
  <c r="AY59" i="1"/>
  <c r="AU59" i="10"/>
  <c r="L109" i="24"/>
  <c r="AH7" i="22"/>
  <c r="AH10" i="22"/>
  <c r="BA59" i="1"/>
  <c r="I15" i="24"/>
  <c r="BH14" i="1"/>
  <c r="BC6" i="13"/>
  <c r="BC7" i="13"/>
  <c r="BC8" i="13"/>
  <c r="BB6" i="13"/>
  <c r="BB7" i="13"/>
  <c r="BB8" i="13"/>
  <c r="BA6" i="13"/>
  <c r="BA7" i="13"/>
  <c r="BA8" i="13"/>
  <c r="BA5" i="13"/>
  <c r="AT8" i="13"/>
  <c r="AS8" i="13"/>
  <c r="AR8" i="13"/>
  <c r="AT7" i="13"/>
  <c r="AS7" i="13"/>
  <c r="AR7" i="13"/>
  <c r="AT6" i="13"/>
  <c r="AS6" i="13"/>
  <c r="AR6" i="13"/>
  <c r="AQ6" i="13"/>
  <c r="AQ8" i="13"/>
  <c r="AQ7" i="13"/>
  <c r="AT5" i="13"/>
  <c r="AS5" i="13"/>
  <c r="AR5" i="13"/>
  <c r="AQ5" i="13"/>
  <c r="AT22" i="1" l="1"/>
  <c r="AT16" i="10"/>
  <c r="AT59" i="10" s="1"/>
  <c r="AT19" i="1"/>
  <c r="AT18" i="1"/>
  <c r="AT17" i="1"/>
  <c r="H58" i="24"/>
  <c r="AU5" i="13"/>
  <c r="AY5" i="13"/>
  <c r="B15" i="12"/>
  <c r="BI39" i="12"/>
  <c r="BJ39" i="12"/>
  <c r="BK39" i="12"/>
  <c r="BL39" i="12"/>
  <c r="BI40" i="12"/>
  <c r="BJ40" i="12"/>
  <c r="BK40" i="12"/>
  <c r="BL40" i="12"/>
  <c r="BI41" i="12"/>
  <c r="BJ41" i="12"/>
  <c r="BK41" i="12"/>
  <c r="BL41" i="12"/>
  <c r="BI42" i="12"/>
  <c r="BJ42" i="12"/>
  <c r="BK42" i="12"/>
  <c r="BL42" i="12"/>
  <c r="BI43" i="12"/>
  <c r="BJ43" i="12"/>
  <c r="BK43" i="12"/>
  <c r="BL43" i="12"/>
  <c r="BI38" i="12"/>
  <c r="BL38" i="12"/>
  <c r="BK38" i="12"/>
  <c r="BJ38" i="12"/>
  <c r="BI33" i="12"/>
  <c r="BJ33" i="12"/>
  <c r="BK33" i="12"/>
  <c r="BL33" i="12"/>
  <c r="BI34" i="12"/>
  <c r="BJ34" i="12"/>
  <c r="BK34" i="12"/>
  <c r="BL34" i="12"/>
  <c r="BI35" i="12"/>
  <c r="BJ35" i="12"/>
  <c r="BK35" i="12"/>
  <c r="BL35" i="12"/>
  <c r="BI36" i="12"/>
  <c r="BJ36" i="12"/>
  <c r="BK36" i="12"/>
  <c r="BL36" i="12"/>
  <c r="BI37" i="12"/>
  <c r="BJ37" i="12"/>
  <c r="BK37" i="12"/>
  <c r="BL37" i="12"/>
  <c r="BL32" i="12"/>
  <c r="BK32" i="12"/>
  <c r="BJ32" i="12"/>
  <c r="BI32" i="12"/>
  <c r="BH39" i="12"/>
  <c r="BH40" i="12"/>
  <c r="BH41" i="12"/>
  <c r="BH42" i="12"/>
  <c r="BH43" i="12"/>
  <c r="BH38" i="12"/>
  <c r="BH33" i="12"/>
  <c r="BH34" i="12"/>
  <c r="BH35" i="12"/>
  <c r="BH36" i="12"/>
  <c r="BH37" i="12"/>
  <c r="BH32" i="12"/>
  <c r="BI27" i="12"/>
  <c r="BJ27" i="12"/>
  <c r="BK27" i="12"/>
  <c r="BL27" i="12"/>
  <c r="BI28" i="12"/>
  <c r="BJ28" i="12"/>
  <c r="BK28" i="12"/>
  <c r="BL28" i="12"/>
  <c r="BI29" i="12"/>
  <c r="BJ29" i="12"/>
  <c r="BK29" i="12"/>
  <c r="BL29" i="12"/>
  <c r="BI30" i="12"/>
  <c r="BJ30" i="12"/>
  <c r="BK30" i="12"/>
  <c r="BL30" i="12"/>
  <c r="BI31" i="12"/>
  <c r="BJ31" i="12"/>
  <c r="BK31" i="12"/>
  <c r="BL31" i="12"/>
  <c r="BL26" i="12"/>
  <c r="BK26" i="12"/>
  <c r="BJ26" i="12"/>
  <c r="BI26" i="12"/>
  <c r="BH27" i="12"/>
  <c r="BH28" i="12"/>
  <c r="BH29" i="12"/>
  <c r="BH30" i="12"/>
  <c r="BH31" i="12"/>
  <c r="BH26" i="12"/>
  <c r="H18" i="24" l="1"/>
  <c r="P245" i="6" l="1"/>
  <c r="AJ145" i="22" s="1"/>
  <c r="Q245" i="6"/>
  <c r="AK145" i="22" s="1"/>
  <c r="R245" i="6"/>
  <c r="AL145" i="22" s="1"/>
  <c r="S245" i="6"/>
  <c r="AM145" i="22" s="1"/>
  <c r="T245" i="6"/>
  <c r="AN145" i="22" s="1"/>
  <c r="U245" i="6"/>
  <c r="AO145" i="22" s="1"/>
  <c r="V245" i="6"/>
  <c r="AP145" i="22" s="1"/>
  <c r="W245" i="6"/>
  <c r="AQ145" i="22" s="1"/>
  <c r="X245" i="6"/>
  <c r="AR145" i="22" s="1"/>
  <c r="Y245" i="6"/>
  <c r="AS145" i="22" s="1"/>
  <c r="Z245" i="6"/>
  <c r="AT145" i="22" s="1"/>
  <c r="AA245" i="6"/>
  <c r="AU145" i="22" s="1"/>
  <c r="AB245" i="6"/>
  <c r="AV145" i="22" s="1"/>
  <c r="AC245" i="6"/>
  <c r="AW145" i="22" s="1"/>
  <c r="AD245" i="6"/>
  <c r="AX145" i="22" s="1"/>
  <c r="AE245" i="6"/>
  <c r="AY145" i="22" s="1"/>
  <c r="AF245" i="6"/>
  <c r="AZ145" i="22" s="1"/>
  <c r="AG245" i="6"/>
  <c r="BA145" i="22" s="1"/>
  <c r="AH245" i="6"/>
  <c r="BB145" i="22" s="1"/>
  <c r="AI245" i="6"/>
  <c r="BC145" i="22" s="1"/>
  <c r="AJ245" i="6"/>
  <c r="BD145" i="22" s="1"/>
  <c r="AK245" i="6"/>
  <c r="BE145" i="22" s="1"/>
  <c r="AL245" i="6"/>
  <c r="BF145" i="22" s="1"/>
  <c r="AM245" i="6"/>
  <c r="BG145" i="22" s="1"/>
  <c r="AN245" i="6"/>
  <c r="BH145" i="22" s="1"/>
  <c r="AO245" i="6"/>
  <c r="BI145" i="22" s="1"/>
  <c r="AP245" i="6"/>
  <c r="BJ145" i="22" s="1"/>
  <c r="AQ245" i="6"/>
  <c r="BK145" i="22" s="1"/>
  <c r="AR245" i="6"/>
  <c r="BL145" i="22" s="1"/>
  <c r="O245" i="6"/>
  <c r="F8" i="24" l="1"/>
  <c r="AI145" i="22"/>
  <c r="F9" i="24"/>
  <c r="F10" i="24"/>
  <c r="D9" i="24"/>
  <c r="D8" i="24"/>
  <c r="D7" i="24"/>
  <c r="F11" i="24" l="1"/>
  <c r="P4" i="24"/>
  <c r="P54" i="24" s="1"/>
  <c r="P105" i="24" s="1"/>
  <c r="P2" i="24"/>
  <c r="P52" i="24" s="1"/>
  <c r="P103" i="24" s="1"/>
  <c r="Q7" i="10" l="1"/>
  <c r="I6" i="10"/>
  <c r="H7" i="10"/>
  <c r="F8" i="10"/>
  <c r="H9" i="10"/>
  <c r="Q9" i="10"/>
  <c r="S8" i="10"/>
  <c r="U2" i="22"/>
  <c r="AG2" i="22"/>
  <c r="AI2" i="22"/>
  <c r="AJ2" i="22"/>
  <c r="AK2" i="22"/>
  <c r="AL2" i="22"/>
  <c r="AM2" i="22"/>
  <c r="AN2" i="22"/>
  <c r="AO2" i="22"/>
  <c r="AP2" i="22"/>
  <c r="AQ2" i="22"/>
  <c r="AR2" i="22"/>
  <c r="AS2" i="22"/>
  <c r="AT2" i="22"/>
  <c r="AU2" i="22"/>
  <c r="AV2" i="22"/>
  <c r="AW2" i="22"/>
  <c r="AX2" i="22"/>
  <c r="AY2" i="22"/>
  <c r="AZ2" i="22"/>
  <c r="BA2" i="22"/>
  <c r="BB2" i="22"/>
  <c r="BC2" i="22"/>
  <c r="BD2" i="22"/>
  <c r="BE2" i="22"/>
  <c r="BF2" i="22"/>
  <c r="BG2" i="22"/>
  <c r="BH2" i="22"/>
  <c r="BI2" i="22"/>
  <c r="BJ2" i="22"/>
  <c r="BK2" i="22"/>
  <c r="BL2" i="22"/>
  <c r="T2" i="22"/>
  <c r="H2" i="22" l="1"/>
  <c r="CA2" i="22"/>
  <c r="E2" i="22"/>
  <c r="D2" i="22"/>
  <c r="G2" i="22"/>
  <c r="F2" i="22"/>
  <c r="A2" i="22"/>
  <c r="Q2" i="22"/>
  <c r="R2" i="22"/>
  <c r="P2" i="22"/>
  <c r="S2" i="22"/>
  <c r="I2" i="22"/>
  <c r="J2" i="22"/>
  <c r="B2" i="22"/>
  <c r="K2" i="22"/>
  <c r="C2" i="22" l="1"/>
  <c r="N15" i="10"/>
  <c r="N16" i="10"/>
  <c r="N17" i="10"/>
  <c r="N18" i="10"/>
  <c r="N19" i="10"/>
  <c r="N20" i="10"/>
  <c r="N21" i="10"/>
  <c r="N22" i="10"/>
  <c r="N23" i="10"/>
  <c r="N24" i="10"/>
  <c r="N25" i="10"/>
  <c r="N26" i="10"/>
  <c r="N27" i="10"/>
  <c r="N28" i="10"/>
  <c r="N29" i="10"/>
  <c r="N30" i="10"/>
  <c r="N31" i="10"/>
  <c r="N32" i="10"/>
  <c r="N33" i="10"/>
  <c r="N34" i="10"/>
  <c r="N35" i="10"/>
  <c r="N36" i="10"/>
  <c r="N37" i="10"/>
  <c r="N38" i="10"/>
  <c r="N39" i="10"/>
  <c r="N40" i="10"/>
  <c r="N41" i="10"/>
  <c r="N42" i="10"/>
  <c r="N43" i="10"/>
  <c r="N44" i="10"/>
  <c r="N45" i="10"/>
  <c r="N46" i="10"/>
  <c r="N47" i="10"/>
  <c r="N48" i="10"/>
  <c r="N49" i="10"/>
  <c r="N50" i="10"/>
  <c r="N51" i="10"/>
  <c r="N52" i="10"/>
  <c r="N53" i="10"/>
  <c r="N54" i="10"/>
  <c r="N55" i="10"/>
  <c r="N56" i="10"/>
  <c r="N57" i="10"/>
  <c r="N58" i="10"/>
  <c r="N14" i="10"/>
  <c r="AQ15" i="1"/>
  <c r="AQ16" i="1"/>
  <c r="AQ17" i="1"/>
  <c r="M6" i="22" s="1"/>
  <c r="AQ18" i="1"/>
  <c r="AQ19" i="1"/>
  <c r="F21" i="25" s="1"/>
  <c r="AQ20" i="1"/>
  <c r="F22" i="25" s="1"/>
  <c r="AQ21" i="1"/>
  <c r="F23" i="25" s="1"/>
  <c r="AQ22" i="1"/>
  <c r="F24" i="25" s="1"/>
  <c r="AQ23" i="1"/>
  <c r="F25" i="25" s="1"/>
  <c r="AQ24" i="1"/>
  <c r="F26" i="25" s="1"/>
  <c r="AQ25" i="1"/>
  <c r="F27" i="25" s="1"/>
  <c r="AQ26" i="1"/>
  <c r="F28" i="25" s="1"/>
  <c r="AQ27" i="1"/>
  <c r="F29" i="25" s="1"/>
  <c r="AQ28" i="1"/>
  <c r="F30" i="25" s="1"/>
  <c r="AQ29" i="1"/>
  <c r="F31" i="25" s="1"/>
  <c r="AQ30" i="1"/>
  <c r="F32" i="25" s="1"/>
  <c r="AQ31" i="1"/>
  <c r="F33" i="25" s="1"/>
  <c r="AQ32" i="1"/>
  <c r="F34" i="25" s="1"/>
  <c r="AQ33" i="1"/>
  <c r="F35" i="25" s="1"/>
  <c r="AQ34" i="1"/>
  <c r="F36" i="25" s="1"/>
  <c r="AQ35" i="1"/>
  <c r="F37" i="25" s="1"/>
  <c r="AQ36" i="1"/>
  <c r="F38" i="25" s="1"/>
  <c r="AQ37" i="1"/>
  <c r="F39" i="25" s="1"/>
  <c r="AQ38" i="1"/>
  <c r="F40" i="25" s="1"/>
  <c r="AQ39" i="1"/>
  <c r="F41" i="25" s="1"/>
  <c r="AQ40" i="1"/>
  <c r="F42" i="25" s="1"/>
  <c r="AQ41" i="1"/>
  <c r="F43" i="25" s="1"/>
  <c r="AQ42" i="1"/>
  <c r="F44" i="25" s="1"/>
  <c r="AQ43" i="1"/>
  <c r="F45" i="25" s="1"/>
  <c r="AQ44" i="1"/>
  <c r="F46" i="25" s="1"/>
  <c r="AQ45" i="1"/>
  <c r="F47" i="25" s="1"/>
  <c r="AQ46" i="1"/>
  <c r="F48" i="25" s="1"/>
  <c r="AQ47" i="1"/>
  <c r="F49" i="25" s="1"/>
  <c r="AQ48" i="1"/>
  <c r="F50" i="25" s="1"/>
  <c r="AQ49" i="1"/>
  <c r="F51" i="25" s="1"/>
  <c r="AQ50" i="1"/>
  <c r="F52" i="25" s="1"/>
  <c r="AQ51" i="1"/>
  <c r="F53" i="25" s="1"/>
  <c r="AQ52" i="1"/>
  <c r="F54" i="25" s="1"/>
  <c r="AQ53" i="1"/>
  <c r="F55" i="25" s="1"/>
  <c r="AQ54" i="1"/>
  <c r="F56" i="25" s="1"/>
  <c r="AQ55" i="1"/>
  <c r="F57" i="25" s="1"/>
  <c r="AQ56" i="1"/>
  <c r="F58" i="25" s="1"/>
  <c r="AQ57" i="1"/>
  <c r="F59" i="25" s="1"/>
  <c r="AQ58" i="1"/>
  <c r="F60" i="25" s="1"/>
  <c r="AQ14" i="1"/>
  <c r="F17" i="25" l="1"/>
  <c r="M3" i="22"/>
  <c r="M123" i="22"/>
  <c r="F18" i="25"/>
  <c r="M4" i="22"/>
  <c r="F16" i="25"/>
  <c r="M129" i="22"/>
  <c r="M5" i="22"/>
  <c r="M144" i="22"/>
  <c r="F20" i="25"/>
  <c r="M7" i="22"/>
  <c r="F19" i="25"/>
  <c r="BX2" i="22"/>
  <c r="BW2" i="22"/>
  <c r="BZ2" i="22" l="1"/>
  <c r="BY2" i="22"/>
  <c r="BZ146" i="22" l="1"/>
  <c r="BU2" i="22"/>
  <c r="BT2" i="22"/>
  <c r="BV2" i="22"/>
  <c r="BS2" i="22"/>
  <c r="BR2" i="22"/>
  <c r="BQ2" i="22"/>
  <c r="AE3" i="10" l="1"/>
  <c r="BP2" i="22" l="1"/>
  <c r="BO2" i="22"/>
  <c r="G12" i="15"/>
  <c r="G20" i="15"/>
  <c r="G28" i="15"/>
  <c r="G36" i="15"/>
  <c r="AB2" i="22"/>
  <c r="C5" i="15"/>
  <c r="F5" i="15"/>
  <c r="I5" i="15"/>
  <c r="J5" i="15"/>
  <c r="K5" i="15"/>
  <c r="L5" i="15"/>
  <c r="M5" i="15"/>
  <c r="N5" i="15"/>
  <c r="O5" i="15"/>
  <c r="P5" i="15"/>
  <c r="Q5" i="15"/>
  <c r="R5" i="15"/>
  <c r="S5" i="15"/>
  <c r="T5" i="15"/>
  <c r="U5" i="15"/>
  <c r="V5" i="15"/>
  <c r="W5" i="15"/>
  <c r="X5" i="15"/>
  <c r="Y5" i="15"/>
  <c r="Z5" i="15"/>
  <c r="AA5" i="15"/>
  <c r="AB5" i="15"/>
  <c r="AC5" i="15"/>
  <c r="AD5" i="15"/>
  <c r="AE5" i="15"/>
  <c r="AF5" i="15"/>
  <c r="AG5" i="15"/>
  <c r="AH5" i="15"/>
  <c r="AI5" i="15"/>
  <c r="AJ5" i="15"/>
  <c r="AK5" i="15"/>
  <c r="AL5" i="15"/>
  <c r="C6" i="15"/>
  <c r="F6" i="15"/>
  <c r="I6" i="15"/>
  <c r="J6" i="15"/>
  <c r="K6" i="15"/>
  <c r="L6" i="15"/>
  <c r="M6" i="15"/>
  <c r="N6" i="15"/>
  <c r="O6" i="15"/>
  <c r="P6" i="15"/>
  <c r="Q6" i="15"/>
  <c r="R6" i="15"/>
  <c r="S6" i="15"/>
  <c r="T6" i="15"/>
  <c r="U6" i="15"/>
  <c r="V6" i="15"/>
  <c r="W6" i="15"/>
  <c r="X6" i="15"/>
  <c r="Y6" i="15"/>
  <c r="Z6" i="15"/>
  <c r="AA6" i="15"/>
  <c r="AB6" i="15"/>
  <c r="AC6" i="15"/>
  <c r="AD6" i="15"/>
  <c r="AE6" i="15"/>
  <c r="AF6" i="15"/>
  <c r="AG6" i="15"/>
  <c r="AH6" i="15"/>
  <c r="AI6" i="15"/>
  <c r="AJ6" i="15"/>
  <c r="AK6" i="15"/>
  <c r="AL6" i="15"/>
  <c r="C7" i="15"/>
  <c r="F7" i="15"/>
  <c r="I7" i="15"/>
  <c r="J7" i="15"/>
  <c r="K7" i="15"/>
  <c r="L7" i="15"/>
  <c r="M7" i="15"/>
  <c r="N7" i="15"/>
  <c r="O7" i="15"/>
  <c r="P7" i="15"/>
  <c r="Q7" i="15"/>
  <c r="R7" i="15"/>
  <c r="S7" i="15"/>
  <c r="T7" i="15"/>
  <c r="U7" i="15"/>
  <c r="V7" i="15"/>
  <c r="W7" i="15"/>
  <c r="X7" i="15"/>
  <c r="Y7" i="15"/>
  <c r="Z7" i="15"/>
  <c r="AA7" i="15"/>
  <c r="AB7" i="15"/>
  <c r="AC7" i="15"/>
  <c r="AD7" i="15"/>
  <c r="AE7" i="15"/>
  <c r="AF7" i="15"/>
  <c r="AG7" i="15"/>
  <c r="AH7" i="15"/>
  <c r="AI7" i="15"/>
  <c r="AJ7" i="15"/>
  <c r="AK7" i="15"/>
  <c r="AL7" i="15"/>
  <c r="C8" i="15"/>
  <c r="F8" i="15"/>
  <c r="I8" i="15"/>
  <c r="J8" i="15"/>
  <c r="K8" i="15"/>
  <c r="L8" i="15"/>
  <c r="M8" i="15"/>
  <c r="N8" i="15"/>
  <c r="O8" i="15"/>
  <c r="P8" i="15"/>
  <c r="Q8" i="15"/>
  <c r="R8" i="15"/>
  <c r="S8" i="15"/>
  <c r="T8" i="15"/>
  <c r="U8" i="15"/>
  <c r="V8" i="15"/>
  <c r="W8" i="15"/>
  <c r="X8" i="15"/>
  <c r="Y8" i="15"/>
  <c r="Z8" i="15"/>
  <c r="AA8" i="15"/>
  <c r="AB8" i="15"/>
  <c r="AC8" i="15"/>
  <c r="AD8" i="15"/>
  <c r="AE8" i="15"/>
  <c r="AF8" i="15"/>
  <c r="AG8" i="15"/>
  <c r="AH8" i="15"/>
  <c r="AI8" i="15"/>
  <c r="AJ8" i="15"/>
  <c r="AK8" i="15"/>
  <c r="AL8" i="15"/>
  <c r="C9" i="15"/>
  <c r="F9" i="15"/>
  <c r="I9" i="15"/>
  <c r="J9" i="15"/>
  <c r="K9" i="15"/>
  <c r="L9" i="15"/>
  <c r="M9" i="15"/>
  <c r="N9" i="15"/>
  <c r="O9" i="15"/>
  <c r="P9" i="15"/>
  <c r="Q9" i="15"/>
  <c r="R9" i="15"/>
  <c r="S9" i="15"/>
  <c r="T9" i="15"/>
  <c r="U9" i="15"/>
  <c r="V9" i="15"/>
  <c r="W9" i="15"/>
  <c r="X9" i="15"/>
  <c r="Y9" i="15"/>
  <c r="Z9" i="15"/>
  <c r="AA9" i="15"/>
  <c r="AB9" i="15"/>
  <c r="AC9" i="15"/>
  <c r="AD9" i="15"/>
  <c r="AE9" i="15"/>
  <c r="AF9" i="15"/>
  <c r="AG9" i="15"/>
  <c r="AH9" i="15"/>
  <c r="AI9" i="15"/>
  <c r="AJ9" i="15"/>
  <c r="AK9" i="15"/>
  <c r="AL9" i="15"/>
  <c r="C10" i="15"/>
  <c r="F10" i="15"/>
  <c r="I10" i="15"/>
  <c r="J10" i="15"/>
  <c r="K10" i="15"/>
  <c r="L10" i="15"/>
  <c r="M10" i="15"/>
  <c r="N10" i="15"/>
  <c r="O10" i="15"/>
  <c r="P10" i="15"/>
  <c r="Q10" i="15"/>
  <c r="R10" i="15"/>
  <c r="S10" i="15"/>
  <c r="T10" i="15"/>
  <c r="U10" i="15"/>
  <c r="V10" i="15"/>
  <c r="W10" i="15"/>
  <c r="X10" i="15"/>
  <c r="Y10" i="15"/>
  <c r="Z10" i="15"/>
  <c r="AA10" i="15"/>
  <c r="AB10" i="15"/>
  <c r="AC10" i="15"/>
  <c r="AD10" i="15"/>
  <c r="AE10" i="15"/>
  <c r="AF10" i="15"/>
  <c r="AG10" i="15"/>
  <c r="AH10" i="15"/>
  <c r="AI10" i="15"/>
  <c r="AJ10" i="15"/>
  <c r="AK10" i="15"/>
  <c r="AL10" i="15"/>
  <c r="C11" i="15"/>
  <c r="F11" i="15"/>
  <c r="I11" i="15"/>
  <c r="J11" i="15"/>
  <c r="K11" i="15"/>
  <c r="L11" i="15"/>
  <c r="M11" i="15"/>
  <c r="N11" i="15"/>
  <c r="O11" i="15"/>
  <c r="P11" i="15"/>
  <c r="Q11" i="15"/>
  <c r="R11" i="15"/>
  <c r="S11" i="15"/>
  <c r="T11" i="15"/>
  <c r="U11" i="15"/>
  <c r="V11" i="15"/>
  <c r="W11" i="15"/>
  <c r="X11" i="15"/>
  <c r="Y11" i="15"/>
  <c r="Z11" i="15"/>
  <c r="AA11" i="15"/>
  <c r="AB11" i="15"/>
  <c r="AC11" i="15"/>
  <c r="AD11" i="15"/>
  <c r="AE11" i="15"/>
  <c r="AF11" i="15"/>
  <c r="AG11" i="15"/>
  <c r="AH11" i="15"/>
  <c r="AI11" i="15"/>
  <c r="AJ11" i="15"/>
  <c r="AK11" i="15"/>
  <c r="AL11" i="15"/>
  <c r="C12" i="15"/>
  <c r="F12" i="15"/>
  <c r="I12" i="15"/>
  <c r="J12" i="15"/>
  <c r="K12" i="15"/>
  <c r="L12" i="15"/>
  <c r="M12" i="15"/>
  <c r="N12" i="15"/>
  <c r="O12" i="15"/>
  <c r="P12" i="15"/>
  <c r="Q12" i="15"/>
  <c r="R12" i="15"/>
  <c r="S12" i="15"/>
  <c r="T12" i="15"/>
  <c r="U12" i="15"/>
  <c r="V12" i="15"/>
  <c r="W12" i="15"/>
  <c r="X12" i="15"/>
  <c r="Y12" i="15"/>
  <c r="Z12" i="15"/>
  <c r="AA12" i="15"/>
  <c r="AB12" i="15"/>
  <c r="AC12" i="15"/>
  <c r="AD12" i="15"/>
  <c r="AE12" i="15"/>
  <c r="AF12" i="15"/>
  <c r="AG12" i="15"/>
  <c r="AH12" i="15"/>
  <c r="AI12" i="15"/>
  <c r="AJ12" i="15"/>
  <c r="AK12" i="15"/>
  <c r="AL12" i="15"/>
  <c r="C13" i="15"/>
  <c r="F13" i="15"/>
  <c r="I13" i="15"/>
  <c r="J13" i="15"/>
  <c r="K13" i="15"/>
  <c r="L13" i="15"/>
  <c r="M13" i="15"/>
  <c r="N13" i="15"/>
  <c r="O13" i="15"/>
  <c r="P13" i="15"/>
  <c r="Q13" i="15"/>
  <c r="R13" i="15"/>
  <c r="S13" i="15"/>
  <c r="T13" i="15"/>
  <c r="U13" i="15"/>
  <c r="V13" i="15"/>
  <c r="W13" i="15"/>
  <c r="X13" i="15"/>
  <c r="Y13" i="15"/>
  <c r="Z13" i="15"/>
  <c r="AA13" i="15"/>
  <c r="AB13" i="15"/>
  <c r="AC13" i="15"/>
  <c r="AD13" i="15"/>
  <c r="AE13" i="15"/>
  <c r="AF13" i="15"/>
  <c r="AG13" i="15"/>
  <c r="AH13" i="15"/>
  <c r="AI13" i="15"/>
  <c r="AJ13" i="15"/>
  <c r="AK13" i="15"/>
  <c r="AL13" i="15"/>
  <c r="C14" i="15"/>
  <c r="F14" i="15"/>
  <c r="I14" i="15"/>
  <c r="J14" i="15"/>
  <c r="K14" i="15"/>
  <c r="L14" i="15"/>
  <c r="M14" i="15"/>
  <c r="N14" i="15"/>
  <c r="O14" i="15"/>
  <c r="P14" i="15"/>
  <c r="Q14" i="15"/>
  <c r="R14" i="15"/>
  <c r="S14" i="15"/>
  <c r="T14" i="15"/>
  <c r="U14" i="15"/>
  <c r="V14" i="15"/>
  <c r="W14" i="15"/>
  <c r="X14" i="15"/>
  <c r="Y14" i="15"/>
  <c r="Z14" i="15"/>
  <c r="AA14" i="15"/>
  <c r="AB14" i="15"/>
  <c r="AC14" i="15"/>
  <c r="AD14" i="15"/>
  <c r="AE14" i="15"/>
  <c r="AF14" i="15"/>
  <c r="AG14" i="15"/>
  <c r="AH14" i="15"/>
  <c r="AI14" i="15"/>
  <c r="AJ14" i="15"/>
  <c r="AK14" i="15"/>
  <c r="AL14" i="15"/>
  <c r="C15" i="15"/>
  <c r="F15" i="15"/>
  <c r="I15" i="15"/>
  <c r="J15" i="15"/>
  <c r="K15" i="15"/>
  <c r="L15" i="15"/>
  <c r="M15" i="15"/>
  <c r="N15" i="15"/>
  <c r="O15" i="15"/>
  <c r="P15" i="15"/>
  <c r="Q15" i="15"/>
  <c r="R15" i="15"/>
  <c r="S15" i="15"/>
  <c r="T15" i="15"/>
  <c r="U15" i="15"/>
  <c r="V15" i="15"/>
  <c r="W15" i="15"/>
  <c r="X15" i="15"/>
  <c r="Y15" i="15"/>
  <c r="Z15" i="15"/>
  <c r="AA15" i="15"/>
  <c r="AB15" i="15"/>
  <c r="AC15" i="15"/>
  <c r="AD15" i="15"/>
  <c r="AE15" i="15"/>
  <c r="AF15" i="15"/>
  <c r="AG15" i="15"/>
  <c r="AH15" i="15"/>
  <c r="AI15" i="15"/>
  <c r="AJ15" i="15"/>
  <c r="AK15" i="15"/>
  <c r="AL15" i="15"/>
  <c r="C16" i="15"/>
  <c r="F16" i="15"/>
  <c r="G16" i="15"/>
  <c r="I16" i="15"/>
  <c r="J16" i="15"/>
  <c r="K16" i="15"/>
  <c r="L16" i="15"/>
  <c r="M16" i="15"/>
  <c r="N16" i="15"/>
  <c r="O16" i="15"/>
  <c r="P16" i="15"/>
  <c r="Q16" i="15"/>
  <c r="R16" i="15"/>
  <c r="S16" i="15"/>
  <c r="T16" i="15"/>
  <c r="U16" i="15"/>
  <c r="V16" i="15"/>
  <c r="W16" i="15"/>
  <c r="X16" i="15"/>
  <c r="Y16" i="15"/>
  <c r="Z16" i="15"/>
  <c r="AA16" i="15"/>
  <c r="AB16" i="15"/>
  <c r="AC16" i="15"/>
  <c r="AD16" i="15"/>
  <c r="AE16" i="15"/>
  <c r="AF16" i="15"/>
  <c r="AG16" i="15"/>
  <c r="AH16" i="15"/>
  <c r="AI16" i="15"/>
  <c r="AJ16" i="15"/>
  <c r="AK16" i="15"/>
  <c r="AL16" i="15"/>
  <c r="C17" i="15"/>
  <c r="F17" i="15"/>
  <c r="G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Z17" i="15"/>
  <c r="AA17" i="15"/>
  <c r="AB17" i="15"/>
  <c r="AC17" i="15"/>
  <c r="AD17" i="15"/>
  <c r="AE17" i="15"/>
  <c r="AF17" i="15"/>
  <c r="AG17" i="15"/>
  <c r="AH17" i="15"/>
  <c r="AI17" i="15"/>
  <c r="AJ17" i="15"/>
  <c r="AK17" i="15"/>
  <c r="AL17" i="15"/>
  <c r="C18" i="15"/>
  <c r="F18" i="15"/>
  <c r="I18" i="15"/>
  <c r="J18" i="15"/>
  <c r="K18" i="15"/>
  <c r="L18" i="15"/>
  <c r="M18" i="15"/>
  <c r="N18" i="15"/>
  <c r="O18" i="15"/>
  <c r="P18" i="15"/>
  <c r="Q18" i="15"/>
  <c r="R18" i="15"/>
  <c r="S18" i="15"/>
  <c r="T18" i="15"/>
  <c r="U18" i="15"/>
  <c r="V18" i="15"/>
  <c r="W18" i="15"/>
  <c r="X18" i="15"/>
  <c r="Y18" i="15"/>
  <c r="Z18" i="15"/>
  <c r="AA18" i="15"/>
  <c r="AB18" i="15"/>
  <c r="AC18" i="15"/>
  <c r="AD18" i="15"/>
  <c r="AE18" i="15"/>
  <c r="AF18" i="15"/>
  <c r="AG18" i="15"/>
  <c r="AH18" i="15"/>
  <c r="AI18" i="15"/>
  <c r="AJ18" i="15"/>
  <c r="AK18" i="15"/>
  <c r="AL18" i="15"/>
  <c r="C19" i="15"/>
  <c r="F19" i="15"/>
  <c r="I19" i="15"/>
  <c r="J19" i="15"/>
  <c r="K19" i="15"/>
  <c r="L19" i="15"/>
  <c r="M19" i="15"/>
  <c r="N19" i="15"/>
  <c r="O19" i="15"/>
  <c r="P19" i="15"/>
  <c r="Q19" i="15"/>
  <c r="R19" i="15"/>
  <c r="S19" i="15"/>
  <c r="T19" i="15"/>
  <c r="U19" i="15"/>
  <c r="V19" i="15"/>
  <c r="W19" i="15"/>
  <c r="X19" i="15"/>
  <c r="Y19" i="15"/>
  <c r="Z19" i="15"/>
  <c r="AA19" i="15"/>
  <c r="AB19" i="15"/>
  <c r="AC19" i="15"/>
  <c r="AD19" i="15"/>
  <c r="AE19" i="15"/>
  <c r="AF19" i="15"/>
  <c r="AG19" i="15"/>
  <c r="AH19" i="15"/>
  <c r="AI19" i="15"/>
  <c r="AJ19" i="15"/>
  <c r="AK19" i="15"/>
  <c r="AL19" i="15"/>
  <c r="C20" i="15"/>
  <c r="F20" i="15"/>
  <c r="I20" i="15"/>
  <c r="J20" i="15"/>
  <c r="K20" i="15"/>
  <c r="L20" i="15"/>
  <c r="M20" i="15"/>
  <c r="N20" i="15"/>
  <c r="O20" i="15"/>
  <c r="P20" i="15"/>
  <c r="Q20" i="15"/>
  <c r="R20" i="15"/>
  <c r="S20" i="15"/>
  <c r="T20" i="15"/>
  <c r="U20" i="15"/>
  <c r="V20" i="15"/>
  <c r="W20" i="15"/>
  <c r="X20" i="15"/>
  <c r="Y20" i="15"/>
  <c r="Z20" i="15"/>
  <c r="AA20" i="15"/>
  <c r="AB20" i="15"/>
  <c r="AC20" i="15"/>
  <c r="AD20" i="15"/>
  <c r="AE20" i="15"/>
  <c r="AF20" i="15"/>
  <c r="AG20" i="15"/>
  <c r="AH20" i="15"/>
  <c r="AI20" i="15"/>
  <c r="AJ20" i="15"/>
  <c r="AK20" i="15"/>
  <c r="AL20" i="15"/>
  <c r="C21" i="15"/>
  <c r="F21" i="15"/>
  <c r="I21" i="15"/>
  <c r="J21" i="15"/>
  <c r="K21" i="15"/>
  <c r="L21" i="15"/>
  <c r="M21" i="15"/>
  <c r="N21" i="15"/>
  <c r="O21" i="15"/>
  <c r="P21" i="15"/>
  <c r="Q21" i="15"/>
  <c r="R21" i="15"/>
  <c r="S21" i="15"/>
  <c r="T21" i="15"/>
  <c r="U21" i="15"/>
  <c r="V21" i="15"/>
  <c r="W21" i="15"/>
  <c r="X21" i="15"/>
  <c r="Y21" i="15"/>
  <c r="Z21" i="15"/>
  <c r="AA21" i="15"/>
  <c r="AB21" i="15"/>
  <c r="AC21" i="15"/>
  <c r="AD21" i="15"/>
  <c r="AE21" i="15"/>
  <c r="AF21" i="15"/>
  <c r="AG21" i="15"/>
  <c r="AH21" i="15"/>
  <c r="AI21" i="15"/>
  <c r="AJ21" i="15"/>
  <c r="AK21" i="15"/>
  <c r="AL21" i="15"/>
  <c r="C22" i="15"/>
  <c r="F22" i="15"/>
  <c r="I22" i="15"/>
  <c r="J22" i="15"/>
  <c r="K22" i="15"/>
  <c r="L22" i="15"/>
  <c r="M22" i="15"/>
  <c r="N22" i="15"/>
  <c r="O22" i="15"/>
  <c r="P22" i="15"/>
  <c r="Q22" i="15"/>
  <c r="R22" i="15"/>
  <c r="S22" i="15"/>
  <c r="T22" i="15"/>
  <c r="U22" i="15"/>
  <c r="V22" i="15"/>
  <c r="W22" i="15"/>
  <c r="X22" i="15"/>
  <c r="Y22" i="15"/>
  <c r="Z22" i="15"/>
  <c r="AA22" i="15"/>
  <c r="AB22" i="15"/>
  <c r="AC22" i="15"/>
  <c r="AD22" i="15"/>
  <c r="AE22" i="15"/>
  <c r="AF22" i="15"/>
  <c r="AG22" i="15"/>
  <c r="AH22" i="15"/>
  <c r="AI22" i="15"/>
  <c r="AJ22" i="15"/>
  <c r="AK22" i="15"/>
  <c r="AL22" i="15"/>
  <c r="C23" i="15"/>
  <c r="F23" i="15"/>
  <c r="I23" i="15"/>
  <c r="J23" i="15"/>
  <c r="K23" i="15"/>
  <c r="L23" i="15"/>
  <c r="M23" i="15"/>
  <c r="N23" i="15"/>
  <c r="O23" i="15"/>
  <c r="P23" i="15"/>
  <c r="Q23" i="15"/>
  <c r="R23" i="15"/>
  <c r="S23" i="15"/>
  <c r="T23" i="15"/>
  <c r="U23" i="15"/>
  <c r="V23" i="15"/>
  <c r="W23" i="15"/>
  <c r="X23" i="15"/>
  <c r="Y23" i="15"/>
  <c r="Z23" i="15"/>
  <c r="AA23" i="15"/>
  <c r="AB23" i="15"/>
  <c r="AC23" i="15"/>
  <c r="AD23" i="15"/>
  <c r="AE23" i="15"/>
  <c r="AF23" i="15"/>
  <c r="AG23" i="15"/>
  <c r="AH23" i="15"/>
  <c r="AI23" i="15"/>
  <c r="AJ23" i="15"/>
  <c r="AK23" i="15"/>
  <c r="AL23" i="15"/>
  <c r="C24" i="15"/>
  <c r="F24" i="15"/>
  <c r="I24" i="15"/>
  <c r="J24" i="15"/>
  <c r="K24" i="15"/>
  <c r="L24" i="15"/>
  <c r="M24" i="15"/>
  <c r="N24" i="15"/>
  <c r="O24" i="15"/>
  <c r="P24" i="15"/>
  <c r="Q24" i="15"/>
  <c r="R24" i="15"/>
  <c r="S24" i="15"/>
  <c r="T24" i="15"/>
  <c r="U24" i="15"/>
  <c r="V24" i="15"/>
  <c r="W24" i="15"/>
  <c r="X24" i="15"/>
  <c r="Y24" i="15"/>
  <c r="Z24" i="15"/>
  <c r="AA24" i="15"/>
  <c r="AB24" i="15"/>
  <c r="AC24" i="15"/>
  <c r="AD24" i="15"/>
  <c r="AE24" i="15"/>
  <c r="AF24" i="15"/>
  <c r="AG24" i="15"/>
  <c r="AH24" i="15"/>
  <c r="AI24" i="15"/>
  <c r="AJ24" i="15"/>
  <c r="AK24" i="15"/>
  <c r="AL24" i="15"/>
  <c r="C25" i="15"/>
  <c r="F25" i="15"/>
  <c r="I25" i="15"/>
  <c r="J25" i="15"/>
  <c r="K25" i="15"/>
  <c r="L25" i="15"/>
  <c r="M25" i="15"/>
  <c r="N25" i="15"/>
  <c r="O25" i="15"/>
  <c r="P25" i="15"/>
  <c r="Q25" i="15"/>
  <c r="R25" i="15"/>
  <c r="S25" i="15"/>
  <c r="T25" i="15"/>
  <c r="U25" i="15"/>
  <c r="V25" i="15"/>
  <c r="W25" i="15"/>
  <c r="X25" i="15"/>
  <c r="Y25" i="15"/>
  <c r="Z25" i="15"/>
  <c r="AA25" i="15"/>
  <c r="AB25" i="15"/>
  <c r="AC25" i="15"/>
  <c r="AD25" i="15"/>
  <c r="AE25" i="15"/>
  <c r="AF25" i="15"/>
  <c r="AG25" i="15"/>
  <c r="AH25" i="15"/>
  <c r="AI25" i="15"/>
  <c r="AJ25" i="15"/>
  <c r="AK25" i="15"/>
  <c r="AL25" i="15"/>
  <c r="C26" i="15"/>
  <c r="F26" i="15"/>
  <c r="I26" i="15"/>
  <c r="J26" i="15"/>
  <c r="K26" i="15"/>
  <c r="L26" i="15"/>
  <c r="M26" i="15"/>
  <c r="N26" i="15"/>
  <c r="O26" i="15"/>
  <c r="P26" i="15"/>
  <c r="Q26" i="15"/>
  <c r="R26" i="15"/>
  <c r="S26" i="15"/>
  <c r="T26" i="15"/>
  <c r="U26" i="15"/>
  <c r="V26" i="15"/>
  <c r="W26" i="15"/>
  <c r="X26" i="15"/>
  <c r="Y26" i="15"/>
  <c r="Z26" i="15"/>
  <c r="AA26" i="15"/>
  <c r="AB26" i="15"/>
  <c r="AC26" i="15"/>
  <c r="AD26" i="15"/>
  <c r="AE26" i="15"/>
  <c r="AF26" i="15"/>
  <c r="AG26" i="15"/>
  <c r="AH26" i="15"/>
  <c r="AI26" i="15"/>
  <c r="AJ26" i="15"/>
  <c r="AK26" i="15"/>
  <c r="AL26" i="15"/>
  <c r="C27" i="15"/>
  <c r="F27" i="15"/>
  <c r="I27" i="15"/>
  <c r="J27" i="15"/>
  <c r="K27" i="15"/>
  <c r="L27" i="15"/>
  <c r="M27" i="15"/>
  <c r="N27" i="15"/>
  <c r="O27" i="15"/>
  <c r="P27" i="15"/>
  <c r="Q27" i="15"/>
  <c r="R27" i="15"/>
  <c r="S27" i="15"/>
  <c r="T27" i="15"/>
  <c r="U27" i="15"/>
  <c r="V27" i="15"/>
  <c r="W27" i="15"/>
  <c r="X27" i="15"/>
  <c r="Y27" i="15"/>
  <c r="Z27" i="15"/>
  <c r="AA27" i="15"/>
  <c r="AB27" i="15"/>
  <c r="AC27" i="15"/>
  <c r="AD27" i="15"/>
  <c r="AE27" i="15"/>
  <c r="AF27" i="15"/>
  <c r="AG27" i="15"/>
  <c r="AH27" i="15"/>
  <c r="AI27" i="15"/>
  <c r="AJ27" i="15"/>
  <c r="AK27" i="15"/>
  <c r="AL27" i="15"/>
  <c r="C28" i="15"/>
  <c r="F28" i="15"/>
  <c r="I28" i="15"/>
  <c r="J28" i="15"/>
  <c r="K28" i="15"/>
  <c r="L28" i="15"/>
  <c r="M28" i="15"/>
  <c r="N28" i="15"/>
  <c r="O28" i="15"/>
  <c r="P28" i="15"/>
  <c r="Q28" i="15"/>
  <c r="R28" i="15"/>
  <c r="S28" i="15"/>
  <c r="T28" i="15"/>
  <c r="U28" i="15"/>
  <c r="V28" i="15"/>
  <c r="W28" i="15"/>
  <c r="X28" i="15"/>
  <c r="Y28" i="15"/>
  <c r="Z28" i="15"/>
  <c r="AA28" i="15"/>
  <c r="AB28" i="15"/>
  <c r="AC28" i="15"/>
  <c r="AD28" i="15"/>
  <c r="AE28" i="15"/>
  <c r="AF28" i="15"/>
  <c r="AG28" i="15"/>
  <c r="AH28" i="15"/>
  <c r="AI28" i="15"/>
  <c r="AJ28" i="15"/>
  <c r="AK28" i="15"/>
  <c r="AL28" i="15"/>
  <c r="C29" i="15"/>
  <c r="F29" i="15"/>
  <c r="G29" i="15"/>
  <c r="I29" i="15"/>
  <c r="J29" i="15"/>
  <c r="K29" i="15"/>
  <c r="L29" i="15"/>
  <c r="M29" i="15"/>
  <c r="N29" i="15"/>
  <c r="O29" i="15"/>
  <c r="P29" i="15"/>
  <c r="Q29" i="15"/>
  <c r="R29" i="15"/>
  <c r="S29" i="15"/>
  <c r="T29" i="15"/>
  <c r="U29" i="15"/>
  <c r="V29" i="15"/>
  <c r="W29" i="15"/>
  <c r="X29" i="15"/>
  <c r="Y29" i="15"/>
  <c r="Z29" i="15"/>
  <c r="AA29" i="15"/>
  <c r="AB29" i="15"/>
  <c r="AC29" i="15"/>
  <c r="AD29" i="15"/>
  <c r="AE29" i="15"/>
  <c r="AF29" i="15"/>
  <c r="AG29" i="15"/>
  <c r="AH29" i="15"/>
  <c r="AI29" i="15"/>
  <c r="AJ29" i="15"/>
  <c r="AK29" i="15"/>
  <c r="AL29" i="15"/>
  <c r="C30" i="15"/>
  <c r="F30" i="15"/>
  <c r="I30" i="15"/>
  <c r="J30" i="15"/>
  <c r="K30" i="15"/>
  <c r="L30" i="15"/>
  <c r="M30" i="15"/>
  <c r="N30" i="15"/>
  <c r="O30" i="15"/>
  <c r="P30" i="15"/>
  <c r="Q30" i="15"/>
  <c r="R30" i="15"/>
  <c r="S30" i="15"/>
  <c r="T30" i="15"/>
  <c r="U30" i="15"/>
  <c r="V30" i="15"/>
  <c r="W30" i="15"/>
  <c r="X30" i="15"/>
  <c r="Y30" i="15"/>
  <c r="Z30" i="15"/>
  <c r="AA30" i="15"/>
  <c r="AB30" i="15"/>
  <c r="AC30" i="15"/>
  <c r="AD30" i="15"/>
  <c r="AE30" i="15"/>
  <c r="AF30" i="15"/>
  <c r="AG30" i="15"/>
  <c r="AH30" i="15"/>
  <c r="AI30" i="15"/>
  <c r="AJ30" i="15"/>
  <c r="AK30" i="15"/>
  <c r="AL30" i="15"/>
  <c r="C31" i="15"/>
  <c r="F31" i="15"/>
  <c r="I31" i="15"/>
  <c r="J31" i="15"/>
  <c r="K31" i="15"/>
  <c r="L31" i="15"/>
  <c r="M31" i="15"/>
  <c r="N31" i="15"/>
  <c r="O31" i="15"/>
  <c r="P31" i="15"/>
  <c r="Q31" i="15"/>
  <c r="R31" i="15"/>
  <c r="S31" i="15"/>
  <c r="T31" i="15"/>
  <c r="U31" i="15"/>
  <c r="V31" i="15"/>
  <c r="W31" i="15"/>
  <c r="X31" i="15"/>
  <c r="Y31" i="15"/>
  <c r="Z31" i="15"/>
  <c r="AA31" i="15"/>
  <c r="AB31" i="15"/>
  <c r="AC31" i="15"/>
  <c r="AD31" i="15"/>
  <c r="AE31" i="15"/>
  <c r="AF31" i="15"/>
  <c r="AG31" i="15"/>
  <c r="AH31" i="15"/>
  <c r="AI31" i="15"/>
  <c r="AJ31" i="15"/>
  <c r="AK31" i="15"/>
  <c r="AL31" i="15"/>
  <c r="C32" i="15"/>
  <c r="F32" i="15"/>
  <c r="I32" i="15"/>
  <c r="J32" i="15"/>
  <c r="K32" i="15"/>
  <c r="L32" i="15"/>
  <c r="M32" i="15"/>
  <c r="N32" i="15"/>
  <c r="O32" i="15"/>
  <c r="P32" i="15"/>
  <c r="Q32" i="15"/>
  <c r="R32" i="15"/>
  <c r="S32" i="15"/>
  <c r="T32" i="15"/>
  <c r="U32" i="15"/>
  <c r="V32" i="15"/>
  <c r="W32" i="15"/>
  <c r="X32" i="15"/>
  <c r="Y32" i="15"/>
  <c r="Z32" i="15"/>
  <c r="AA32" i="15"/>
  <c r="AB32" i="15"/>
  <c r="AC32" i="15"/>
  <c r="AD32" i="15"/>
  <c r="AE32" i="15"/>
  <c r="AF32" i="15"/>
  <c r="AG32" i="15"/>
  <c r="AH32" i="15"/>
  <c r="AI32" i="15"/>
  <c r="AJ32" i="15"/>
  <c r="AK32" i="15"/>
  <c r="AL32" i="15"/>
  <c r="C33" i="15"/>
  <c r="F33" i="15"/>
  <c r="I33" i="15"/>
  <c r="J33" i="15"/>
  <c r="K33" i="15"/>
  <c r="L33" i="15"/>
  <c r="M33" i="15"/>
  <c r="N33" i="15"/>
  <c r="O33" i="15"/>
  <c r="P33" i="15"/>
  <c r="Q33" i="15"/>
  <c r="R33" i="15"/>
  <c r="S33" i="15"/>
  <c r="T33" i="15"/>
  <c r="U33" i="15"/>
  <c r="V33" i="15"/>
  <c r="W33" i="15"/>
  <c r="X33" i="15"/>
  <c r="Y33" i="15"/>
  <c r="Z33" i="15"/>
  <c r="AA33" i="15"/>
  <c r="AB33" i="15"/>
  <c r="AC33" i="15"/>
  <c r="AD33" i="15"/>
  <c r="AE33" i="15"/>
  <c r="AF33" i="15"/>
  <c r="AG33" i="15"/>
  <c r="AH33" i="15"/>
  <c r="AI33" i="15"/>
  <c r="AJ33" i="15"/>
  <c r="AK33" i="15"/>
  <c r="AL33" i="15"/>
  <c r="C34" i="15"/>
  <c r="F34" i="15"/>
  <c r="I34" i="15"/>
  <c r="J34" i="15"/>
  <c r="K34" i="15"/>
  <c r="L34" i="15"/>
  <c r="M34" i="15"/>
  <c r="N34" i="15"/>
  <c r="O34" i="15"/>
  <c r="P34" i="15"/>
  <c r="Q34" i="15"/>
  <c r="R34" i="15"/>
  <c r="S34" i="15"/>
  <c r="T34" i="15"/>
  <c r="U34" i="15"/>
  <c r="V34" i="15"/>
  <c r="W34" i="15"/>
  <c r="X34" i="15"/>
  <c r="Y34" i="15"/>
  <c r="Z34" i="15"/>
  <c r="AA34" i="15"/>
  <c r="AB34" i="15"/>
  <c r="AC34" i="15"/>
  <c r="AD34" i="15"/>
  <c r="AE34" i="15"/>
  <c r="AF34" i="15"/>
  <c r="AG34" i="15"/>
  <c r="AH34" i="15"/>
  <c r="AI34" i="15"/>
  <c r="AJ34" i="15"/>
  <c r="AK34" i="15"/>
  <c r="AL34" i="15"/>
  <c r="C35" i="15"/>
  <c r="F35" i="15"/>
  <c r="I35" i="15"/>
  <c r="J35" i="15"/>
  <c r="K35" i="15"/>
  <c r="L35" i="15"/>
  <c r="M35" i="15"/>
  <c r="N35" i="15"/>
  <c r="O35" i="15"/>
  <c r="P35" i="15"/>
  <c r="Q35" i="15"/>
  <c r="R35" i="15"/>
  <c r="S35" i="15"/>
  <c r="T35" i="15"/>
  <c r="U35" i="15"/>
  <c r="V35" i="15"/>
  <c r="W35" i="15"/>
  <c r="X35" i="15"/>
  <c r="Y35" i="15"/>
  <c r="Z35" i="15"/>
  <c r="AA35" i="15"/>
  <c r="AB35" i="15"/>
  <c r="AC35" i="15"/>
  <c r="AD35" i="15"/>
  <c r="AE35" i="15"/>
  <c r="AF35" i="15"/>
  <c r="AG35" i="15"/>
  <c r="AH35" i="15"/>
  <c r="AI35" i="15"/>
  <c r="AJ35" i="15"/>
  <c r="AK35" i="15"/>
  <c r="AL35" i="15"/>
  <c r="C36" i="15"/>
  <c r="F36" i="15"/>
  <c r="I36" i="15"/>
  <c r="J36" i="15"/>
  <c r="K36" i="15"/>
  <c r="L36" i="15"/>
  <c r="M36" i="15"/>
  <c r="N36" i="15"/>
  <c r="O36" i="15"/>
  <c r="P36" i="15"/>
  <c r="Q36" i="15"/>
  <c r="R36" i="15"/>
  <c r="S36" i="15"/>
  <c r="T36" i="15"/>
  <c r="U36" i="15"/>
  <c r="V36" i="15"/>
  <c r="W36" i="15"/>
  <c r="X36" i="15"/>
  <c r="Y36" i="15"/>
  <c r="Z36" i="15"/>
  <c r="AA36" i="15"/>
  <c r="AB36" i="15"/>
  <c r="AC36" i="15"/>
  <c r="AD36" i="15"/>
  <c r="AE36" i="15"/>
  <c r="AF36" i="15"/>
  <c r="AG36" i="15"/>
  <c r="AH36" i="15"/>
  <c r="AI36" i="15"/>
  <c r="AJ36" i="15"/>
  <c r="AK36" i="15"/>
  <c r="AL36" i="15"/>
  <c r="C37" i="15"/>
  <c r="F37" i="15"/>
  <c r="I37" i="15"/>
  <c r="J37" i="15"/>
  <c r="K37" i="15"/>
  <c r="L37" i="15"/>
  <c r="M37" i="15"/>
  <c r="N37" i="15"/>
  <c r="O37" i="15"/>
  <c r="P37" i="15"/>
  <c r="Q37" i="15"/>
  <c r="R37" i="15"/>
  <c r="S37" i="15"/>
  <c r="T37" i="15"/>
  <c r="U37" i="15"/>
  <c r="V37" i="15"/>
  <c r="W37" i="15"/>
  <c r="X37" i="15"/>
  <c r="Y37" i="15"/>
  <c r="Z37" i="15"/>
  <c r="AA37" i="15"/>
  <c r="AB37" i="15"/>
  <c r="AC37" i="15"/>
  <c r="AD37" i="15"/>
  <c r="AE37" i="15"/>
  <c r="AF37" i="15"/>
  <c r="AG37" i="15"/>
  <c r="AH37" i="15"/>
  <c r="AI37" i="15"/>
  <c r="AJ37" i="15"/>
  <c r="AK37" i="15"/>
  <c r="AL37" i="15"/>
  <c r="C38" i="15"/>
  <c r="F38" i="15"/>
  <c r="I38" i="15"/>
  <c r="J38" i="15"/>
  <c r="K38" i="15"/>
  <c r="L38" i="15"/>
  <c r="M38" i="15"/>
  <c r="N38" i="15"/>
  <c r="O38" i="15"/>
  <c r="P38" i="15"/>
  <c r="Q38" i="15"/>
  <c r="R38" i="15"/>
  <c r="S38" i="15"/>
  <c r="T38" i="15"/>
  <c r="U38" i="15"/>
  <c r="V38" i="15"/>
  <c r="W38" i="15"/>
  <c r="X38" i="15"/>
  <c r="Y38" i="15"/>
  <c r="Z38" i="15"/>
  <c r="AA38" i="15"/>
  <c r="AB38" i="15"/>
  <c r="AC38" i="15"/>
  <c r="AD38" i="15"/>
  <c r="AE38" i="15"/>
  <c r="AF38" i="15"/>
  <c r="AG38" i="15"/>
  <c r="AH38" i="15"/>
  <c r="AI38" i="15"/>
  <c r="AJ38" i="15"/>
  <c r="AK38" i="15"/>
  <c r="AL38" i="15"/>
  <c r="C39" i="15"/>
  <c r="F39" i="15"/>
  <c r="I39" i="15"/>
  <c r="J39" i="15"/>
  <c r="K39" i="15"/>
  <c r="L39" i="15"/>
  <c r="M39" i="15"/>
  <c r="N39" i="15"/>
  <c r="O39" i="15"/>
  <c r="P39" i="15"/>
  <c r="Q39" i="15"/>
  <c r="R39" i="15"/>
  <c r="S39" i="15"/>
  <c r="T39" i="15"/>
  <c r="U39" i="15"/>
  <c r="V39" i="15"/>
  <c r="W39" i="15"/>
  <c r="X39" i="15"/>
  <c r="Y39" i="15"/>
  <c r="Z39" i="15"/>
  <c r="AA39" i="15"/>
  <c r="AB39" i="15"/>
  <c r="AC39" i="15"/>
  <c r="AD39" i="15"/>
  <c r="AE39" i="15"/>
  <c r="AF39" i="15"/>
  <c r="AG39" i="15"/>
  <c r="AH39" i="15"/>
  <c r="AI39" i="15"/>
  <c r="AJ39" i="15"/>
  <c r="AK39" i="15"/>
  <c r="AL39" i="15"/>
  <c r="C40" i="15"/>
  <c r="F40" i="15"/>
  <c r="G40" i="15"/>
  <c r="I40" i="15"/>
  <c r="J40" i="15"/>
  <c r="K40" i="15"/>
  <c r="L40" i="15"/>
  <c r="M40" i="15"/>
  <c r="N40" i="15"/>
  <c r="O40" i="15"/>
  <c r="P40" i="15"/>
  <c r="Q40" i="15"/>
  <c r="R40" i="15"/>
  <c r="S40" i="15"/>
  <c r="T40" i="15"/>
  <c r="U40" i="15"/>
  <c r="V40" i="15"/>
  <c r="W40" i="15"/>
  <c r="X40" i="15"/>
  <c r="Y40" i="15"/>
  <c r="Z40" i="15"/>
  <c r="AA40" i="15"/>
  <c r="AB40" i="15"/>
  <c r="AC40" i="15"/>
  <c r="AD40" i="15"/>
  <c r="AE40" i="15"/>
  <c r="AF40" i="15"/>
  <c r="AG40" i="15"/>
  <c r="AH40" i="15"/>
  <c r="AI40" i="15"/>
  <c r="AJ40" i="15"/>
  <c r="AK40" i="15"/>
  <c r="AL40" i="15"/>
  <c r="C41" i="15"/>
  <c r="F41" i="15"/>
  <c r="G41" i="15"/>
  <c r="I41" i="15"/>
  <c r="J41" i="15"/>
  <c r="K41" i="15"/>
  <c r="L41" i="15"/>
  <c r="M41" i="15"/>
  <c r="N41" i="15"/>
  <c r="O41" i="15"/>
  <c r="P41" i="15"/>
  <c r="Q41" i="15"/>
  <c r="R41" i="15"/>
  <c r="S41" i="15"/>
  <c r="T41" i="15"/>
  <c r="U41" i="15"/>
  <c r="V41" i="15"/>
  <c r="W41" i="15"/>
  <c r="X41" i="15"/>
  <c r="Y41" i="15"/>
  <c r="Z41" i="15"/>
  <c r="AA41" i="15"/>
  <c r="AB41" i="15"/>
  <c r="AC41" i="15"/>
  <c r="AD41" i="15"/>
  <c r="AE41" i="15"/>
  <c r="AF41" i="15"/>
  <c r="AG41" i="15"/>
  <c r="AH41" i="15"/>
  <c r="AI41" i="15"/>
  <c r="AJ41" i="15"/>
  <c r="AK41" i="15"/>
  <c r="AL41" i="15"/>
  <c r="C42" i="15"/>
  <c r="F42" i="15"/>
  <c r="I42" i="15"/>
  <c r="J42" i="15"/>
  <c r="K42" i="15"/>
  <c r="L42" i="15"/>
  <c r="M42" i="15"/>
  <c r="N42" i="15"/>
  <c r="O42" i="15"/>
  <c r="P42" i="15"/>
  <c r="Q42" i="15"/>
  <c r="R42" i="15"/>
  <c r="S42" i="15"/>
  <c r="T42" i="15"/>
  <c r="U42" i="15"/>
  <c r="V42" i="15"/>
  <c r="W42" i="15"/>
  <c r="X42" i="15"/>
  <c r="Y42" i="15"/>
  <c r="Z42" i="15"/>
  <c r="AA42" i="15"/>
  <c r="AB42" i="15"/>
  <c r="AC42" i="15"/>
  <c r="AD42" i="15"/>
  <c r="AE42" i="15"/>
  <c r="AF42" i="15"/>
  <c r="AG42" i="15"/>
  <c r="AH42" i="15"/>
  <c r="AI42" i="15"/>
  <c r="AJ42" i="15"/>
  <c r="AK42" i="15"/>
  <c r="AL42" i="15"/>
  <c r="C43" i="15"/>
  <c r="F43" i="15"/>
  <c r="I43" i="15"/>
  <c r="J43" i="15"/>
  <c r="K43" i="15"/>
  <c r="L43" i="15"/>
  <c r="M43" i="15"/>
  <c r="N43" i="15"/>
  <c r="O43" i="15"/>
  <c r="P43" i="15"/>
  <c r="Q43" i="15"/>
  <c r="R43" i="15"/>
  <c r="S43" i="15"/>
  <c r="T43" i="15"/>
  <c r="U43" i="15"/>
  <c r="V43" i="15"/>
  <c r="W43" i="15"/>
  <c r="X43" i="15"/>
  <c r="Y43" i="15"/>
  <c r="Z43" i="15"/>
  <c r="AA43" i="15"/>
  <c r="AB43" i="15"/>
  <c r="AC43" i="15"/>
  <c r="AD43" i="15"/>
  <c r="AE43" i="15"/>
  <c r="AF43" i="15"/>
  <c r="AG43" i="15"/>
  <c r="AH43" i="15"/>
  <c r="AI43" i="15"/>
  <c r="AJ43" i="15"/>
  <c r="AK43" i="15"/>
  <c r="AL43" i="15"/>
  <c r="B5" i="15"/>
  <c r="B6" i="15"/>
  <c r="B7" i="15"/>
  <c r="B8" i="15"/>
  <c r="B9" i="15"/>
  <c r="B10" i="15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C4" i="15"/>
  <c r="F4" i="15"/>
  <c r="I4" i="15"/>
  <c r="J4" i="15"/>
  <c r="K4" i="15"/>
  <c r="L4" i="15"/>
  <c r="M4" i="15"/>
  <c r="N4" i="15"/>
  <c r="O4" i="15"/>
  <c r="P4" i="15"/>
  <c r="Q4" i="15"/>
  <c r="R4" i="15"/>
  <c r="S4" i="15"/>
  <c r="T4" i="15"/>
  <c r="U4" i="15"/>
  <c r="V4" i="15"/>
  <c r="W4" i="15"/>
  <c r="X4" i="15"/>
  <c r="Y4" i="15"/>
  <c r="Z4" i="15"/>
  <c r="AA4" i="15"/>
  <c r="AB4" i="15"/>
  <c r="AC4" i="15"/>
  <c r="AD4" i="15"/>
  <c r="AE4" i="15"/>
  <c r="AF4" i="15"/>
  <c r="AG4" i="15"/>
  <c r="AH4" i="15"/>
  <c r="AI4" i="15"/>
  <c r="AJ4" i="15"/>
  <c r="AK4" i="15"/>
  <c r="AL4" i="15"/>
  <c r="B4" i="15"/>
  <c r="F245" i="6"/>
  <c r="X145" i="22" l="1"/>
  <c r="R4" i="6"/>
  <c r="AE145" i="22"/>
  <c r="AD145" i="22"/>
  <c r="AD146" i="22" s="1"/>
  <c r="AF145" i="22"/>
  <c r="X146" i="22"/>
  <c r="G10" i="24"/>
  <c r="G9" i="24"/>
  <c r="G8" i="24"/>
  <c r="BM2" i="22"/>
  <c r="N15" i="6"/>
  <c r="G32" i="15"/>
  <c r="AH2" i="22"/>
  <c r="L15" i="6"/>
  <c r="G37" i="15"/>
  <c r="G13" i="15"/>
  <c r="G25" i="15"/>
  <c r="G9" i="15"/>
  <c r="G8" i="15"/>
  <c r="G24" i="15"/>
  <c r="G18" i="15"/>
  <c r="G33" i="15"/>
  <c r="G21" i="15"/>
  <c r="G42" i="15"/>
  <c r="G34" i="15"/>
  <c r="G30" i="15"/>
  <c r="G26" i="15"/>
  <c r="G22" i="15"/>
  <c r="G14" i="15"/>
  <c r="G43" i="15"/>
  <c r="G39" i="15"/>
  <c r="G35" i="15"/>
  <c r="G31" i="15"/>
  <c r="G27" i="15"/>
  <c r="G23" i="15"/>
  <c r="G19" i="15"/>
  <c r="G15" i="15"/>
  <c r="G11" i="15"/>
  <c r="G38" i="15"/>
  <c r="AX5" i="13"/>
  <c r="AN5" i="13"/>
  <c r="AM5" i="13"/>
  <c r="AL5" i="13"/>
  <c r="AK5" i="13"/>
  <c r="AJ5" i="13"/>
  <c r="AI5" i="13"/>
  <c r="AH5" i="13"/>
  <c r="AG5" i="13"/>
  <c r="AF5" i="13"/>
  <c r="AE5" i="13"/>
  <c r="AD5" i="13"/>
  <c r="AC5" i="13"/>
  <c r="Z5" i="13"/>
  <c r="Y5" i="13"/>
  <c r="X5" i="13"/>
  <c r="W5" i="13"/>
  <c r="V5" i="13"/>
  <c r="U5" i="13"/>
  <c r="T6" i="13" l="1"/>
  <c r="T7" i="13"/>
  <c r="T8" i="13"/>
  <c r="S6" i="13"/>
  <c r="S7" i="13"/>
  <c r="S8" i="13"/>
  <c r="S5" i="13"/>
  <c r="O8" i="13" l="1"/>
  <c r="F8" i="13" s="1"/>
  <c r="O7" i="13"/>
  <c r="F7" i="13" s="1"/>
  <c r="O6" i="13"/>
  <c r="F6" i="13" s="1"/>
  <c r="N8" i="13"/>
  <c r="N7" i="13"/>
  <c r="N6" i="13"/>
  <c r="N5" i="13"/>
  <c r="L8" i="13"/>
  <c r="L7" i="13"/>
  <c r="L6" i="13"/>
  <c r="C8" i="13"/>
  <c r="C7" i="13"/>
  <c r="C6" i="13"/>
  <c r="M8" i="13"/>
  <c r="M7" i="13"/>
  <c r="M6" i="13"/>
  <c r="M5" i="13"/>
  <c r="G6" i="13" l="1"/>
  <c r="E6" i="13"/>
  <c r="E7" i="13"/>
  <c r="G7" i="13"/>
  <c r="G8" i="13"/>
  <c r="E8" i="13"/>
  <c r="C14" i="8"/>
  <c r="C15" i="8"/>
  <c r="C16" i="8"/>
  <c r="D17" i="8"/>
  <c r="C18" i="8"/>
  <c r="C19" i="8"/>
  <c r="C20" i="8"/>
  <c r="C17" i="8" l="1"/>
  <c r="D18" i="8"/>
  <c r="D20" i="8"/>
  <c r="D16" i="8"/>
  <c r="D19" i="8"/>
  <c r="D15" i="8"/>
  <c r="C12" i="8"/>
  <c r="AR13" i="6"/>
  <c r="AR12" i="6" s="1"/>
  <c r="AQ13" i="6"/>
  <c r="AQ12" i="6" s="1"/>
  <c r="AP13" i="6"/>
  <c r="AO13" i="6"/>
  <c r="AO12" i="6" s="1"/>
  <c r="AN13" i="6"/>
  <c r="AN12" i="6" s="1"/>
  <c r="AM13" i="6"/>
  <c r="AM12" i="6" s="1"/>
  <c r="AL13" i="6"/>
  <c r="AL12" i="6" s="1"/>
  <c r="AK13" i="6"/>
  <c r="AK12" i="6" s="1"/>
  <c r="AJ13" i="6"/>
  <c r="AJ12" i="6" s="1"/>
  <c r="AI13" i="6"/>
  <c r="AI12" i="6" s="1"/>
  <c r="G5" i="15"/>
  <c r="G6" i="15"/>
  <c r="G7" i="15"/>
  <c r="G10" i="15"/>
  <c r="G4" i="15"/>
  <c r="N20" i="12"/>
  <c r="L5" i="13" s="1"/>
  <c r="G20" i="12"/>
  <c r="D20" i="12"/>
  <c r="D5" i="13" s="1"/>
  <c r="B20" i="12"/>
  <c r="K12" i="12"/>
  <c r="B12" i="12"/>
  <c r="X48" i="12"/>
  <c r="W48" i="12"/>
  <c r="V48" i="12"/>
  <c r="AZ29" i="12"/>
  <c r="AV8" i="13" s="1"/>
  <c r="AX29" i="12"/>
  <c r="AV7" i="13" s="1"/>
  <c r="AV29" i="12"/>
  <c r="AV6" i="13" s="1"/>
  <c r="S23" i="12"/>
  <c r="R8" i="13" s="1"/>
  <c r="P23" i="12"/>
  <c r="S22" i="12"/>
  <c r="R7" i="13" s="1"/>
  <c r="P22" i="12"/>
  <c r="S21" i="12"/>
  <c r="R6" i="13" s="1"/>
  <c r="P21" i="12"/>
  <c r="O5" i="13"/>
  <c r="E5" i="13" l="1"/>
  <c r="F5" i="13"/>
  <c r="G5" i="13"/>
  <c r="AW8" i="12"/>
  <c r="AZ5" i="13"/>
  <c r="K245" i="6"/>
  <c r="I7" i="13"/>
  <c r="I5" i="13"/>
  <c r="I8" i="13"/>
  <c r="I6" i="13"/>
  <c r="J8" i="13"/>
  <c r="J5" i="13"/>
  <c r="J6" i="13"/>
  <c r="J7" i="13"/>
  <c r="K7" i="13"/>
  <c r="K8" i="13"/>
  <c r="K6" i="13"/>
  <c r="K5" i="13"/>
  <c r="H6" i="13"/>
  <c r="H7" i="13"/>
  <c r="H8" i="13"/>
  <c r="H5" i="13"/>
  <c r="U48" i="12"/>
  <c r="C5" i="13"/>
  <c r="S20" i="12"/>
  <c r="R5" i="13" s="1"/>
  <c r="P20" i="12"/>
  <c r="AT29" i="12"/>
  <c r="AV5" i="13" s="1"/>
  <c r="AB145" i="22" l="1"/>
  <c r="AC145" i="22"/>
  <c r="AC146" i="22"/>
  <c r="AQ58" i="10"/>
  <c r="F130" i="25" s="1"/>
  <c r="AQ18" i="10"/>
  <c r="AQ19" i="10"/>
  <c r="F91" i="25" s="1"/>
  <c r="AQ20" i="10"/>
  <c r="F92" i="25" s="1"/>
  <c r="AQ21" i="10"/>
  <c r="F93" i="25" s="1"/>
  <c r="AQ22" i="10"/>
  <c r="F94" i="25" s="1"/>
  <c r="AQ23" i="10"/>
  <c r="F95" i="25" s="1"/>
  <c r="AQ24" i="10"/>
  <c r="F96" i="25" s="1"/>
  <c r="AQ25" i="10"/>
  <c r="F97" i="25" s="1"/>
  <c r="AQ26" i="10"/>
  <c r="F98" i="25" s="1"/>
  <c r="AQ27" i="10"/>
  <c r="F99" i="25" s="1"/>
  <c r="AQ28" i="10"/>
  <c r="F100" i="25" s="1"/>
  <c r="AQ29" i="10"/>
  <c r="F101" i="25" s="1"/>
  <c r="AQ30" i="10"/>
  <c r="F102" i="25" s="1"/>
  <c r="AQ31" i="10"/>
  <c r="F103" i="25" s="1"/>
  <c r="AQ32" i="10"/>
  <c r="F104" i="25" s="1"/>
  <c r="AQ33" i="10"/>
  <c r="F105" i="25" s="1"/>
  <c r="AQ34" i="10"/>
  <c r="F106" i="25" s="1"/>
  <c r="AQ35" i="10"/>
  <c r="F107" i="25" s="1"/>
  <c r="AQ37" i="10"/>
  <c r="F109" i="25" s="1"/>
  <c r="AQ38" i="10"/>
  <c r="F110" i="25" s="1"/>
  <c r="AQ39" i="10"/>
  <c r="F111" i="25" s="1"/>
  <c r="AQ40" i="10"/>
  <c r="F112" i="25" s="1"/>
  <c r="AQ42" i="10"/>
  <c r="F114" i="25" s="1"/>
  <c r="AQ43" i="10"/>
  <c r="F115" i="25" s="1"/>
  <c r="AQ44" i="10"/>
  <c r="F116" i="25" s="1"/>
  <c r="AQ45" i="10"/>
  <c r="F117" i="25" s="1"/>
  <c r="AQ46" i="10"/>
  <c r="F118" i="25" s="1"/>
  <c r="AQ47" i="10"/>
  <c r="F119" i="25" s="1"/>
  <c r="AQ48" i="10"/>
  <c r="F120" i="25" s="1"/>
  <c r="AQ49" i="10"/>
  <c r="F121" i="25" s="1"/>
  <c r="AQ50" i="10"/>
  <c r="F122" i="25" s="1"/>
  <c r="AQ51" i="10"/>
  <c r="F123" i="25" s="1"/>
  <c r="AQ52" i="10"/>
  <c r="F124" i="25" s="1"/>
  <c r="AQ53" i="10"/>
  <c r="F125" i="25" s="1"/>
  <c r="AQ54" i="10"/>
  <c r="F126" i="25" s="1"/>
  <c r="AQ55" i="10"/>
  <c r="F127" i="25" s="1"/>
  <c r="AQ56" i="10"/>
  <c r="F128" i="25" s="1"/>
  <c r="AQ57" i="10"/>
  <c r="F129" i="25" s="1"/>
  <c r="AQ15" i="10"/>
  <c r="M141" i="22" s="1"/>
  <c r="AQ16" i="10"/>
  <c r="M142" i="22" s="1"/>
  <c r="AQ17" i="10"/>
  <c r="AQ14" i="10"/>
  <c r="M140" i="22" s="1"/>
  <c r="AQ41" i="10"/>
  <c r="F113" i="25" s="1"/>
  <c r="AQ36" i="10"/>
  <c r="F108" i="25" s="1"/>
  <c r="X68" i="10"/>
  <c r="AM1" i="1"/>
  <c r="AJ1" i="1" s="1"/>
  <c r="BF15" i="1"/>
  <c r="AV15" i="1" s="1"/>
  <c r="BF16" i="1"/>
  <c r="BG16" i="1"/>
  <c r="BF17" i="1"/>
  <c r="AV17" i="1" s="1"/>
  <c r="BG17" i="1"/>
  <c r="BF18" i="1"/>
  <c r="AV18" i="1" s="1"/>
  <c r="BG18" i="1"/>
  <c r="BH18" i="1"/>
  <c r="BF19" i="1"/>
  <c r="AV19" i="1" s="1"/>
  <c r="BF20" i="1"/>
  <c r="BF21" i="1"/>
  <c r="AV21" i="1" s="1"/>
  <c r="BF22" i="1"/>
  <c r="BG22" i="1"/>
  <c r="BH22" i="1"/>
  <c r="BF23" i="1"/>
  <c r="AV23" i="1" s="1"/>
  <c r="BG23" i="1"/>
  <c r="BH23" i="1"/>
  <c r="BF24" i="1"/>
  <c r="AV24" i="1" s="1"/>
  <c r="BG24" i="1"/>
  <c r="BH24" i="1"/>
  <c r="BF25" i="1"/>
  <c r="AV25" i="1" s="1"/>
  <c r="BG25" i="1"/>
  <c r="BH25" i="1"/>
  <c r="H26" i="24" s="1"/>
  <c r="BF26" i="1"/>
  <c r="BG26" i="1"/>
  <c r="BH26" i="1"/>
  <c r="BF27" i="1"/>
  <c r="BG27" i="1"/>
  <c r="BH27" i="1"/>
  <c r="BF28" i="1"/>
  <c r="BG28" i="1"/>
  <c r="BH28" i="1"/>
  <c r="BF29" i="1"/>
  <c r="BG29" i="1"/>
  <c r="BH29" i="1"/>
  <c r="BF30" i="1"/>
  <c r="BG30" i="1"/>
  <c r="BH30" i="1"/>
  <c r="BF31" i="1"/>
  <c r="BG31" i="1"/>
  <c r="BH31" i="1"/>
  <c r="H32" i="24" s="1"/>
  <c r="BF32" i="1"/>
  <c r="BG32" i="1"/>
  <c r="BH32" i="1"/>
  <c r="H33" i="24" s="1"/>
  <c r="BF33" i="1"/>
  <c r="BG33" i="1"/>
  <c r="BH33" i="1"/>
  <c r="BF34" i="1"/>
  <c r="BG34" i="1"/>
  <c r="BH34" i="1"/>
  <c r="BF35" i="1"/>
  <c r="BG35" i="1"/>
  <c r="BH35" i="1"/>
  <c r="BF36" i="1"/>
  <c r="BG36" i="1"/>
  <c r="BH36" i="1"/>
  <c r="BF37" i="1"/>
  <c r="BG37" i="1"/>
  <c r="BH37" i="1"/>
  <c r="H38" i="24" s="1"/>
  <c r="BF38" i="1"/>
  <c r="BG38" i="1"/>
  <c r="BH38" i="1"/>
  <c r="BF39" i="1"/>
  <c r="BG39" i="1"/>
  <c r="BH39" i="1"/>
  <c r="BF40" i="1"/>
  <c r="BG40" i="1"/>
  <c r="BH40" i="1"/>
  <c r="BF41" i="1"/>
  <c r="BG41" i="1"/>
  <c r="BH41" i="1"/>
  <c r="H42" i="24" s="1"/>
  <c r="BF42" i="1"/>
  <c r="BG42" i="1"/>
  <c r="BH42" i="1"/>
  <c r="H43" i="24" s="1"/>
  <c r="BF43" i="1"/>
  <c r="BG43" i="1"/>
  <c r="BH43" i="1"/>
  <c r="H44" i="24" s="1"/>
  <c r="BF44" i="1"/>
  <c r="BG44" i="1"/>
  <c r="BH44" i="1"/>
  <c r="BF45" i="1"/>
  <c r="BG45" i="1"/>
  <c r="BH45" i="1"/>
  <c r="BF46" i="1"/>
  <c r="BG46" i="1"/>
  <c r="BH46" i="1"/>
  <c r="BF47" i="1"/>
  <c r="BG47" i="1"/>
  <c r="BH47" i="1"/>
  <c r="BF48" i="1"/>
  <c r="BG48" i="1"/>
  <c r="BH48" i="1"/>
  <c r="H49" i="24" s="1"/>
  <c r="BF49" i="1"/>
  <c r="BG49" i="1"/>
  <c r="BH49" i="1"/>
  <c r="BF50" i="1"/>
  <c r="BG50" i="1"/>
  <c r="BH50" i="1"/>
  <c r="BF51" i="1"/>
  <c r="BG51" i="1"/>
  <c r="BH51" i="1"/>
  <c r="BF52" i="1"/>
  <c r="BG52" i="1"/>
  <c r="BH52" i="1"/>
  <c r="BF53" i="1"/>
  <c r="BG53" i="1"/>
  <c r="BH53" i="1"/>
  <c r="H62" i="24" s="1"/>
  <c r="BF54" i="1"/>
  <c r="BG54" i="1"/>
  <c r="BH54" i="1"/>
  <c r="H63" i="24" s="1"/>
  <c r="BF55" i="1"/>
  <c r="BG55" i="1"/>
  <c r="BH55" i="1"/>
  <c r="BF56" i="1"/>
  <c r="BG56" i="1"/>
  <c r="BH56" i="1"/>
  <c r="BF57" i="1"/>
  <c r="BG57" i="1"/>
  <c r="BH57" i="1"/>
  <c r="H66" i="24" s="1"/>
  <c r="BF58" i="1"/>
  <c r="BG58" i="1"/>
  <c r="BH58" i="1"/>
  <c r="BF14" i="1"/>
  <c r="BH21" i="10"/>
  <c r="BH22" i="10"/>
  <c r="BH23" i="10"/>
  <c r="H77" i="24" s="1"/>
  <c r="BH24" i="10"/>
  <c r="H78" i="24" s="1"/>
  <c r="BH25" i="10"/>
  <c r="BH26" i="10"/>
  <c r="BH27" i="10"/>
  <c r="BH28" i="10"/>
  <c r="H82" i="24" s="1"/>
  <c r="BH29" i="10"/>
  <c r="BH30" i="10"/>
  <c r="BH31" i="10"/>
  <c r="H85" i="24" s="1"/>
  <c r="BH32" i="10"/>
  <c r="H86" i="24" s="1"/>
  <c r="BH33" i="10"/>
  <c r="BH34" i="10"/>
  <c r="BH35" i="10"/>
  <c r="H89" i="24" s="1"/>
  <c r="BH36" i="10"/>
  <c r="H90" i="24" s="1"/>
  <c r="BH37" i="10"/>
  <c r="BH38" i="10"/>
  <c r="BH39" i="10"/>
  <c r="BH40" i="10"/>
  <c r="H94" i="24" s="1"/>
  <c r="BH41" i="10"/>
  <c r="BH42" i="10"/>
  <c r="BH43" i="10"/>
  <c r="BH44" i="10"/>
  <c r="H98" i="24" s="1"/>
  <c r="BH45" i="10"/>
  <c r="H99" i="24" s="1"/>
  <c r="BH46" i="10"/>
  <c r="BH47" i="10"/>
  <c r="H109" i="24" s="1"/>
  <c r="BH48" i="10"/>
  <c r="BH49" i="10"/>
  <c r="H111" i="24" s="1"/>
  <c r="BH50" i="10"/>
  <c r="BH51" i="10"/>
  <c r="H113" i="24" s="1"/>
  <c r="BH52" i="10"/>
  <c r="H114" i="24" s="1"/>
  <c r="BH53" i="10"/>
  <c r="H115" i="24" s="1"/>
  <c r="BH54" i="10"/>
  <c r="BH55" i="10"/>
  <c r="H117" i="24" s="1"/>
  <c r="BH56" i="10"/>
  <c r="BH57" i="10"/>
  <c r="H119" i="24" s="1"/>
  <c r="BH58" i="10"/>
  <c r="BG21" i="10"/>
  <c r="G75" i="24" s="1"/>
  <c r="BG22" i="10"/>
  <c r="G76" i="24" s="1"/>
  <c r="BG23" i="10"/>
  <c r="G77" i="24" s="1"/>
  <c r="BG24" i="10"/>
  <c r="G78" i="24" s="1"/>
  <c r="BG25" i="10"/>
  <c r="G79" i="24" s="1"/>
  <c r="BG26" i="10"/>
  <c r="G80" i="24" s="1"/>
  <c r="BG27" i="10"/>
  <c r="G81" i="24" s="1"/>
  <c r="BG28" i="10"/>
  <c r="G82" i="24" s="1"/>
  <c r="BG29" i="10"/>
  <c r="G83" i="24" s="1"/>
  <c r="BG30" i="10"/>
  <c r="G84" i="24" s="1"/>
  <c r="BG31" i="10"/>
  <c r="G85" i="24" s="1"/>
  <c r="BG32" i="10"/>
  <c r="G86" i="24" s="1"/>
  <c r="BG33" i="10"/>
  <c r="G87" i="24" s="1"/>
  <c r="BG34" i="10"/>
  <c r="G88" i="24" s="1"/>
  <c r="BG35" i="10"/>
  <c r="G89" i="24" s="1"/>
  <c r="BG36" i="10"/>
  <c r="G90" i="24" s="1"/>
  <c r="BG37" i="10"/>
  <c r="G91" i="24" s="1"/>
  <c r="BG38" i="10"/>
  <c r="G92" i="24" s="1"/>
  <c r="BG39" i="10"/>
  <c r="G93" i="24" s="1"/>
  <c r="BG40" i="10"/>
  <c r="G94" i="24" s="1"/>
  <c r="BG41" i="10"/>
  <c r="G95" i="24" s="1"/>
  <c r="BG42" i="10"/>
  <c r="G96" i="24" s="1"/>
  <c r="BG43" i="10"/>
  <c r="G97" i="24" s="1"/>
  <c r="BG44" i="10"/>
  <c r="G98" i="24" s="1"/>
  <c r="BG45" i="10"/>
  <c r="G99" i="24" s="1"/>
  <c r="BG46" i="10"/>
  <c r="G100" i="24" s="1"/>
  <c r="BG47" i="10"/>
  <c r="G109" i="24" s="1"/>
  <c r="BG48" i="10"/>
  <c r="G110" i="24" s="1"/>
  <c r="BG49" i="10"/>
  <c r="G111" i="24" s="1"/>
  <c r="BG50" i="10"/>
  <c r="G112" i="24" s="1"/>
  <c r="BG51" i="10"/>
  <c r="G113" i="24" s="1"/>
  <c r="BG52" i="10"/>
  <c r="G114" i="24" s="1"/>
  <c r="BG53" i="10"/>
  <c r="G115" i="24" s="1"/>
  <c r="BG54" i="10"/>
  <c r="G116" i="24" s="1"/>
  <c r="BG55" i="10"/>
  <c r="G117" i="24" s="1"/>
  <c r="BG56" i="10"/>
  <c r="G118" i="24" s="1"/>
  <c r="BG57" i="10"/>
  <c r="G119" i="24" s="1"/>
  <c r="BG58" i="10"/>
  <c r="G120" i="24" s="1"/>
  <c r="BF15" i="10"/>
  <c r="BF16" i="10"/>
  <c r="AV16" i="10" s="1"/>
  <c r="BF17" i="10"/>
  <c r="BF18" i="10"/>
  <c r="BF19" i="10"/>
  <c r="BF20" i="10"/>
  <c r="BF21" i="10"/>
  <c r="BF22" i="10"/>
  <c r="BF23" i="10"/>
  <c r="BF24" i="10"/>
  <c r="BF25" i="10"/>
  <c r="BF26" i="10"/>
  <c r="BF27" i="10"/>
  <c r="BF28" i="10"/>
  <c r="BF29" i="10"/>
  <c r="BF30" i="10"/>
  <c r="BF31" i="10"/>
  <c r="BF32" i="10"/>
  <c r="BF33" i="10"/>
  <c r="BF34" i="10"/>
  <c r="BF35" i="10"/>
  <c r="BF36" i="10"/>
  <c r="BF37" i="10"/>
  <c r="BF38" i="10"/>
  <c r="BF39" i="10"/>
  <c r="BF40" i="10"/>
  <c r="BF41" i="10"/>
  <c r="BF42" i="10"/>
  <c r="BF43" i="10"/>
  <c r="BF44" i="10"/>
  <c r="BF45" i="10"/>
  <c r="BF46" i="10"/>
  <c r="BF47" i="10"/>
  <c r="BF48" i="10"/>
  <c r="BF49" i="10"/>
  <c r="BF50" i="10"/>
  <c r="BF51" i="10"/>
  <c r="BF52" i="10"/>
  <c r="BF53" i="10"/>
  <c r="BF54" i="10"/>
  <c r="BF55" i="10"/>
  <c r="BF56" i="10"/>
  <c r="BF57" i="10"/>
  <c r="BF58" i="10"/>
  <c r="BF14" i="10"/>
  <c r="AV58" i="10"/>
  <c r="AP58" i="10"/>
  <c r="E130" i="25" s="1"/>
  <c r="AO58" i="10"/>
  <c r="C130" i="25" s="1"/>
  <c r="AN58" i="10"/>
  <c r="D130" i="25" s="1"/>
  <c r="AV57" i="10"/>
  <c r="AP57" i="10"/>
  <c r="E129" i="25" s="1"/>
  <c r="AO57" i="10"/>
  <c r="C129" i="25" s="1"/>
  <c r="AN57" i="10"/>
  <c r="D129" i="25" s="1"/>
  <c r="AV56" i="10"/>
  <c r="AP56" i="10"/>
  <c r="E128" i="25" s="1"/>
  <c r="AO56" i="10"/>
  <c r="AN56" i="10"/>
  <c r="D128" i="25" s="1"/>
  <c r="AV55" i="10"/>
  <c r="AP55" i="10"/>
  <c r="E127" i="25" s="1"/>
  <c r="AO55" i="10"/>
  <c r="C127" i="25" s="1"/>
  <c r="AN55" i="10"/>
  <c r="D127" i="25" s="1"/>
  <c r="AV54" i="10"/>
  <c r="AP54" i="10"/>
  <c r="E126" i="25" s="1"/>
  <c r="AO54" i="10"/>
  <c r="C126" i="25" s="1"/>
  <c r="AN54" i="10"/>
  <c r="D126" i="25" s="1"/>
  <c r="AV53" i="10"/>
  <c r="AP53" i="10"/>
  <c r="E125" i="25" s="1"/>
  <c r="AO53" i="10"/>
  <c r="AN53" i="10"/>
  <c r="D125" i="25" s="1"/>
  <c r="AV52" i="10"/>
  <c r="AP52" i="10"/>
  <c r="E124" i="25" s="1"/>
  <c r="AO52" i="10"/>
  <c r="AN52" i="10"/>
  <c r="D124" i="25" s="1"/>
  <c r="AV51" i="10"/>
  <c r="AP51" i="10"/>
  <c r="E123" i="25" s="1"/>
  <c r="AO51" i="10"/>
  <c r="C123" i="25" s="1"/>
  <c r="AN51" i="10"/>
  <c r="D123" i="25" s="1"/>
  <c r="AV50" i="10"/>
  <c r="AP50" i="10"/>
  <c r="E122" i="25" s="1"/>
  <c r="AO50" i="10"/>
  <c r="C122" i="25" s="1"/>
  <c r="AN50" i="10"/>
  <c r="D122" i="25" s="1"/>
  <c r="AV49" i="10"/>
  <c r="AP49" i="10"/>
  <c r="E121" i="25" s="1"/>
  <c r="AO49" i="10"/>
  <c r="C121" i="25" s="1"/>
  <c r="AN49" i="10"/>
  <c r="D121" i="25" s="1"/>
  <c r="AV48" i="10"/>
  <c r="AP48" i="10"/>
  <c r="E120" i="25" s="1"/>
  <c r="AO48" i="10"/>
  <c r="AN48" i="10"/>
  <c r="D120" i="25" s="1"/>
  <c r="AV47" i="10"/>
  <c r="AP47" i="10"/>
  <c r="AO47" i="10"/>
  <c r="C119" i="25" s="1"/>
  <c r="AN47" i="10"/>
  <c r="D119" i="25" s="1"/>
  <c r="AV46" i="10"/>
  <c r="AP46" i="10"/>
  <c r="E118" i="25" s="1"/>
  <c r="AO46" i="10"/>
  <c r="AN46" i="10"/>
  <c r="D118" i="25" s="1"/>
  <c r="AV45" i="10"/>
  <c r="AP45" i="10"/>
  <c r="E117" i="25" s="1"/>
  <c r="AO45" i="10"/>
  <c r="C117" i="25" s="1"/>
  <c r="AN45" i="10"/>
  <c r="D117" i="25" s="1"/>
  <c r="AV44" i="10"/>
  <c r="AP44" i="10"/>
  <c r="E116" i="25" s="1"/>
  <c r="AO44" i="10"/>
  <c r="AN44" i="10"/>
  <c r="D116" i="25" s="1"/>
  <c r="AV43" i="10"/>
  <c r="AP43" i="10"/>
  <c r="E115" i="25" s="1"/>
  <c r="AO43" i="10"/>
  <c r="C115" i="25" s="1"/>
  <c r="AN43" i="10"/>
  <c r="D115" i="25" s="1"/>
  <c r="AV42" i="10"/>
  <c r="AP42" i="10"/>
  <c r="E114" i="25" s="1"/>
  <c r="AO42" i="10"/>
  <c r="C114" i="25" s="1"/>
  <c r="AN42" i="10"/>
  <c r="D114" i="25" s="1"/>
  <c r="AV41" i="10"/>
  <c r="AP41" i="10"/>
  <c r="E113" i="25" s="1"/>
  <c r="AO41" i="10"/>
  <c r="AN41" i="10"/>
  <c r="D113" i="25" s="1"/>
  <c r="AV40" i="10"/>
  <c r="AP40" i="10"/>
  <c r="E112" i="25" s="1"/>
  <c r="AO40" i="10"/>
  <c r="AN40" i="10"/>
  <c r="D112" i="25" s="1"/>
  <c r="AV39" i="10"/>
  <c r="AP39" i="10"/>
  <c r="E111" i="25" s="1"/>
  <c r="AO39" i="10"/>
  <c r="C111" i="25" s="1"/>
  <c r="AN39" i="10"/>
  <c r="D111" i="25" s="1"/>
  <c r="AV38" i="10"/>
  <c r="AP38" i="10"/>
  <c r="E110" i="25" s="1"/>
  <c r="AO38" i="10"/>
  <c r="C110" i="25" s="1"/>
  <c r="AN38" i="10"/>
  <c r="D110" i="25" s="1"/>
  <c r="AV37" i="10"/>
  <c r="AP37" i="10"/>
  <c r="E109" i="25" s="1"/>
  <c r="AO37" i="10"/>
  <c r="C109" i="25" s="1"/>
  <c r="AN37" i="10"/>
  <c r="D109" i="25" s="1"/>
  <c r="AV36" i="10"/>
  <c r="AP36" i="10"/>
  <c r="E108" i="25" s="1"/>
  <c r="AO36" i="10"/>
  <c r="AN36" i="10"/>
  <c r="D108" i="25" s="1"/>
  <c r="AV35" i="10"/>
  <c r="AP35" i="10"/>
  <c r="E107" i="25" s="1"/>
  <c r="AO35" i="10"/>
  <c r="C107" i="25" s="1"/>
  <c r="AN35" i="10"/>
  <c r="D107" i="25" s="1"/>
  <c r="AV34" i="10"/>
  <c r="AP34" i="10"/>
  <c r="E106" i="25" s="1"/>
  <c r="AO34" i="10"/>
  <c r="C106" i="25" s="1"/>
  <c r="AN34" i="10"/>
  <c r="D106" i="25" s="1"/>
  <c r="AV33" i="10"/>
  <c r="AP33" i="10"/>
  <c r="E105" i="25" s="1"/>
  <c r="AO33" i="10"/>
  <c r="C105" i="25" s="1"/>
  <c r="AN33" i="10"/>
  <c r="D105" i="25" s="1"/>
  <c r="AV32" i="10"/>
  <c r="AP32" i="10"/>
  <c r="E104" i="25" s="1"/>
  <c r="AO32" i="10"/>
  <c r="AN32" i="10"/>
  <c r="D104" i="25" s="1"/>
  <c r="AV31" i="10"/>
  <c r="AP31" i="10"/>
  <c r="E103" i="25" s="1"/>
  <c r="AO31" i="10"/>
  <c r="C103" i="25" s="1"/>
  <c r="AN31" i="10"/>
  <c r="D103" i="25" s="1"/>
  <c r="AV30" i="10"/>
  <c r="AP30" i="10"/>
  <c r="E102" i="25" s="1"/>
  <c r="AO30" i="10"/>
  <c r="C102" i="25" s="1"/>
  <c r="AN30" i="10"/>
  <c r="D102" i="25" s="1"/>
  <c r="AV29" i="10"/>
  <c r="AP29" i="10"/>
  <c r="E101" i="25" s="1"/>
  <c r="AO29" i="10"/>
  <c r="AN29" i="10"/>
  <c r="D101" i="25" s="1"/>
  <c r="AV28" i="10"/>
  <c r="AP28" i="10"/>
  <c r="E100" i="25" s="1"/>
  <c r="AO28" i="10"/>
  <c r="C100" i="25" s="1"/>
  <c r="AN28" i="10"/>
  <c r="D100" i="25" s="1"/>
  <c r="AV27" i="10"/>
  <c r="AP27" i="10"/>
  <c r="E99" i="25" s="1"/>
  <c r="AO27" i="10"/>
  <c r="AN27" i="10"/>
  <c r="D99" i="25" s="1"/>
  <c r="AV26" i="10"/>
  <c r="AP26" i="10"/>
  <c r="E98" i="25" s="1"/>
  <c r="AO26" i="10"/>
  <c r="C98" i="25" s="1"/>
  <c r="AN26" i="10"/>
  <c r="D98" i="25" s="1"/>
  <c r="AV25" i="10"/>
  <c r="AP25" i="10"/>
  <c r="E97" i="25" s="1"/>
  <c r="AO25" i="10"/>
  <c r="C97" i="25" s="1"/>
  <c r="AN25" i="10"/>
  <c r="AV24" i="10"/>
  <c r="AP24" i="10"/>
  <c r="E96" i="25" s="1"/>
  <c r="AO24" i="10"/>
  <c r="C96" i="25" s="1"/>
  <c r="AN24" i="10"/>
  <c r="D96" i="25" s="1"/>
  <c r="AV23" i="10"/>
  <c r="AP23" i="10"/>
  <c r="E95" i="25" s="1"/>
  <c r="AO23" i="10"/>
  <c r="AN23" i="10"/>
  <c r="D95" i="25" s="1"/>
  <c r="AV22" i="10"/>
  <c r="AP22" i="10"/>
  <c r="E94" i="25" s="1"/>
  <c r="AO22" i="10"/>
  <c r="C94" i="25" s="1"/>
  <c r="AN22" i="10"/>
  <c r="D94" i="25" s="1"/>
  <c r="AV21" i="10"/>
  <c r="AP21" i="10"/>
  <c r="E93" i="25" s="1"/>
  <c r="AO21" i="10"/>
  <c r="C93" i="25" s="1"/>
  <c r="AN21" i="10"/>
  <c r="AV20" i="10"/>
  <c r="AP20" i="10"/>
  <c r="E92" i="25" s="1"/>
  <c r="AO20" i="10"/>
  <c r="AN20" i="10"/>
  <c r="D92" i="25" s="1"/>
  <c r="AV19" i="10"/>
  <c r="AP19" i="10"/>
  <c r="E91" i="25" s="1"/>
  <c r="AO19" i="10"/>
  <c r="C91" i="25" s="1"/>
  <c r="AN19" i="10"/>
  <c r="D91" i="25" s="1"/>
  <c r="AV18" i="10"/>
  <c r="AP18" i="10"/>
  <c r="AO18" i="10"/>
  <c r="C90" i="25" s="1"/>
  <c r="AN18" i="10"/>
  <c r="AV17" i="10"/>
  <c r="AP17" i="10"/>
  <c r="AO17" i="10"/>
  <c r="AN17" i="10"/>
  <c r="D89" i="25" s="1"/>
  <c r="AP16" i="10"/>
  <c r="L142" i="22" s="1"/>
  <c r="AO16" i="10"/>
  <c r="AN16" i="10"/>
  <c r="AP15" i="10"/>
  <c r="L141" i="22" s="1"/>
  <c r="AO15" i="10"/>
  <c r="AN15" i="10"/>
  <c r="BL14" i="10"/>
  <c r="AP14" i="10"/>
  <c r="L140" i="22" s="1"/>
  <c r="AO14" i="10"/>
  <c r="AN14" i="10"/>
  <c r="E240" i="6" s="1"/>
  <c r="W140" i="22" s="1"/>
  <c r="W11" i="22"/>
  <c r="V13" i="22"/>
  <c r="W13" i="22"/>
  <c r="AN54" i="1"/>
  <c r="D56" i="25" s="1"/>
  <c r="AN55" i="1"/>
  <c r="D57" i="25" s="1"/>
  <c r="AN56" i="1"/>
  <c r="D58" i="25" s="1"/>
  <c r="AN57" i="1"/>
  <c r="D59" i="25" s="1"/>
  <c r="AN58" i="1"/>
  <c r="D60" i="25" s="1"/>
  <c r="AV28" i="1"/>
  <c r="AV29" i="1"/>
  <c r="AV30" i="1"/>
  <c r="AV31" i="1"/>
  <c r="AV32" i="1"/>
  <c r="AV33" i="1"/>
  <c r="AV34" i="1"/>
  <c r="AV35" i="1"/>
  <c r="AV36" i="1"/>
  <c r="AV37" i="1"/>
  <c r="AV38" i="1"/>
  <c r="AV39" i="1"/>
  <c r="AV40" i="1"/>
  <c r="AV41" i="1"/>
  <c r="AV42" i="1"/>
  <c r="AV43" i="1"/>
  <c r="AV44" i="1"/>
  <c r="AV45" i="1"/>
  <c r="AV46" i="1"/>
  <c r="AV47" i="1"/>
  <c r="AV48" i="1"/>
  <c r="AV49" i="1"/>
  <c r="AV50" i="1"/>
  <c r="AV51" i="1"/>
  <c r="AV52" i="1"/>
  <c r="AV53" i="1"/>
  <c r="AV54" i="1"/>
  <c r="AV55" i="1"/>
  <c r="AV56" i="1"/>
  <c r="AV57" i="1"/>
  <c r="AV58" i="1"/>
  <c r="AV27" i="1"/>
  <c r="AP14" i="1"/>
  <c r="AP15" i="1"/>
  <c r="AP16" i="1"/>
  <c r="AP17" i="1"/>
  <c r="AP18" i="1"/>
  <c r="AP19" i="1"/>
  <c r="E21" i="25" s="1"/>
  <c r="AP20" i="1"/>
  <c r="E22" i="25" s="1"/>
  <c r="AP21" i="1"/>
  <c r="E23" i="25" s="1"/>
  <c r="AP22" i="1"/>
  <c r="E24" i="25" s="1"/>
  <c r="AP23" i="1"/>
  <c r="E25" i="25" s="1"/>
  <c r="AP24" i="1"/>
  <c r="E26" i="25" s="1"/>
  <c r="AP25" i="1"/>
  <c r="E27" i="25" s="1"/>
  <c r="AP26" i="1"/>
  <c r="E28" i="25" s="1"/>
  <c r="AP27" i="1"/>
  <c r="E29" i="25" s="1"/>
  <c r="AP28" i="1"/>
  <c r="E30" i="25" s="1"/>
  <c r="AP29" i="1"/>
  <c r="E31" i="25" s="1"/>
  <c r="AP30" i="1"/>
  <c r="E32" i="25" s="1"/>
  <c r="AP31" i="1"/>
  <c r="E33" i="25" s="1"/>
  <c r="AP32" i="1"/>
  <c r="E34" i="25" s="1"/>
  <c r="AP33" i="1"/>
  <c r="E35" i="25" s="1"/>
  <c r="AP34" i="1"/>
  <c r="E36" i="25" s="1"/>
  <c r="AP35" i="1"/>
  <c r="E37" i="25" s="1"/>
  <c r="AP36" i="1"/>
  <c r="E38" i="25" s="1"/>
  <c r="AP37" i="1"/>
  <c r="E39" i="25" s="1"/>
  <c r="AP38" i="1"/>
  <c r="E40" i="25" s="1"/>
  <c r="AP39" i="1"/>
  <c r="E41" i="25" s="1"/>
  <c r="AP40" i="1"/>
  <c r="E42" i="25" s="1"/>
  <c r="AP41" i="1"/>
  <c r="E43" i="25" s="1"/>
  <c r="AP42" i="1"/>
  <c r="E44" i="25" s="1"/>
  <c r="AP43" i="1"/>
  <c r="E45" i="25" s="1"/>
  <c r="AP44" i="1"/>
  <c r="E46" i="25" s="1"/>
  <c r="AP45" i="1"/>
  <c r="E47" i="25" s="1"/>
  <c r="AP46" i="1"/>
  <c r="E48" i="25" s="1"/>
  <c r="AP47" i="1"/>
  <c r="E49" i="25" s="1"/>
  <c r="AP48" i="1"/>
  <c r="E50" i="25" s="1"/>
  <c r="AP49" i="1"/>
  <c r="E51" i="25" s="1"/>
  <c r="AP50" i="1"/>
  <c r="E52" i="25" s="1"/>
  <c r="AP51" i="1"/>
  <c r="E53" i="25" s="1"/>
  <c r="AP52" i="1"/>
  <c r="E54" i="25" s="1"/>
  <c r="AP53" i="1"/>
  <c r="E55" i="25" s="1"/>
  <c r="AP54" i="1"/>
  <c r="E56" i="25" s="1"/>
  <c r="AP55" i="1"/>
  <c r="E57" i="25" s="1"/>
  <c r="AP56" i="1"/>
  <c r="E58" i="25" s="1"/>
  <c r="AP57" i="1"/>
  <c r="E59" i="25" s="1"/>
  <c r="AP58" i="1"/>
  <c r="E60" i="25" s="1"/>
  <c r="AO14" i="1"/>
  <c r="AO15" i="1"/>
  <c r="V123" i="22" s="1"/>
  <c r="AO16" i="1"/>
  <c r="C18" i="25" s="1"/>
  <c r="AO17" i="1"/>
  <c r="AO18" i="1"/>
  <c r="C20" i="25" s="1"/>
  <c r="AO19" i="1"/>
  <c r="C21" i="25" s="1"/>
  <c r="AO20" i="1"/>
  <c r="C22" i="25" s="1"/>
  <c r="AO21" i="1"/>
  <c r="C23" i="25" s="1"/>
  <c r="AO22" i="1"/>
  <c r="C24" i="25" s="1"/>
  <c r="AO23" i="1"/>
  <c r="C25" i="25" s="1"/>
  <c r="AO24" i="1"/>
  <c r="C26" i="25" s="1"/>
  <c r="AO25" i="1"/>
  <c r="C27" i="25" s="1"/>
  <c r="AO26" i="1"/>
  <c r="C28" i="25" s="1"/>
  <c r="AO27" i="1"/>
  <c r="C29" i="25" s="1"/>
  <c r="AO28" i="1"/>
  <c r="C30" i="25" s="1"/>
  <c r="AO29" i="1"/>
  <c r="C31" i="25" s="1"/>
  <c r="AO30" i="1"/>
  <c r="C32" i="25" s="1"/>
  <c r="AO31" i="1"/>
  <c r="C33" i="25" s="1"/>
  <c r="AO32" i="1"/>
  <c r="C34" i="25" s="1"/>
  <c r="AO33" i="1"/>
  <c r="C35" i="25" s="1"/>
  <c r="AO34" i="1"/>
  <c r="C36" i="25" s="1"/>
  <c r="AO35" i="1"/>
  <c r="C37" i="25" s="1"/>
  <c r="AO36" i="1"/>
  <c r="C38" i="25" s="1"/>
  <c r="AO37" i="1"/>
  <c r="C39" i="25" s="1"/>
  <c r="AO38" i="1"/>
  <c r="C40" i="25" s="1"/>
  <c r="AO39" i="1"/>
  <c r="C41" i="25" s="1"/>
  <c r="AO40" i="1"/>
  <c r="C42" i="25" s="1"/>
  <c r="AO41" i="1"/>
  <c r="C43" i="25" s="1"/>
  <c r="AO42" i="1"/>
  <c r="C44" i="25" s="1"/>
  <c r="AO43" i="1"/>
  <c r="C45" i="25" s="1"/>
  <c r="AO44" i="1"/>
  <c r="C46" i="25" s="1"/>
  <c r="AO45" i="1"/>
  <c r="C47" i="25" s="1"/>
  <c r="AO46" i="1"/>
  <c r="C48" i="25" s="1"/>
  <c r="AO47" i="1"/>
  <c r="C49" i="25" s="1"/>
  <c r="AO48" i="1"/>
  <c r="C50" i="25" s="1"/>
  <c r="AO49" i="1"/>
  <c r="AO50" i="1"/>
  <c r="C52" i="25" s="1"/>
  <c r="AO51" i="1"/>
  <c r="C53" i="25" s="1"/>
  <c r="AO52" i="1"/>
  <c r="C54" i="25" s="1"/>
  <c r="AO53" i="1"/>
  <c r="C55" i="25" s="1"/>
  <c r="AO54" i="1"/>
  <c r="C56" i="25" s="1"/>
  <c r="AO55" i="1"/>
  <c r="C57" i="25" s="1"/>
  <c r="AO56" i="1"/>
  <c r="C58" i="25" s="1"/>
  <c r="AO57" i="1"/>
  <c r="C59" i="25" s="1"/>
  <c r="AO58" i="1"/>
  <c r="C60" i="25" s="1"/>
  <c r="H5" i="15"/>
  <c r="BG15" i="1"/>
  <c r="BG19" i="1"/>
  <c r="H11" i="15"/>
  <c r="BG20" i="1"/>
  <c r="H14" i="15"/>
  <c r="H15" i="15"/>
  <c r="H17" i="15"/>
  <c r="H25" i="15"/>
  <c r="H26" i="15"/>
  <c r="H27" i="15"/>
  <c r="H28" i="15"/>
  <c r="H29" i="15"/>
  <c r="H30" i="15"/>
  <c r="H31" i="15"/>
  <c r="H32" i="15"/>
  <c r="H33" i="15"/>
  <c r="H34" i="15"/>
  <c r="H35" i="15"/>
  <c r="H36" i="15"/>
  <c r="H37" i="15"/>
  <c r="H38" i="15"/>
  <c r="H39" i="15"/>
  <c r="H40" i="15"/>
  <c r="H41" i="15"/>
  <c r="H42" i="15"/>
  <c r="H43" i="15"/>
  <c r="AH13" i="6"/>
  <c r="AH12" i="6" s="1"/>
  <c r="AG13" i="6"/>
  <c r="AG12" i="6" s="1"/>
  <c r="AF13" i="6"/>
  <c r="AF12" i="6" s="1"/>
  <c r="AE13" i="6"/>
  <c r="AE12" i="6" s="1"/>
  <c r="AD13" i="6"/>
  <c r="AD12" i="6" s="1"/>
  <c r="AC13" i="6"/>
  <c r="AC12" i="6" s="1"/>
  <c r="AB13" i="6"/>
  <c r="AB12" i="6" s="1"/>
  <c r="AA13" i="6"/>
  <c r="AA12" i="6" s="1"/>
  <c r="Z13" i="6"/>
  <c r="Z12" i="6" s="1"/>
  <c r="Y13" i="6"/>
  <c r="Y12" i="6" s="1"/>
  <c r="X13" i="6"/>
  <c r="X12" i="6" s="1"/>
  <c r="W13" i="6"/>
  <c r="W12" i="6" s="1"/>
  <c r="V13" i="6"/>
  <c r="V12" i="6" s="1"/>
  <c r="U13" i="6"/>
  <c r="U12" i="6" s="1"/>
  <c r="T13" i="6"/>
  <c r="T12" i="6" s="1"/>
  <c r="S13" i="6"/>
  <c r="S12" i="6" s="1"/>
  <c r="R13" i="6"/>
  <c r="R12" i="6" s="1"/>
  <c r="Q13" i="6"/>
  <c r="Q12" i="6" s="1"/>
  <c r="P13" i="6"/>
  <c r="P12" i="6" s="1"/>
  <c r="O13" i="6"/>
  <c r="O12" i="6" s="1"/>
  <c r="V10" i="22"/>
  <c r="BG21" i="1"/>
  <c r="H24" i="15"/>
  <c r="BH20" i="10"/>
  <c r="H74" i="24" s="1"/>
  <c r="BG20" i="10"/>
  <c r="G74" i="24" s="1"/>
  <c r="H23" i="15"/>
  <c r="BH19" i="10"/>
  <c r="H73" i="24" s="1"/>
  <c r="BG19" i="10"/>
  <c r="G73" i="24" s="1"/>
  <c r="H22" i="15"/>
  <c r="BH18" i="10"/>
  <c r="H72" i="24" s="1"/>
  <c r="BG18" i="10"/>
  <c r="G72" i="24" s="1"/>
  <c r="H21" i="15"/>
  <c r="BH17" i="10"/>
  <c r="H71" i="24" s="1"/>
  <c r="BG17" i="10"/>
  <c r="G71" i="24" s="1"/>
  <c r="H20" i="15"/>
  <c r="BH16" i="10"/>
  <c r="H70" i="24" s="1"/>
  <c r="BG16" i="10"/>
  <c r="G70" i="24" s="1"/>
  <c r="H19" i="15"/>
  <c r="BH15" i="10"/>
  <c r="BG15" i="10"/>
  <c r="G69" i="24" s="1"/>
  <c r="H18" i="15"/>
  <c r="BH19" i="1"/>
  <c r="H16" i="15"/>
  <c r="H12" i="15"/>
  <c r="BH20" i="1"/>
  <c r="H13" i="15"/>
  <c r="H9" i="15"/>
  <c r="AN31" i="1"/>
  <c r="D33" i="25" s="1"/>
  <c r="AN32" i="1"/>
  <c r="D34" i="25" s="1"/>
  <c r="AN33" i="1"/>
  <c r="D35" i="25" s="1"/>
  <c r="AN34" i="1"/>
  <c r="D36" i="25" s="1"/>
  <c r="AN35" i="1"/>
  <c r="D37" i="25" s="1"/>
  <c r="AN36" i="1"/>
  <c r="D38" i="25" s="1"/>
  <c r="AN37" i="1"/>
  <c r="D39" i="25" s="1"/>
  <c r="AN38" i="1"/>
  <c r="D40" i="25" s="1"/>
  <c r="AN39" i="1"/>
  <c r="D41" i="25" s="1"/>
  <c r="AN40" i="1"/>
  <c r="D42" i="25" s="1"/>
  <c r="AN41" i="1"/>
  <c r="D43" i="25" s="1"/>
  <c r="AN42" i="1"/>
  <c r="D44" i="25" s="1"/>
  <c r="AN43" i="1"/>
  <c r="D45" i="25" s="1"/>
  <c r="AN44" i="1"/>
  <c r="D46" i="25" s="1"/>
  <c r="AN45" i="1"/>
  <c r="D47" i="25" s="1"/>
  <c r="AN46" i="1"/>
  <c r="D48" i="25" s="1"/>
  <c r="AN47" i="1"/>
  <c r="D49" i="25" s="1"/>
  <c r="AN48" i="1"/>
  <c r="D50" i="25" s="1"/>
  <c r="AN49" i="1"/>
  <c r="AN50" i="1"/>
  <c r="D52" i="25" s="1"/>
  <c r="AN51" i="1"/>
  <c r="D53" i="25" s="1"/>
  <c r="AN52" i="1"/>
  <c r="D54" i="25" s="1"/>
  <c r="AN53" i="1"/>
  <c r="D55" i="25" s="1"/>
  <c r="BM14" i="1"/>
  <c r="BH21" i="1"/>
  <c r="H22" i="24" s="1"/>
  <c r="AN16" i="1"/>
  <c r="D18" i="25" s="1"/>
  <c r="AN17" i="1"/>
  <c r="W6" i="22" s="1"/>
  <c r="AN18" i="1"/>
  <c r="D20" i="25" s="1"/>
  <c r="AN19" i="1"/>
  <c r="D21" i="25" s="1"/>
  <c r="AN20" i="1"/>
  <c r="D22" i="25" s="1"/>
  <c r="AN21" i="1"/>
  <c r="AN22" i="1"/>
  <c r="AN23" i="1"/>
  <c r="D25" i="25" s="1"/>
  <c r="AN24" i="1"/>
  <c r="D26" i="25" s="1"/>
  <c r="AN25" i="1"/>
  <c r="D27" i="25" s="1"/>
  <c r="AN26" i="1"/>
  <c r="D28" i="25" s="1"/>
  <c r="AN27" i="1"/>
  <c r="D29" i="25" s="1"/>
  <c r="AN28" i="1"/>
  <c r="D30" i="25" s="1"/>
  <c r="AN29" i="1"/>
  <c r="D31" i="25" s="1"/>
  <c r="AN30" i="1"/>
  <c r="D32" i="25" s="1"/>
  <c r="AN15" i="1"/>
  <c r="AN14" i="1"/>
  <c r="X68" i="1"/>
  <c r="Q6" i="1"/>
  <c r="D10" i="24" s="1"/>
  <c r="C88" i="25" l="1"/>
  <c r="D242" i="6"/>
  <c r="V142" i="22" s="1"/>
  <c r="C87" i="25"/>
  <c r="D241" i="6"/>
  <c r="V141" i="22" s="1"/>
  <c r="C86" i="25"/>
  <c r="D240" i="6"/>
  <c r="V140" i="22" s="1"/>
  <c r="D88" i="25"/>
  <c r="H88" i="25" s="1"/>
  <c r="E242" i="6"/>
  <c r="W142" i="22" s="1"/>
  <c r="D87" i="25"/>
  <c r="E241" i="6"/>
  <c r="W141" i="22" s="1"/>
  <c r="N140" i="22"/>
  <c r="O140" i="22"/>
  <c r="F86" i="25"/>
  <c r="M8" i="22"/>
  <c r="F89" i="25"/>
  <c r="M11" i="22"/>
  <c r="F90" i="25"/>
  <c r="M12" i="22"/>
  <c r="F88" i="25"/>
  <c r="M10" i="22"/>
  <c r="F87" i="25"/>
  <c r="M9" i="22"/>
  <c r="E90" i="25"/>
  <c r="L12" i="22"/>
  <c r="E86" i="25"/>
  <c r="L8" i="22"/>
  <c r="E89" i="25"/>
  <c r="L11" i="22"/>
  <c r="E88" i="25"/>
  <c r="L10" i="22"/>
  <c r="E87" i="25"/>
  <c r="L9" i="22"/>
  <c r="V129" i="22"/>
  <c r="V144" i="22"/>
  <c r="D17" i="25"/>
  <c r="H17" i="25" s="1"/>
  <c r="W123" i="22"/>
  <c r="E20" i="25"/>
  <c r="L7" i="22"/>
  <c r="E19" i="25"/>
  <c r="L6" i="22"/>
  <c r="E18" i="25"/>
  <c r="L4" i="22"/>
  <c r="E17" i="25"/>
  <c r="L3" i="22"/>
  <c r="L123" i="22"/>
  <c r="D16" i="25"/>
  <c r="W144" i="22"/>
  <c r="W129" i="22"/>
  <c r="E16" i="25"/>
  <c r="L129" i="22"/>
  <c r="L144" i="22"/>
  <c r="L5" i="22"/>
  <c r="N11" i="22"/>
  <c r="O11" i="22"/>
  <c r="O6" i="22"/>
  <c r="N6" i="22"/>
  <c r="N13" i="22"/>
  <c r="O13" i="22"/>
  <c r="H129" i="25"/>
  <c r="H125" i="25"/>
  <c r="H127" i="25"/>
  <c r="H102" i="25"/>
  <c r="H104" i="25"/>
  <c r="H106" i="25"/>
  <c r="H108" i="25"/>
  <c r="H110" i="25"/>
  <c r="H112" i="25"/>
  <c r="H114" i="25"/>
  <c r="H116" i="25"/>
  <c r="H118" i="25"/>
  <c r="H120" i="25"/>
  <c r="H122" i="25"/>
  <c r="H124" i="25"/>
  <c r="H126" i="25"/>
  <c r="H128" i="25"/>
  <c r="C71" i="24"/>
  <c r="C89" i="25"/>
  <c r="C77" i="24"/>
  <c r="C95" i="25"/>
  <c r="C81" i="24"/>
  <c r="C99" i="25"/>
  <c r="C83" i="24"/>
  <c r="C101" i="25"/>
  <c r="C95" i="24"/>
  <c r="C113" i="25"/>
  <c r="C115" i="24"/>
  <c r="C125" i="25"/>
  <c r="E119" i="25"/>
  <c r="C74" i="24"/>
  <c r="C92" i="25"/>
  <c r="C86" i="24"/>
  <c r="C104" i="25"/>
  <c r="C90" i="24"/>
  <c r="C108" i="25"/>
  <c r="C94" i="24"/>
  <c r="C112" i="25"/>
  <c r="C98" i="24"/>
  <c r="C116" i="25"/>
  <c r="C100" i="24"/>
  <c r="C118" i="25"/>
  <c r="C110" i="24"/>
  <c r="C120" i="25"/>
  <c r="C114" i="24"/>
  <c r="C124" i="25"/>
  <c r="C118" i="24"/>
  <c r="C128" i="25"/>
  <c r="H130" i="25"/>
  <c r="H89" i="25"/>
  <c r="H91" i="25"/>
  <c r="H95" i="25"/>
  <c r="H99" i="25"/>
  <c r="H101" i="25"/>
  <c r="H103" i="25"/>
  <c r="H105" i="25"/>
  <c r="H107" i="25"/>
  <c r="H109" i="25"/>
  <c r="H111" i="25"/>
  <c r="H113" i="25"/>
  <c r="H115" i="25"/>
  <c r="H117" i="25"/>
  <c r="H119" i="25"/>
  <c r="H121" i="25"/>
  <c r="H123" i="25"/>
  <c r="BL18" i="10"/>
  <c r="D90" i="25"/>
  <c r="H90" i="25" s="1"/>
  <c r="H92" i="25"/>
  <c r="H94" i="25"/>
  <c r="H96" i="25"/>
  <c r="H98" i="25"/>
  <c r="H100" i="25"/>
  <c r="BL21" i="10"/>
  <c r="D93" i="25"/>
  <c r="H93" i="25" s="1"/>
  <c r="BL25" i="10"/>
  <c r="D97" i="25"/>
  <c r="H97" i="25" s="1"/>
  <c r="H42" i="25"/>
  <c r="H59" i="25"/>
  <c r="H43" i="25"/>
  <c r="H57" i="25"/>
  <c r="H58" i="25"/>
  <c r="H60" i="25"/>
  <c r="H44" i="25"/>
  <c r="H35" i="25"/>
  <c r="H34" i="25"/>
  <c r="H36" i="25"/>
  <c r="H50" i="25"/>
  <c r="H25" i="25"/>
  <c r="D22" i="24"/>
  <c r="O22" i="24" s="1"/>
  <c r="D23" i="25"/>
  <c r="H23" i="25" s="1"/>
  <c r="H33" i="25"/>
  <c r="H20" i="25"/>
  <c r="H56" i="25"/>
  <c r="H48" i="25"/>
  <c r="H40" i="25"/>
  <c r="H32" i="25"/>
  <c r="H27" i="25"/>
  <c r="H49" i="25"/>
  <c r="H41" i="25"/>
  <c r="D19" i="25"/>
  <c r="H19" i="25" s="1"/>
  <c r="D13" i="8"/>
  <c r="D51" i="25"/>
  <c r="H51" i="25" s="1"/>
  <c r="H55" i="25"/>
  <c r="H47" i="25"/>
  <c r="H39" i="25"/>
  <c r="H31" i="25"/>
  <c r="C13" i="8"/>
  <c r="C51" i="25"/>
  <c r="V12" i="22"/>
  <c r="C19" i="25"/>
  <c r="H54" i="25"/>
  <c r="H46" i="25"/>
  <c r="H38" i="25"/>
  <c r="H30" i="25"/>
  <c r="H29" i="25"/>
  <c r="H53" i="25"/>
  <c r="H45" i="25"/>
  <c r="H37" i="25"/>
  <c r="H26" i="25"/>
  <c r="W10" i="22"/>
  <c r="D24" i="25"/>
  <c r="H52" i="25"/>
  <c r="H21" i="25"/>
  <c r="H75" i="25"/>
  <c r="H1" i="25"/>
  <c r="AG14" i="10"/>
  <c r="D86" i="25"/>
  <c r="C16" i="24"/>
  <c r="C17" i="25"/>
  <c r="C16" i="25"/>
  <c r="V7" i="22"/>
  <c r="W8" i="22"/>
  <c r="D109" i="24"/>
  <c r="O109" i="24" s="1"/>
  <c r="D14" i="8"/>
  <c r="G17" i="24"/>
  <c r="AU16" i="1"/>
  <c r="L17" i="24" s="1"/>
  <c r="G16" i="24"/>
  <c r="AU15" i="1"/>
  <c r="L16" i="24" s="1"/>
  <c r="G22" i="24"/>
  <c r="AU21" i="1"/>
  <c r="L22" i="24" s="1"/>
  <c r="G67" i="24"/>
  <c r="AU58" i="1"/>
  <c r="L67" i="24" s="1"/>
  <c r="G63" i="24"/>
  <c r="AU54" i="1"/>
  <c r="L63" i="24" s="1"/>
  <c r="G49" i="24"/>
  <c r="AU48" i="1"/>
  <c r="L49" i="24" s="1"/>
  <c r="G45" i="24"/>
  <c r="AU44" i="1"/>
  <c r="L45" i="24" s="1"/>
  <c r="G41" i="24"/>
  <c r="AU40" i="1"/>
  <c r="L41" i="24" s="1"/>
  <c r="G37" i="24"/>
  <c r="AU36" i="1"/>
  <c r="L37" i="24" s="1"/>
  <c r="G33" i="24"/>
  <c r="AU32" i="1"/>
  <c r="L33" i="24" s="1"/>
  <c r="G29" i="24"/>
  <c r="AU28" i="1"/>
  <c r="L29" i="24" s="1"/>
  <c r="G25" i="24"/>
  <c r="AU24" i="1"/>
  <c r="L25" i="24" s="1"/>
  <c r="G23" i="24"/>
  <c r="AU22" i="1"/>
  <c r="L23" i="24" s="1"/>
  <c r="G18" i="24"/>
  <c r="AU17" i="1"/>
  <c r="L18" i="24" s="1"/>
  <c r="G20" i="24"/>
  <c r="AU19" i="1"/>
  <c r="L20" i="24" s="1"/>
  <c r="G65" i="24"/>
  <c r="AU56" i="1"/>
  <c r="L65" i="24" s="1"/>
  <c r="G61" i="24"/>
  <c r="AU52" i="1"/>
  <c r="L61" i="24" s="1"/>
  <c r="G59" i="24"/>
  <c r="AU50" i="1"/>
  <c r="L59" i="24" s="1"/>
  <c r="G47" i="24"/>
  <c r="AU46" i="1"/>
  <c r="L47" i="24" s="1"/>
  <c r="G43" i="24"/>
  <c r="AU42" i="1"/>
  <c r="L43" i="24" s="1"/>
  <c r="G39" i="24"/>
  <c r="AU38" i="1"/>
  <c r="L39" i="24" s="1"/>
  <c r="G35" i="24"/>
  <c r="AU34" i="1"/>
  <c r="L35" i="24" s="1"/>
  <c r="G31" i="24"/>
  <c r="AU30" i="1"/>
  <c r="L31" i="24" s="1"/>
  <c r="G27" i="24"/>
  <c r="AU26" i="1"/>
  <c r="L27" i="24" s="1"/>
  <c r="G19" i="24"/>
  <c r="AU18" i="1"/>
  <c r="L19" i="24" s="1"/>
  <c r="G21" i="24"/>
  <c r="AU20" i="1"/>
  <c r="L21" i="24" s="1"/>
  <c r="G66" i="24"/>
  <c r="AU57" i="1"/>
  <c r="L66" i="24" s="1"/>
  <c r="G64" i="24"/>
  <c r="AU55" i="1"/>
  <c r="L64" i="24" s="1"/>
  <c r="G62" i="24"/>
  <c r="AU53" i="1"/>
  <c r="L62" i="24" s="1"/>
  <c r="G60" i="24"/>
  <c r="AU51" i="1"/>
  <c r="L60" i="24" s="1"/>
  <c r="G58" i="24"/>
  <c r="AU49" i="1"/>
  <c r="L58" i="24" s="1"/>
  <c r="G48" i="24"/>
  <c r="AU47" i="1"/>
  <c r="L48" i="24" s="1"/>
  <c r="G46" i="24"/>
  <c r="AU45" i="1"/>
  <c r="L46" i="24" s="1"/>
  <c r="G44" i="24"/>
  <c r="AU43" i="1"/>
  <c r="L44" i="24" s="1"/>
  <c r="G42" i="24"/>
  <c r="AU41" i="1"/>
  <c r="L42" i="24" s="1"/>
  <c r="G40" i="24"/>
  <c r="AU39" i="1"/>
  <c r="L40" i="24" s="1"/>
  <c r="G38" i="24"/>
  <c r="AU37" i="1"/>
  <c r="L38" i="24" s="1"/>
  <c r="G36" i="24"/>
  <c r="AU35" i="1"/>
  <c r="L36" i="24" s="1"/>
  <c r="G34" i="24"/>
  <c r="AU33" i="1"/>
  <c r="L34" i="24" s="1"/>
  <c r="G32" i="24"/>
  <c r="AU31" i="1"/>
  <c r="L32" i="24" s="1"/>
  <c r="G30" i="24"/>
  <c r="AU29" i="1"/>
  <c r="L30" i="24" s="1"/>
  <c r="G28" i="24"/>
  <c r="AU27" i="1"/>
  <c r="L28" i="24" s="1"/>
  <c r="G26" i="24"/>
  <c r="AU25" i="1"/>
  <c r="L26" i="24" s="1"/>
  <c r="G24" i="24"/>
  <c r="AU23" i="1"/>
  <c r="L24" i="24" s="1"/>
  <c r="W7" i="22"/>
  <c r="M2" i="22"/>
  <c r="L2" i="22"/>
  <c r="C93" i="24"/>
  <c r="C109" i="24"/>
  <c r="C72" i="24"/>
  <c r="AI22" i="10"/>
  <c r="D76" i="24"/>
  <c r="BL27" i="10"/>
  <c r="AI27" i="10"/>
  <c r="D81" i="24"/>
  <c r="AI28" i="10"/>
  <c r="D82" i="24"/>
  <c r="AI32" i="10"/>
  <c r="D86" i="24"/>
  <c r="C87" i="24"/>
  <c r="AI39" i="10"/>
  <c r="D93" i="24"/>
  <c r="AI47" i="10"/>
  <c r="C111" i="24"/>
  <c r="AI54" i="10"/>
  <c r="D116" i="24"/>
  <c r="C70" i="24"/>
  <c r="BL20" i="10"/>
  <c r="AI20" i="10"/>
  <c r="D74" i="24"/>
  <c r="AI21" i="10"/>
  <c r="D75" i="24"/>
  <c r="C80" i="24"/>
  <c r="AI31" i="10"/>
  <c r="D85" i="24"/>
  <c r="AI36" i="10"/>
  <c r="D90" i="24"/>
  <c r="AI37" i="10"/>
  <c r="D91" i="24"/>
  <c r="C92" i="24"/>
  <c r="AI44" i="10"/>
  <c r="D98" i="24"/>
  <c r="AI45" i="10"/>
  <c r="D99" i="24"/>
  <c r="AI51" i="10"/>
  <c r="D113" i="24"/>
  <c r="AI58" i="10"/>
  <c r="D120" i="24"/>
  <c r="AI19" i="10"/>
  <c r="D73" i="24"/>
  <c r="C75" i="24"/>
  <c r="AI25" i="10"/>
  <c r="D79" i="24"/>
  <c r="AI30" i="10"/>
  <c r="D84" i="24"/>
  <c r="C85" i="24"/>
  <c r="AI35" i="10"/>
  <c r="D89" i="24"/>
  <c r="C91" i="24"/>
  <c r="AI43" i="10"/>
  <c r="D97" i="24"/>
  <c r="C99" i="24"/>
  <c r="C113" i="24"/>
  <c r="AI56" i="10"/>
  <c r="D118" i="24"/>
  <c r="AI57" i="10"/>
  <c r="D119" i="24"/>
  <c r="C120" i="24"/>
  <c r="C76" i="24"/>
  <c r="C82" i="24"/>
  <c r="AI38" i="10"/>
  <c r="D92" i="24"/>
  <c r="AI53" i="10"/>
  <c r="D115" i="24"/>
  <c r="C116" i="24"/>
  <c r="C69" i="24"/>
  <c r="C73" i="24"/>
  <c r="BL24" i="10"/>
  <c r="AI24" i="10"/>
  <c r="D78" i="24"/>
  <c r="C79" i="24"/>
  <c r="BL29" i="10"/>
  <c r="AI29" i="10"/>
  <c r="D83" i="24"/>
  <c r="C84" i="24"/>
  <c r="AI34" i="10"/>
  <c r="D88" i="24"/>
  <c r="C89" i="24"/>
  <c r="AI42" i="10"/>
  <c r="D96" i="24"/>
  <c r="C97" i="24"/>
  <c r="AI50" i="10"/>
  <c r="D112" i="24"/>
  <c r="AI55" i="10"/>
  <c r="D117" i="24"/>
  <c r="C119" i="24"/>
  <c r="AI26" i="10"/>
  <c r="D80" i="24"/>
  <c r="AI46" i="10"/>
  <c r="D100" i="24"/>
  <c r="AI52" i="10"/>
  <c r="D114" i="24"/>
  <c r="D68" i="24"/>
  <c r="AI14" i="10"/>
  <c r="BL17" i="10"/>
  <c r="AI17" i="10"/>
  <c r="D71" i="24"/>
  <c r="AI18" i="10"/>
  <c r="D72" i="24"/>
  <c r="AI23" i="10"/>
  <c r="D77" i="24"/>
  <c r="C78" i="24"/>
  <c r="BL28" i="10"/>
  <c r="AI33" i="10"/>
  <c r="D87" i="24"/>
  <c r="C88" i="24"/>
  <c r="AI40" i="10"/>
  <c r="D94" i="24"/>
  <c r="AI41" i="10"/>
  <c r="D95" i="24"/>
  <c r="C96" i="24"/>
  <c r="AI48" i="10"/>
  <c r="D110" i="24"/>
  <c r="AI49" i="10"/>
  <c r="D111" i="24"/>
  <c r="C112" i="24"/>
  <c r="C117" i="24"/>
  <c r="AI51" i="1"/>
  <c r="AI33" i="1"/>
  <c r="AI27" i="1"/>
  <c r="AI25" i="1"/>
  <c r="AI19" i="1"/>
  <c r="AI42" i="1"/>
  <c r="AI36" i="1"/>
  <c r="AI29" i="1"/>
  <c r="AI23" i="1"/>
  <c r="AI52" i="1"/>
  <c r="AI46" i="1"/>
  <c r="AI40" i="1"/>
  <c r="AI34" i="1"/>
  <c r="AI21" i="1"/>
  <c r="AI44" i="1"/>
  <c r="AI38" i="1"/>
  <c r="AI22" i="1"/>
  <c r="AI50" i="1"/>
  <c r="AI32" i="1"/>
  <c r="AI14" i="1"/>
  <c r="AI26" i="1"/>
  <c r="AI20" i="1"/>
  <c r="AI49" i="1"/>
  <c r="AI43" i="1"/>
  <c r="AI37" i="1"/>
  <c r="AI31" i="1"/>
  <c r="AI39" i="1"/>
  <c r="AI48" i="1"/>
  <c r="AI28" i="1"/>
  <c r="AI45" i="1"/>
  <c r="AI30" i="1"/>
  <c r="AI24" i="1"/>
  <c r="AI53" i="1"/>
  <c r="AI47" i="1"/>
  <c r="AI41" i="1"/>
  <c r="AI35" i="1"/>
  <c r="AI16" i="1"/>
  <c r="AG16" i="1"/>
  <c r="AI16" i="10"/>
  <c r="D70" i="24"/>
  <c r="AI18" i="1"/>
  <c r="AI17" i="1"/>
  <c r="AG17" i="1"/>
  <c r="BL15" i="10"/>
  <c r="AI15" i="10"/>
  <c r="D69" i="24"/>
  <c r="D67" i="24"/>
  <c r="AI58" i="1"/>
  <c r="D16" i="24"/>
  <c r="AI15" i="1"/>
  <c r="D66" i="24"/>
  <c r="AI57" i="1"/>
  <c r="D65" i="24"/>
  <c r="AI56" i="1"/>
  <c r="D64" i="24"/>
  <c r="AI55" i="1"/>
  <c r="D63" i="24"/>
  <c r="AI54" i="1"/>
  <c r="D15" i="24"/>
  <c r="O15" i="24" s="1"/>
  <c r="D27" i="24"/>
  <c r="D21" i="24"/>
  <c r="D58" i="24"/>
  <c r="O58" i="24" s="1"/>
  <c r="D44" i="24"/>
  <c r="D38" i="24"/>
  <c r="D32" i="24"/>
  <c r="C65" i="24"/>
  <c r="C59" i="24"/>
  <c r="C45" i="24"/>
  <c r="C39" i="24"/>
  <c r="C33" i="24"/>
  <c r="C27" i="24"/>
  <c r="C21" i="24"/>
  <c r="D26" i="24"/>
  <c r="D20" i="24"/>
  <c r="D49" i="24"/>
  <c r="D43" i="24"/>
  <c r="D37" i="24"/>
  <c r="C64" i="24"/>
  <c r="C58" i="24"/>
  <c r="C44" i="24"/>
  <c r="C38" i="24"/>
  <c r="C32" i="24"/>
  <c r="C26" i="24"/>
  <c r="C20" i="24"/>
  <c r="D31" i="24"/>
  <c r="D25" i="24"/>
  <c r="D62" i="24"/>
  <c r="D48" i="24"/>
  <c r="D42" i="24"/>
  <c r="D36" i="24"/>
  <c r="C63" i="24"/>
  <c r="C49" i="24"/>
  <c r="C43" i="24"/>
  <c r="C37" i="24"/>
  <c r="C31" i="24"/>
  <c r="C25" i="24"/>
  <c r="D30" i="24"/>
  <c r="D24" i="24"/>
  <c r="D19" i="24"/>
  <c r="D61" i="24"/>
  <c r="D47" i="24"/>
  <c r="D41" i="24"/>
  <c r="D35" i="24"/>
  <c r="C62" i="24"/>
  <c r="C48" i="24"/>
  <c r="C42" i="24"/>
  <c r="C36" i="24"/>
  <c r="C30" i="24"/>
  <c r="C24" i="24"/>
  <c r="C19" i="24"/>
  <c r="D29" i="24"/>
  <c r="D23" i="24"/>
  <c r="BM17" i="1"/>
  <c r="D18" i="24"/>
  <c r="D60" i="24"/>
  <c r="D46" i="24"/>
  <c r="D40" i="24"/>
  <c r="D34" i="24"/>
  <c r="C67" i="24"/>
  <c r="C61" i="24"/>
  <c r="C47" i="24"/>
  <c r="C41" i="24"/>
  <c r="C35" i="24"/>
  <c r="C29" i="24"/>
  <c r="C23" i="24"/>
  <c r="C18" i="24"/>
  <c r="D28" i="24"/>
  <c r="D59" i="24"/>
  <c r="D45" i="24"/>
  <c r="D39" i="24"/>
  <c r="D33" i="24"/>
  <c r="C66" i="24"/>
  <c r="C60" i="24"/>
  <c r="C46" i="24"/>
  <c r="C40" i="24"/>
  <c r="C34" i="24"/>
  <c r="C28" i="24"/>
  <c r="C22" i="24"/>
  <c r="C17" i="24"/>
  <c r="BM16" i="1"/>
  <c r="D17" i="24"/>
  <c r="AP12" i="6"/>
  <c r="Q6" i="10"/>
  <c r="C68" i="24"/>
  <c r="H97" i="24"/>
  <c r="H91" i="24"/>
  <c r="H79" i="24"/>
  <c r="F85" i="24"/>
  <c r="M85" i="24" s="1"/>
  <c r="F86" i="24"/>
  <c r="M86" i="24" s="1"/>
  <c r="F87" i="24"/>
  <c r="M87" i="24" s="1"/>
  <c r="F88" i="24"/>
  <c r="M88" i="24" s="1"/>
  <c r="F89" i="24"/>
  <c r="M89" i="24" s="1"/>
  <c r="F90" i="24"/>
  <c r="M90" i="24" s="1"/>
  <c r="H116" i="24"/>
  <c r="H110" i="24"/>
  <c r="H96" i="24"/>
  <c r="H84" i="24"/>
  <c r="F78" i="24"/>
  <c r="M78" i="24" s="1"/>
  <c r="F79" i="24"/>
  <c r="M79" i="24" s="1"/>
  <c r="F80" i="24"/>
  <c r="M80" i="24" s="1"/>
  <c r="F81" i="24"/>
  <c r="M81" i="24" s="1"/>
  <c r="F82" i="24"/>
  <c r="M82" i="24" s="1"/>
  <c r="F83" i="24"/>
  <c r="M83" i="24" s="1"/>
  <c r="F84" i="24"/>
  <c r="M84" i="24" s="1"/>
  <c r="F91" i="24"/>
  <c r="M91" i="24" s="1"/>
  <c r="F92" i="24"/>
  <c r="M92" i="24" s="1"/>
  <c r="F93" i="24"/>
  <c r="M93" i="24" s="1"/>
  <c r="F94" i="24"/>
  <c r="M94" i="24" s="1"/>
  <c r="H95" i="24"/>
  <c r="H83" i="24"/>
  <c r="F70" i="24"/>
  <c r="M70" i="24" s="1"/>
  <c r="F71" i="24"/>
  <c r="M71" i="24" s="1"/>
  <c r="F72" i="24"/>
  <c r="M72" i="24" s="1"/>
  <c r="F73" i="24"/>
  <c r="M73" i="24" s="1"/>
  <c r="F74" i="24"/>
  <c r="M74" i="24" s="1"/>
  <c r="F75" i="24"/>
  <c r="M75" i="24" s="1"/>
  <c r="F76" i="24"/>
  <c r="M76" i="24" s="1"/>
  <c r="F77" i="24"/>
  <c r="M77" i="24" s="1"/>
  <c r="F95" i="24"/>
  <c r="M95" i="24" s="1"/>
  <c r="F96" i="24"/>
  <c r="M96" i="24" s="1"/>
  <c r="F97" i="24"/>
  <c r="M97" i="24" s="1"/>
  <c r="F98" i="24"/>
  <c r="M98" i="24" s="1"/>
  <c r="H120" i="24"/>
  <c r="H100" i="24"/>
  <c r="H88" i="24"/>
  <c r="H76" i="24"/>
  <c r="F99" i="24"/>
  <c r="M99" i="24" s="1"/>
  <c r="F100" i="24"/>
  <c r="M100" i="24" s="1"/>
  <c r="F109" i="24"/>
  <c r="M109" i="24" s="1"/>
  <c r="F110" i="24"/>
  <c r="M110" i="24" s="1"/>
  <c r="F112" i="24"/>
  <c r="M112" i="24" s="1"/>
  <c r="F113" i="24"/>
  <c r="M113" i="24" s="1"/>
  <c r="F114" i="24"/>
  <c r="M114" i="24" s="1"/>
  <c r="F116" i="24"/>
  <c r="M116" i="24" s="1"/>
  <c r="F117" i="24"/>
  <c r="M117" i="24" s="1"/>
  <c r="F118" i="24"/>
  <c r="M118" i="24" s="1"/>
  <c r="F120" i="24"/>
  <c r="M120" i="24" s="1"/>
  <c r="H93" i="24"/>
  <c r="H87" i="24"/>
  <c r="H81" i="24"/>
  <c r="H75" i="24"/>
  <c r="H69" i="24"/>
  <c r="F111" i="24"/>
  <c r="M111" i="24" s="1"/>
  <c r="F115" i="24"/>
  <c r="M115" i="24" s="1"/>
  <c r="F119" i="24"/>
  <c r="M119" i="24" s="1"/>
  <c r="H118" i="24"/>
  <c r="H112" i="24"/>
  <c r="H92" i="24"/>
  <c r="H80" i="24"/>
  <c r="F28" i="24"/>
  <c r="M28" i="24" s="1"/>
  <c r="F67" i="24"/>
  <c r="M67" i="24" s="1"/>
  <c r="F61" i="24"/>
  <c r="M61" i="24" s="1"/>
  <c r="F47" i="24"/>
  <c r="M47" i="24" s="1"/>
  <c r="F41" i="24"/>
  <c r="M41" i="24" s="1"/>
  <c r="F35" i="24"/>
  <c r="M35" i="24" s="1"/>
  <c r="F29" i="24"/>
  <c r="M29" i="24" s="1"/>
  <c r="F16" i="24"/>
  <c r="M16" i="24" s="1"/>
  <c r="F66" i="24"/>
  <c r="M66" i="24" s="1"/>
  <c r="F46" i="24"/>
  <c r="M46" i="24" s="1"/>
  <c r="F40" i="24"/>
  <c r="M40" i="24" s="1"/>
  <c r="F34" i="24"/>
  <c r="M34" i="24" s="1"/>
  <c r="F65" i="24"/>
  <c r="M65" i="24" s="1"/>
  <c r="F59" i="24"/>
  <c r="M59" i="24" s="1"/>
  <c r="F45" i="24"/>
  <c r="M45" i="24" s="1"/>
  <c r="F39" i="24"/>
  <c r="M39" i="24" s="1"/>
  <c r="F33" i="24"/>
  <c r="M33" i="24" s="1"/>
  <c r="F25" i="24"/>
  <c r="M25" i="24" s="1"/>
  <c r="F19" i="24"/>
  <c r="M19" i="24" s="1"/>
  <c r="F60" i="24"/>
  <c r="M60" i="24" s="1"/>
  <c r="F64" i="24"/>
  <c r="M64" i="24" s="1"/>
  <c r="F58" i="24"/>
  <c r="M58" i="24" s="1"/>
  <c r="F44" i="24"/>
  <c r="M44" i="24" s="1"/>
  <c r="F38" i="24"/>
  <c r="M38" i="24" s="1"/>
  <c r="F32" i="24"/>
  <c r="M32" i="24" s="1"/>
  <c r="F22" i="24"/>
  <c r="M22" i="24" s="1"/>
  <c r="F63" i="24"/>
  <c r="M63" i="24" s="1"/>
  <c r="F49" i="24"/>
  <c r="M49" i="24" s="1"/>
  <c r="F43" i="24"/>
  <c r="M43" i="24" s="1"/>
  <c r="F37" i="24"/>
  <c r="M37" i="24" s="1"/>
  <c r="F31" i="24"/>
  <c r="M31" i="24" s="1"/>
  <c r="F18" i="24"/>
  <c r="M18" i="24" s="1"/>
  <c r="F62" i="24"/>
  <c r="M62" i="24" s="1"/>
  <c r="F48" i="24"/>
  <c r="M48" i="24" s="1"/>
  <c r="F42" i="24"/>
  <c r="M42" i="24" s="1"/>
  <c r="F36" i="24"/>
  <c r="M36" i="24" s="1"/>
  <c r="F30" i="24"/>
  <c r="M30" i="24" s="1"/>
  <c r="F26" i="24"/>
  <c r="M26" i="24" s="1"/>
  <c r="F24" i="24"/>
  <c r="M24" i="24" s="1"/>
  <c r="F20" i="24"/>
  <c r="M20" i="24" s="1"/>
  <c r="H67" i="24"/>
  <c r="H65" i="24"/>
  <c r="H61" i="24"/>
  <c r="H59" i="24"/>
  <c r="H47" i="24"/>
  <c r="H45" i="24"/>
  <c r="H41" i="24"/>
  <c r="H39" i="24"/>
  <c r="H37" i="24"/>
  <c r="H35" i="24"/>
  <c r="H31" i="24"/>
  <c r="H29" i="24"/>
  <c r="H27" i="24"/>
  <c r="H25" i="24"/>
  <c r="H23" i="24"/>
  <c r="H19" i="24"/>
  <c r="H20" i="24"/>
  <c r="H64" i="24"/>
  <c r="H60" i="24"/>
  <c r="H48" i="24"/>
  <c r="H46" i="24"/>
  <c r="H40" i="24"/>
  <c r="H36" i="24"/>
  <c r="H34" i="24"/>
  <c r="H30" i="24"/>
  <c r="H28" i="24"/>
  <c r="H24" i="24"/>
  <c r="H21" i="24"/>
  <c r="C15" i="24"/>
  <c r="E16" i="15"/>
  <c r="D12" i="15"/>
  <c r="E13" i="15"/>
  <c r="E43" i="15"/>
  <c r="E37" i="15"/>
  <c r="E31" i="15"/>
  <c r="E25" i="15"/>
  <c r="D42" i="15"/>
  <c r="D36" i="15"/>
  <c r="D30" i="15"/>
  <c r="D23" i="15"/>
  <c r="E15" i="15"/>
  <c r="D20" i="15"/>
  <c r="E42" i="15"/>
  <c r="E36" i="15"/>
  <c r="E30" i="15"/>
  <c r="E24" i="15"/>
  <c r="D41" i="15"/>
  <c r="D35" i="15"/>
  <c r="D29" i="15"/>
  <c r="D22" i="15"/>
  <c r="E17" i="15"/>
  <c r="D16" i="15"/>
  <c r="D17" i="15"/>
  <c r="D21" i="15"/>
  <c r="D24" i="15"/>
  <c r="E41" i="15"/>
  <c r="E35" i="15"/>
  <c r="E29" i="15"/>
  <c r="E20" i="15"/>
  <c r="D40" i="15"/>
  <c r="D34" i="15"/>
  <c r="D28" i="15"/>
  <c r="D19" i="15"/>
  <c r="D15" i="15"/>
  <c r="E22" i="15"/>
  <c r="E21" i="15"/>
  <c r="E40" i="15"/>
  <c r="E34" i="15"/>
  <c r="E28" i="15"/>
  <c r="E18" i="15"/>
  <c r="D39" i="15"/>
  <c r="D33" i="15"/>
  <c r="D27" i="15"/>
  <c r="E19" i="15"/>
  <c r="E39" i="15"/>
  <c r="E33" i="15"/>
  <c r="E27" i="15"/>
  <c r="D38" i="15"/>
  <c r="D32" i="15"/>
  <c r="D26" i="15"/>
  <c r="D18" i="15"/>
  <c r="E23" i="15"/>
  <c r="E38" i="15"/>
  <c r="E32" i="15"/>
  <c r="E26" i="15"/>
  <c r="D43" i="15"/>
  <c r="D37" i="15"/>
  <c r="D31" i="15"/>
  <c r="D25" i="15"/>
  <c r="W4" i="22"/>
  <c r="BL19" i="10"/>
  <c r="BL22" i="10"/>
  <c r="BL26" i="10"/>
  <c r="BL30" i="10"/>
  <c r="BL23" i="10"/>
  <c r="BH17" i="1"/>
  <c r="H8" i="15"/>
  <c r="BH16" i="1"/>
  <c r="H7" i="15"/>
  <c r="BL16" i="10"/>
  <c r="D11" i="8"/>
  <c r="D10" i="8"/>
  <c r="D9" i="8"/>
  <c r="C11" i="8"/>
  <c r="C10" i="8"/>
  <c r="V3" i="22"/>
  <c r="C9" i="8"/>
  <c r="V4" i="22"/>
  <c r="D12" i="8"/>
  <c r="W5" i="22"/>
  <c r="BG14" i="10"/>
  <c r="G68" i="24" s="1"/>
  <c r="E15" i="6"/>
  <c r="AI11" i="12" s="1"/>
  <c r="D15" i="6"/>
  <c r="BG14" i="1"/>
  <c r="AV20" i="1"/>
  <c r="H22" i="25" s="1"/>
  <c r="H6" i="15"/>
  <c r="H4" i="15"/>
  <c r="AV14" i="10"/>
  <c r="AV22" i="1"/>
  <c r="N142" i="22" l="1"/>
  <c r="O142" i="22"/>
  <c r="N141" i="22"/>
  <c r="O141" i="22"/>
  <c r="O129" i="22"/>
  <c r="N129" i="22"/>
  <c r="O144" i="22"/>
  <c r="N144" i="22"/>
  <c r="O123" i="22"/>
  <c r="N123" i="22"/>
  <c r="D10" i="15"/>
  <c r="V8" i="22"/>
  <c r="O10" i="22"/>
  <c r="N10" i="22"/>
  <c r="N5" i="22"/>
  <c r="O5" i="22"/>
  <c r="N8" i="22"/>
  <c r="O8" i="22"/>
  <c r="D8" i="15"/>
  <c r="V6" i="22"/>
  <c r="E14" i="15"/>
  <c r="W12" i="22"/>
  <c r="N7" i="22"/>
  <c r="O7" i="22"/>
  <c r="D11" i="15"/>
  <c r="V9" i="22"/>
  <c r="D7" i="15"/>
  <c r="V5" i="22"/>
  <c r="D13" i="15"/>
  <c r="V11" i="22"/>
  <c r="E11" i="15"/>
  <c r="W9" i="22"/>
  <c r="N4" i="22"/>
  <c r="O4" i="22"/>
  <c r="AI12" i="12"/>
  <c r="W3" i="22"/>
  <c r="D14" i="15"/>
  <c r="N22" i="24"/>
  <c r="E12" i="15"/>
  <c r="H24" i="25"/>
  <c r="H86" i="25"/>
  <c r="N109" i="24"/>
  <c r="D9" i="15"/>
  <c r="E10" i="15"/>
  <c r="N94" i="24"/>
  <c r="O94" i="24"/>
  <c r="N100" i="24"/>
  <c r="O100" i="24"/>
  <c r="N89" i="24"/>
  <c r="O89" i="24"/>
  <c r="N113" i="24"/>
  <c r="O113" i="24"/>
  <c r="N82" i="24"/>
  <c r="O82" i="24"/>
  <c r="N112" i="24"/>
  <c r="O112" i="24"/>
  <c r="N93" i="24"/>
  <c r="O93" i="24"/>
  <c r="N70" i="24"/>
  <c r="O70" i="24"/>
  <c r="N117" i="24"/>
  <c r="O117" i="24"/>
  <c r="N85" i="24"/>
  <c r="O85" i="24"/>
  <c r="N110" i="24"/>
  <c r="O110" i="24"/>
  <c r="N77" i="24"/>
  <c r="O77" i="24"/>
  <c r="N88" i="24"/>
  <c r="O88" i="24"/>
  <c r="N91" i="24"/>
  <c r="O91" i="24"/>
  <c r="N80" i="24"/>
  <c r="O80" i="24"/>
  <c r="N78" i="24"/>
  <c r="O78" i="24"/>
  <c r="N115" i="24"/>
  <c r="O115" i="24"/>
  <c r="N73" i="24"/>
  <c r="O73" i="24"/>
  <c r="N99" i="24"/>
  <c r="O99" i="24"/>
  <c r="N75" i="24"/>
  <c r="O75" i="24"/>
  <c r="N116" i="24"/>
  <c r="O116" i="24"/>
  <c r="N81" i="24"/>
  <c r="O81" i="24"/>
  <c r="N69" i="24"/>
  <c r="O69" i="24"/>
  <c r="N111" i="24"/>
  <c r="O111" i="24"/>
  <c r="N71" i="24"/>
  <c r="O71" i="24"/>
  <c r="N118" i="24"/>
  <c r="O118" i="24"/>
  <c r="N79" i="24"/>
  <c r="O79" i="24"/>
  <c r="N76" i="24"/>
  <c r="O76" i="24"/>
  <c r="N72" i="24"/>
  <c r="O72" i="24"/>
  <c r="N119" i="24"/>
  <c r="O119" i="24"/>
  <c r="N84" i="24"/>
  <c r="O84" i="24"/>
  <c r="N87" i="24"/>
  <c r="O87" i="24"/>
  <c r="N68" i="24"/>
  <c r="O68" i="24"/>
  <c r="N97" i="24"/>
  <c r="O97" i="24"/>
  <c r="N90" i="24"/>
  <c r="O90" i="24"/>
  <c r="N95" i="24"/>
  <c r="O95" i="24"/>
  <c r="N114" i="24"/>
  <c r="O114" i="24"/>
  <c r="N96" i="24"/>
  <c r="O96" i="24"/>
  <c r="N83" i="24"/>
  <c r="O83" i="24"/>
  <c r="N92" i="24"/>
  <c r="O92" i="24"/>
  <c r="N120" i="24"/>
  <c r="O120" i="24"/>
  <c r="N98" i="24"/>
  <c r="O98" i="24"/>
  <c r="N74" i="24"/>
  <c r="O74" i="24"/>
  <c r="N86" i="24"/>
  <c r="O86" i="24"/>
  <c r="N40" i="24"/>
  <c r="O40" i="24"/>
  <c r="N29" i="24"/>
  <c r="O29" i="24"/>
  <c r="N19" i="24"/>
  <c r="O19" i="24"/>
  <c r="N62" i="24"/>
  <c r="O62" i="24"/>
  <c r="N49" i="24"/>
  <c r="O49" i="24"/>
  <c r="N44" i="24"/>
  <c r="O44" i="24"/>
  <c r="N63" i="24"/>
  <c r="O63" i="24"/>
  <c r="N66" i="24"/>
  <c r="O66" i="24"/>
  <c r="N24" i="24"/>
  <c r="O24" i="24"/>
  <c r="N25" i="24"/>
  <c r="O25" i="24"/>
  <c r="N33" i="24"/>
  <c r="O33" i="24"/>
  <c r="N35" i="24"/>
  <c r="O35" i="24"/>
  <c r="N28" i="24"/>
  <c r="O28" i="24"/>
  <c r="N46" i="24"/>
  <c r="O46" i="24"/>
  <c r="N20" i="24"/>
  <c r="O20" i="24"/>
  <c r="N60" i="24"/>
  <c r="O60" i="24"/>
  <c r="N30" i="24"/>
  <c r="O30" i="24"/>
  <c r="N31" i="24"/>
  <c r="O31" i="24"/>
  <c r="N26" i="24"/>
  <c r="O26" i="24"/>
  <c r="N21" i="24"/>
  <c r="O21" i="24"/>
  <c r="N39" i="24"/>
  <c r="O39" i="24"/>
  <c r="N18" i="24"/>
  <c r="O18" i="24"/>
  <c r="N41" i="24"/>
  <c r="O41" i="24"/>
  <c r="N36" i="24"/>
  <c r="O36" i="24"/>
  <c r="N27" i="24"/>
  <c r="O27" i="24"/>
  <c r="N64" i="24"/>
  <c r="O64" i="24"/>
  <c r="N16" i="24"/>
  <c r="O16" i="24"/>
  <c r="N45" i="24"/>
  <c r="O45" i="24"/>
  <c r="N47" i="24"/>
  <c r="O47" i="24"/>
  <c r="N37" i="24"/>
  <c r="O37" i="24"/>
  <c r="N32" i="24"/>
  <c r="O32" i="24"/>
  <c r="N17" i="24"/>
  <c r="O17" i="24"/>
  <c r="N42" i="24"/>
  <c r="O42" i="24"/>
  <c r="N59" i="24"/>
  <c r="O59" i="24"/>
  <c r="N34" i="24"/>
  <c r="O34" i="24"/>
  <c r="N23" i="24"/>
  <c r="O23" i="24"/>
  <c r="N61" i="24"/>
  <c r="O61" i="24"/>
  <c r="N48" i="24"/>
  <c r="O48" i="24"/>
  <c r="N43" i="24"/>
  <c r="O43" i="24"/>
  <c r="N38" i="24"/>
  <c r="O38" i="24"/>
  <c r="N65" i="24"/>
  <c r="O65" i="24"/>
  <c r="N67" i="24"/>
  <c r="O67" i="24"/>
  <c r="N15" i="24"/>
  <c r="N58" i="24"/>
  <c r="G15" i="24"/>
  <c r="AU14" i="1"/>
  <c r="I11" i="24" s="1"/>
  <c r="E9" i="15"/>
  <c r="AI59" i="1"/>
  <c r="AI59" i="10"/>
  <c r="AV15" i="10"/>
  <c r="H87" i="25" s="1"/>
  <c r="E8" i="15"/>
  <c r="AV14" i="1"/>
  <c r="H16" i="25" s="1"/>
  <c r="AR59" i="1"/>
  <c r="F68" i="24"/>
  <c r="M68" i="24" s="1"/>
  <c r="F23" i="24"/>
  <c r="M23" i="24" s="1"/>
  <c r="F21" i="24"/>
  <c r="M21" i="24" s="1"/>
  <c r="H17" i="24"/>
  <c r="E7" i="15"/>
  <c r="D4" i="15"/>
  <c r="V2" i="22"/>
  <c r="D5" i="15"/>
  <c r="E4" i="15"/>
  <c r="W2" i="22"/>
  <c r="E6" i="15"/>
  <c r="E5" i="15"/>
  <c r="D6" i="15"/>
  <c r="BH14" i="10"/>
  <c r="H10" i="15"/>
  <c r="BH15" i="1"/>
  <c r="G245" i="6"/>
  <c r="AH145" i="22" s="1"/>
  <c r="AS59" i="10"/>
  <c r="AS59" i="1"/>
  <c r="AV26" i="1"/>
  <c r="H28" i="25" s="1"/>
  <c r="AV16" i="1"/>
  <c r="H18" i="25" s="1"/>
  <c r="N9" i="22" l="1"/>
  <c r="O9" i="22"/>
  <c r="N12" i="22"/>
  <c r="O12" i="22"/>
  <c r="N3" i="22"/>
  <c r="O3" i="22"/>
  <c r="R8" i="6"/>
  <c r="AV59" i="10"/>
  <c r="F15" i="24"/>
  <c r="M15" i="24" s="1"/>
  <c r="N2" i="22"/>
  <c r="O2" i="22"/>
  <c r="Y20" i="12"/>
  <c r="L15" i="24"/>
  <c r="AO2" i="1"/>
  <c r="AH8" i="1" s="1"/>
  <c r="F69" i="24"/>
  <c r="M69" i="24" s="1"/>
  <c r="AT59" i="1"/>
  <c r="L10" i="24" s="1"/>
  <c r="AV59" i="1"/>
  <c r="AU59" i="1"/>
  <c r="H68" i="24"/>
  <c r="F17" i="24"/>
  <c r="M17" i="24" s="1"/>
  <c r="F27" i="24"/>
  <c r="M27" i="24" s="1"/>
  <c r="H16" i="24"/>
  <c r="H15" i="24"/>
  <c r="Q6" i="6"/>
  <c r="S6" i="6" s="1"/>
  <c r="D11" i="24" l="1"/>
  <c r="D10" i="25"/>
  <c r="E82" i="25"/>
  <c r="L9" i="24"/>
  <c r="G11" i="24" s="1"/>
  <c r="AH9" i="1"/>
  <c r="T5" i="13"/>
  <c r="L11" i="24" l="1"/>
  <c r="AG15" i="1"/>
  <c r="AG52" i="10"/>
  <c r="AG50" i="1"/>
  <c r="AG41" i="10"/>
  <c r="AG49" i="1"/>
  <c r="AG44" i="10"/>
  <c r="BM26" i="1"/>
  <c r="AG48" i="1"/>
  <c r="AG36" i="10"/>
  <c r="AG34" i="10"/>
  <c r="BM28" i="1"/>
  <c r="AG26" i="10"/>
  <c r="AG16" i="10"/>
  <c r="AG31" i="10"/>
  <c r="BM25" i="1"/>
  <c r="BM24" i="1"/>
  <c r="BM18" i="1"/>
  <c r="AG35" i="1"/>
  <c r="AG51" i="1"/>
  <c r="AG35" i="10"/>
  <c r="AG34" i="1"/>
  <c r="AG47" i="1"/>
  <c r="AG25" i="10"/>
  <c r="AG28" i="10"/>
  <c r="AG17" i="10"/>
  <c r="AG43" i="1"/>
  <c r="AG36" i="1"/>
  <c r="AG41" i="1"/>
  <c r="AG43" i="10"/>
  <c r="AG42" i="10"/>
  <c r="AG21" i="1"/>
  <c r="AG19" i="10"/>
  <c r="AG50" i="10"/>
  <c r="AG56" i="1"/>
  <c r="AG33" i="1"/>
  <c r="BM21" i="1"/>
  <c r="AG45" i="10"/>
  <c r="AG44" i="1"/>
  <c r="AG33" i="10"/>
  <c r="AG24" i="1"/>
  <c r="AG54" i="1"/>
  <c r="AG27" i="10"/>
  <c r="AG32" i="10"/>
  <c r="AG24" i="10"/>
  <c r="AG22" i="10"/>
  <c r="AG49" i="10"/>
  <c r="AG39" i="10"/>
  <c r="AG27" i="1"/>
  <c r="AG45" i="1"/>
  <c r="AG38" i="1"/>
  <c r="BM27" i="1"/>
  <c r="AG57" i="10"/>
  <c r="AG18" i="10"/>
  <c r="AG28" i="1"/>
  <c r="AG57" i="1"/>
  <c r="AG55" i="10"/>
  <c r="AG58" i="10"/>
  <c r="AG19" i="1"/>
  <c r="AG55" i="1"/>
  <c r="AG51" i="10"/>
  <c r="AG26" i="1"/>
  <c r="AG25" i="1"/>
  <c r="BM19" i="1"/>
  <c r="AG37" i="10"/>
  <c r="AG37" i="1"/>
  <c r="BM20" i="1"/>
  <c r="AG29" i="1"/>
  <c r="BM30" i="1"/>
  <c r="AG58" i="1"/>
  <c r="AG47" i="10"/>
  <c r="AG53" i="1"/>
  <c r="AG42" i="1"/>
  <c r="AG38" i="10"/>
  <c r="AG23" i="10"/>
  <c r="AG40" i="10"/>
  <c r="AG23" i="1"/>
  <c r="AG52" i="1"/>
  <c r="AG56" i="10"/>
  <c r="AG48" i="10"/>
  <c r="AG20" i="1"/>
  <c r="AG29" i="10"/>
  <c r="AG40" i="1"/>
  <c r="AG46" i="10"/>
  <c r="AG46" i="1"/>
  <c r="AG21" i="10"/>
  <c r="BM15" i="1"/>
  <c r="AG32" i="1"/>
  <c r="AG54" i="10"/>
  <c r="AG30" i="10"/>
  <c r="BM29" i="1"/>
  <c r="AG53" i="10"/>
  <c r="AG31" i="1"/>
  <c r="AG20" i="10"/>
  <c r="BM22" i="1"/>
  <c r="AG18" i="1"/>
  <c r="AG30" i="1"/>
  <c r="AG39" i="1"/>
  <c r="BM23" i="1"/>
  <c r="AG22" i="1"/>
  <c r="AG15" i="10"/>
  <c r="AG14" i="1"/>
  <c r="AG59" i="10" l="1"/>
  <c r="AG59" i="1"/>
  <c r="AO1" i="1" l="1"/>
  <c r="AE8" i="1" s="1"/>
  <c r="AE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Pablo Silva</author>
    <author>Pablo Silva Landeros</author>
  </authors>
  <commentList>
    <comment ref="J1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Sernapesca:</t>
        </r>
        <r>
          <rPr>
            <sz val="9"/>
            <color indexed="81"/>
            <rFont val="Tahoma"/>
            <family val="2"/>
          </rPr>
          <t xml:space="preserve">
Seleccione de lista desplegable la Categoría al que pertenece la especie a declarar.</t>
        </r>
      </text>
    </comment>
    <comment ref="R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Sernapesca:</t>
        </r>
        <r>
          <rPr>
            <sz val="9"/>
            <color indexed="81"/>
            <rFont val="Tahoma"/>
            <family val="2"/>
          </rPr>
          <t xml:space="preserve">
Primero debe seleccionar la Categoría de la especie a declarar. Luego seleccione género o especie que figuran como autorizada en Resolución Exenta vigente de Subsecretaría de Pesca.</t>
        </r>
      </text>
    </comment>
    <comment ref="Y1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Sernapesca:</t>
        </r>
        <r>
          <rPr>
            <sz val="9"/>
            <color indexed="81"/>
            <rFont val="Tahoma"/>
            <family val="2"/>
          </rPr>
          <t xml:space="preserve">
Seleccione especie sólo cuando figura sólo el género en columna anterior (ej. Para categorías Pez o Cnidaria)</t>
        </r>
      </text>
    </comment>
    <comment ref="CC46" authorId="1" shapeId="0" xr:uid="{B4DDB2C7-D421-402B-ACCF-6F6496E6F42A}">
      <text>
        <r>
          <rPr>
            <b/>
            <sz val="10"/>
            <color indexed="81"/>
            <rFont val="Tahoma"/>
            <charset val="1"/>
          </rPr>
          <t>Pablo Silva Landeros:</t>
        </r>
        <r>
          <rPr>
            <sz val="10"/>
            <color indexed="81"/>
            <rFont val="Tahoma"/>
            <charset val="1"/>
          </rPr>
          <t xml:space="preserve">
Sinónimo de Epalzeorhynchos frenatus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Pablo Silva Landeros</author>
    <author>Pablo Silva</author>
  </authors>
  <commentList>
    <comment ref="N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Sernapesca</t>
        </r>
        <r>
          <rPr>
            <sz val="9"/>
            <color indexed="81"/>
            <rFont val="Tahoma"/>
            <family val="2"/>
          </rPr>
          <t xml:space="preserve">
Sólo para importación de especies ornamentales.</t>
        </r>
      </text>
    </comment>
    <comment ref="J12" authorId="1" shapeId="0" xr:uid="{00000000-0006-0000-0400-000002000000}">
      <text>
        <r>
          <rPr>
            <b/>
            <sz val="9"/>
            <color indexed="81"/>
            <rFont val="Tahoma"/>
            <family val="2"/>
          </rPr>
          <t>Sernapesca:</t>
        </r>
        <r>
          <rPr>
            <sz val="9"/>
            <color indexed="81"/>
            <rFont val="Tahoma"/>
            <family val="2"/>
          </rPr>
          <t xml:space="preserve">
Seleccione de lista desplegable la Categoría a la que pertenece la especie a declarar.</t>
        </r>
      </text>
    </comment>
    <comment ref="R13" authorId="1" shapeId="0" xr:uid="{00000000-0006-0000-0400-000003000000}">
      <text>
        <r>
          <rPr>
            <b/>
            <sz val="9"/>
            <color indexed="81"/>
            <rFont val="Tahoma"/>
            <family val="2"/>
          </rPr>
          <t>Sernapesca:</t>
        </r>
        <r>
          <rPr>
            <sz val="9"/>
            <color indexed="81"/>
            <rFont val="Tahoma"/>
            <family val="2"/>
          </rPr>
          <t xml:space="preserve">
Primero debe seleccionar la Categoría de la especie a declarar. Luego seleccione género o especie que figuran como autorizada en Resolución Exenta vigente de Subsecretaría de Pesca.</t>
        </r>
      </text>
    </comment>
    <comment ref="Y13" authorId="1" shapeId="0" xr:uid="{00000000-0006-0000-0400-000004000000}">
      <text>
        <r>
          <rPr>
            <b/>
            <sz val="9"/>
            <color indexed="81"/>
            <rFont val="Tahoma"/>
            <family val="2"/>
          </rPr>
          <t>Sernapesca:</t>
        </r>
        <r>
          <rPr>
            <sz val="9"/>
            <color indexed="81"/>
            <rFont val="Tahoma"/>
            <family val="2"/>
          </rPr>
          <t xml:space="preserve">
Seleccione especie sólo cuando figura sólo el género en columna anterior (ej. Para categorías Pez o Cnidaria)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Pablo Silva Landeros</author>
  </authors>
  <commentList>
    <comment ref="P2" authorId="0" shapeId="0" xr:uid="{08AD9BBC-AB47-4A06-8D34-72D4AD580F8C}">
      <text>
        <r>
          <rPr>
            <b/>
            <sz val="10"/>
            <color indexed="81"/>
            <rFont val="Tahoma"/>
            <charset val="1"/>
          </rPr>
          <t>Pablo Silva Landeros:</t>
        </r>
        <r>
          <rPr>
            <sz val="10"/>
            <color indexed="81"/>
            <rFont val="Tahoma"/>
            <charset val="1"/>
          </rPr>
          <t xml:space="preserve">
Nombre oficial Platydoras hancockii</t>
        </r>
      </text>
    </comment>
    <comment ref="DZ2" authorId="0" shapeId="0" xr:uid="{CE426F73-AB98-41D9-BF65-445F4D938183}">
      <text>
        <r>
          <rPr>
            <b/>
            <sz val="10"/>
            <color indexed="81"/>
            <rFont val="Tahoma"/>
            <family val="2"/>
          </rPr>
          <t>Pablo Silva Landeros:</t>
        </r>
        <r>
          <rPr>
            <sz val="10"/>
            <color indexed="81"/>
            <rFont val="Tahoma"/>
            <family val="2"/>
          </rPr>
          <t xml:space="preserve">
Especie no existe</t>
        </r>
      </text>
    </comment>
    <comment ref="JU2" authorId="0" shapeId="0" xr:uid="{DB3E2340-98C8-4B47-97D1-C9021BB0B698}">
      <text>
        <r>
          <rPr>
            <b/>
            <sz val="10"/>
            <color indexed="81"/>
            <rFont val="Tahoma"/>
            <family val="2"/>
          </rPr>
          <t>Pablo Silva Landeros:</t>
        </r>
        <r>
          <rPr>
            <sz val="10"/>
            <color indexed="81"/>
            <rFont val="Tahoma"/>
            <family val="2"/>
          </rPr>
          <t xml:space="preserve">
Sinónimo de Microdevario kubotai</t>
        </r>
      </text>
    </comment>
    <comment ref="CS3" authorId="0" shapeId="0" xr:uid="{4646FDBF-D603-470B-9AFA-D0310D1F0770}">
      <text>
        <r>
          <rPr>
            <b/>
            <sz val="10"/>
            <color indexed="81"/>
            <rFont val="Tahoma"/>
            <charset val="1"/>
          </rPr>
          <t>Pablo Silva Landeros:</t>
        </r>
        <r>
          <rPr>
            <sz val="10"/>
            <color indexed="81"/>
            <rFont val="Tahoma"/>
            <charset val="1"/>
          </rPr>
          <t xml:space="preserve">
Nombre científico no existiría</t>
        </r>
      </text>
    </comment>
    <comment ref="JN3" authorId="0" shapeId="0" xr:uid="{74A19DBC-451E-4C65-A418-7216FDED318A}">
      <text>
        <r>
          <rPr>
            <b/>
            <sz val="10"/>
            <color indexed="81"/>
            <rFont val="Tahoma"/>
            <charset val="1"/>
          </rPr>
          <t>Pablo Silva Landeros:</t>
        </r>
        <r>
          <rPr>
            <sz val="10"/>
            <color indexed="81"/>
            <rFont val="Tahoma"/>
            <charset val="1"/>
          </rPr>
          <t xml:space="preserve">
es fluviatilis (mal escrito)</t>
        </r>
      </text>
    </comment>
    <comment ref="LB3" authorId="0" shapeId="0" xr:uid="{35D1286F-9C08-4AD4-8D9F-B973B61B5562}">
      <text>
        <r>
          <rPr>
            <b/>
            <sz val="10"/>
            <color indexed="81"/>
            <rFont val="Tahoma"/>
            <family val="2"/>
          </rPr>
          <t>Pablo Silva Landeros:</t>
        </r>
        <r>
          <rPr>
            <sz val="10"/>
            <color indexed="81"/>
            <rFont val="Tahoma"/>
            <family val="2"/>
          </rPr>
          <t xml:space="preserve">
Sinínomo de Scleropages jardinii</t>
        </r>
      </text>
    </comment>
    <comment ref="BN9" authorId="0" shapeId="0" xr:uid="{41B2EB90-C3E9-4940-9E04-21462AD283A7}">
      <text>
        <r>
          <rPr>
            <b/>
            <sz val="10"/>
            <color indexed="81"/>
            <rFont val="Tahoma"/>
            <family val="2"/>
          </rPr>
          <t>Pablo Silva Landeros:</t>
        </r>
        <r>
          <rPr>
            <sz val="10"/>
            <color indexed="81"/>
            <rFont val="Tahoma"/>
            <family val="2"/>
          </rPr>
          <t xml:space="preserve">
Sinónimo de Chromobotia macracantha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Pablo Silva Landeros</author>
  </authors>
  <commentList>
    <comment ref="G2" authorId="0" shapeId="0" xr:uid="{409337AF-915F-4191-8A21-7A8F7861604D}">
      <text>
        <r>
          <rPr>
            <b/>
            <sz val="10"/>
            <color indexed="81"/>
            <rFont val="Tahoma"/>
            <charset val="1"/>
          </rPr>
          <t>Pablo Silva Landeros:</t>
        </r>
        <r>
          <rPr>
            <sz val="10"/>
            <color indexed="81"/>
            <rFont val="Tahoma"/>
            <charset val="1"/>
          </rPr>
          <t xml:space="preserve">
Género Mal Escrito</t>
        </r>
      </text>
    </comment>
  </commentList>
</comments>
</file>

<file path=xl/sharedStrings.xml><?xml version="1.0" encoding="utf-8"?>
<sst xmlns="http://schemas.openxmlformats.org/spreadsheetml/2006/main" count="10652" uniqueCount="4678">
  <si>
    <t>N° Acta de Internación asociada</t>
  </si>
  <si>
    <t>ORDEN DE CUARENTENA</t>
  </si>
  <si>
    <t>Inicio cuarentena</t>
  </si>
  <si>
    <t>Día 15:</t>
  </si>
  <si>
    <t>Total declarado</t>
  </si>
  <si>
    <t>RESUMEN DE CUARENTENA</t>
  </si>
  <si>
    <t>Titular  Est.  Cuarentena</t>
  </si>
  <si>
    <t>RUT:</t>
  </si>
  <si>
    <t>Total arribado</t>
  </si>
  <si>
    <t>Dirección</t>
  </si>
  <si>
    <t>Mortalidad</t>
  </si>
  <si>
    <t>Nombre del Proveedor</t>
  </si>
  <si>
    <t>Saldo final</t>
  </si>
  <si>
    <t>Item</t>
  </si>
  <si>
    <t>Cantidad Declarada</t>
  </si>
  <si>
    <t>AUTORIZACIÓN DE INICIO DE CUARENTENA</t>
  </si>
  <si>
    <t>Solicitud de Levantamiento de Cuarentena</t>
  </si>
  <si>
    <t xml:space="preserve">A partir del </t>
  </si>
  <si>
    <t>Nombre y firma de Funcionario</t>
  </si>
  <si>
    <t>Timbre Control Interno</t>
  </si>
  <si>
    <t>se podrá enviar  correo de solicitud</t>
  </si>
  <si>
    <t>Ambiente</t>
  </si>
  <si>
    <t>Abramites</t>
  </si>
  <si>
    <t>Abudefduf</t>
  </si>
  <si>
    <t>Acanthicus</t>
  </si>
  <si>
    <t>Acanthodoras</t>
  </si>
  <si>
    <t>Acanthostracion</t>
  </si>
  <si>
    <t>Acanthurus</t>
  </si>
  <si>
    <t>Acantopsis</t>
  </si>
  <si>
    <t>Acarichthys</t>
  </si>
  <si>
    <t>Acaronia</t>
  </si>
  <si>
    <t>Acestrorhynchus</t>
  </si>
  <si>
    <t>Achirus</t>
  </si>
  <si>
    <t>Acropora</t>
  </si>
  <si>
    <t>Aequidens</t>
  </si>
  <si>
    <t>Agamyxis</t>
  </si>
  <si>
    <t>Aguarunichthys</t>
  </si>
  <si>
    <t>Alectis</t>
  </si>
  <si>
    <t>Alestopetersius</t>
  </si>
  <si>
    <t>Altolamprologus</t>
  </si>
  <si>
    <t>Amblydoras</t>
  </si>
  <si>
    <t>Amblyeleotris</t>
  </si>
  <si>
    <t>Amblygobius</t>
  </si>
  <si>
    <t>Amphilophus</t>
  </si>
  <si>
    <t>Amphiprion</t>
  </si>
  <si>
    <t>Anabas</t>
  </si>
  <si>
    <t>Anableps</t>
  </si>
  <si>
    <t>Anadoras</t>
  </si>
  <si>
    <t>Anampses</t>
  </si>
  <si>
    <t>Ancistrus</t>
  </si>
  <si>
    <t>Anisotremus</t>
  </si>
  <si>
    <t>Anomalops</t>
  </si>
  <si>
    <t>Anostomus</t>
  </si>
  <si>
    <t>Antennarius</t>
  </si>
  <si>
    <t>Aphyocharax</t>
  </si>
  <si>
    <t>Aphyosemion</t>
  </si>
  <si>
    <t>Apistogramma</t>
  </si>
  <si>
    <t>Apistogrammoides</t>
  </si>
  <si>
    <t>Aplocheilus</t>
  </si>
  <si>
    <t>Apogon</t>
  </si>
  <si>
    <t>Apolemichthys</t>
  </si>
  <si>
    <t>Apteronotus</t>
  </si>
  <si>
    <t>Arapaima</t>
  </si>
  <si>
    <t>CITES</t>
  </si>
  <si>
    <t>Archocentrus</t>
  </si>
  <si>
    <t>Archoplites</t>
  </si>
  <si>
    <t>Aristochromis</t>
  </si>
  <si>
    <t>Arius</t>
  </si>
  <si>
    <t>Arothron</t>
  </si>
  <si>
    <t>Aspidoras</t>
  </si>
  <si>
    <t>Assessor</t>
  </si>
  <si>
    <t>Astatotilapia</t>
  </si>
  <si>
    <t>Astrodoras</t>
  </si>
  <si>
    <t>Astronotus</t>
  </si>
  <si>
    <t>Astyanax</t>
  </si>
  <si>
    <t>Atractosteus</t>
  </si>
  <si>
    <t>Auchenipterichthys</t>
  </si>
  <si>
    <t>Aulonocara</t>
  </si>
  <si>
    <t>Aulonocranus</t>
  </si>
  <si>
    <t>Austrofundulus</t>
  </si>
  <si>
    <t>Austrolebias</t>
  </si>
  <si>
    <t>Axelrodia</t>
  </si>
  <si>
    <t>Badis</t>
  </si>
  <si>
    <t>Bagarius</t>
  </si>
  <si>
    <t>Balantiocheilos</t>
  </si>
  <si>
    <t>Balistapus</t>
  </si>
  <si>
    <t>Balistes</t>
  </si>
  <si>
    <t>Balistoides</t>
  </si>
  <si>
    <t>Barbichthys</t>
  </si>
  <si>
    <t>Barbodes</t>
  </si>
  <si>
    <t>Barbonymus</t>
  </si>
  <si>
    <t>Barbus</t>
  </si>
  <si>
    <t>Bedotia</t>
  </si>
  <si>
    <t>Belontia</t>
  </si>
  <si>
    <t>Benthochromis</t>
  </si>
  <si>
    <t>Betta</t>
  </si>
  <si>
    <t>Biotodoma</t>
  </si>
  <si>
    <t>Bodianus</t>
  </si>
  <si>
    <t>Boehlkea</t>
  </si>
  <si>
    <t>Boraras</t>
  </si>
  <si>
    <t>Botia</t>
  </si>
  <si>
    <t>Boulengerella</t>
  </si>
  <si>
    <t>Boulengerochromis</t>
  </si>
  <si>
    <t>Brachychalcinus</t>
  </si>
  <si>
    <t>Brachygobius</t>
  </si>
  <si>
    <t>Brachyhypopomus</t>
  </si>
  <si>
    <t>Brachyplatystoma</t>
  </si>
  <si>
    <t>Brochis</t>
  </si>
  <si>
    <t>Brycinus</t>
  </si>
  <si>
    <t>Brycon</t>
  </si>
  <si>
    <t>Buccochromis</t>
  </si>
  <si>
    <t>Bunocephalichthys</t>
  </si>
  <si>
    <t>Bunocephalus</t>
  </si>
  <si>
    <t>Butis</t>
  </si>
  <si>
    <t>Caenotropus</t>
  </si>
  <si>
    <t>Callichthys</t>
  </si>
  <si>
    <t>Callochromis</t>
  </si>
  <si>
    <t>Calloplesiops</t>
  </si>
  <si>
    <t>Calophysus</t>
  </si>
  <si>
    <t>Campylomormyrus</t>
  </si>
  <si>
    <t>Canthigaster</t>
  </si>
  <si>
    <t>Capoeta</t>
  </si>
  <si>
    <t>Caquetaia</t>
  </si>
  <si>
    <t>Carassius</t>
  </si>
  <si>
    <t>Carcharhinus</t>
  </si>
  <si>
    <t>Carnegiella</t>
  </si>
  <si>
    <t>Centropyge</t>
  </si>
  <si>
    <t>Cephalopholis</t>
  </si>
  <si>
    <t>Cetopsis</t>
  </si>
  <si>
    <t>Chaca</t>
  </si>
  <si>
    <t>Chaetodermis</t>
  </si>
  <si>
    <t>Chaetodipterus</t>
  </si>
  <si>
    <t>Chaetodon</t>
  </si>
  <si>
    <t>Chaetodontoplus</t>
  </si>
  <si>
    <t>Chaetostoma</t>
  </si>
  <si>
    <t>Chalceus</t>
  </si>
  <si>
    <t>Chalinochromis</t>
  </si>
  <si>
    <t>Champsochromis</t>
  </si>
  <si>
    <t>Chanda</t>
  </si>
  <si>
    <t>Channa</t>
  </si>
  <si>
    <t>Characidium</t>
  </si>
  <si>
    <t>Charax</t>
  </si>
  <si>
    <t>Cheilochromis</t>
  </si>
  <si>
    <t>Chela</t>
  </si>
  <si>
    <t>Chelmon</t>
  </si>
  <si>
    <t>Chelmonops</t>
  </si>
  <si>
    <t>Chilodus</t>
  </si>
  <si>
    <t>Chilomycterus</t>
  </si>
  <si>
    <t>Chiloscyllium</t>
  </si>
  <si>
    <t>Chilotilapia</t>
  </si>
  <si>
    <t>Chitala</t>
  </si>
  <si>
    <t>Chromileptes</t>
  </si>
  <si>
    <t>Chromis</t>
  </si>
  <si>
    <t>Chrysiptera</t>
  </si>
  <si>
    <t>Cichla</t>
  </si>
  <si>
    <t>Cichlasoma</t>
  </si>
  <si>
    <t>Cirrhilabrus</t>
  </si>
  <si>
    <t>Cirrhitichthys</t>
  </si>
  <si>
    <t>Cirrhitops</t>
  </si>
  <si>
    <t>Cirrhitus</t>
  </si>
  <si>
    <t>Cleithracara</t>
  </si>
  <si>
    <t>Cobitis</t>
  </si>
  <si>
    <t>Colomesus</t>
  </si>
  <si>
    <t>Colossoma</t>
  </si>
  <si>
    <t>Copadichromis</t>
  </si>
  <si>
    <t>Copeina</t>
  </si>
  <si>
    <t>Copella</t>
  </si>
  <si>
    <t>Coradion</t>
  </si>
  <si>
    <t>Coris</t>
  </si>
  <si>
    <t>Corydoras</t>
  </si>
  <si>
    <t>Corynopoma</t>
  </si>
  <si>
    <t>Coryphopterus</t>
  </si>
  <si>
    <t>Crenicara</t>
  </si>
  <si>
    <t>Crenicichla</t>
  </si>
  <si>
    <t>Crenuchus</t>
  </si>
  <si>
    <t>Cromileptes</t>
  </si>
  <si>
    <t>Crossocheilus</t>
  </si>
  <si>
    <t>Cryptocentrus</t>
  </si>
  <si>
    <t>Ctenobrycon</t>
  </si>
  <si>
    <t>Ctenochaetus</t>
  </si>
  <si>
    <t>Ctenogobiops</t>
  </si>
  <si>
    <t>Ctenolucius</t>
  </si>
  <si>
    <t>Ctenopharyngodon</t>
  </si>
  <si>
    <t>Ctenopis</t>
  </si>
  <si>
    <t>Ctenopoma</t>
  </si>
  <si>
    <t>Cyathopharynx</t>
  </si>
  <si>
    <t>Cynolebias</t>
  </si>
  <si>
    <t>Cynotilapia</t>
  </si>
  <si>
    <t>Cyphotilapia</t>
  </si>
  <si>
    <t>Cyprichromis</t>
  </si>
  <si>
    <t>Cyprinocirrhites</t>
  </si>
  <si>
    <t>Cyprinus</t>
  </si>
  <si>
    <t>Cyrtocara</t>
  </si>
  <si>
    <t>Dactyloptena</t>
  </si>
  <si>
    <t>Danio</t>
  </si>
  <si>
    <t>Dascyllus</t>
  </si>
  <si>
    <t>Datnioides</t>
  </si>
  <si>
    <t>Dekeyseria</t>
  </si>
  <si>
    <t>Dendrochirus</t>
  </si>
  <si>
    <t>Dermogenys</t>
  </si>
  <si>
    <t>Devario</t>
  </si>
  <si>
    <t>Dianema</t>
  </si>
  <si>
    <t>Dicrossus</t>
  </si>
  <si>
    <t>Dimidiochromis</t>
  </si>
  <si>
    <t>Diodon</t>
  </si>
  <si>
    <t>Distichodus</t>
  </si>
  <si>
    <t>Echeneis</t>
  </si>
  <si>
    <t>Echidna</t>
  </si>
  <si>
    <t>Ecsenius</t>
  </si>
  <si>
    <t>Eigenmannia</t>
  </si>
  <si>
    <t>Elacatinus</t>
  </si>
  <si>
    <t>Electrophorus</t>
  </si>
  <si>
    <t>Emblemaria</t>
  </si>
  <si>
    <t>Enchelycore</t>
  </si>
  <si>
    <t>Enneacampus</t>
  </si>
  <si>
    <t>Enneacanthus</t>
  </si>
  <si>
    <t>Epalzeorhynchos</t>
  </si>
  <si>
    <t>Epibulus</t>
  </si>
  <si>
    <t>Epinephelus</t>
  </si>
  <si>
    <t>Epiplatys</t>
  </si>
  <si>
    <t>Equetus</t>
  </si>
  <si>
    <t>Eremophilus</t>
  </si>
  <si>
    <t>Eretmodus</t>
  </si>
  <si>
    <t>Erpetoichthys</t>
  </si>
  <si>
    <t>Etroplus</t>
  </si>
  <si>
    <t>Eurypegasus</t>
  </si>
  <si>
    <t>Exallias</t>
  </si>
  <si>
    <t>Exodon</t>
  </si>
  <si>
    <t>Farlowella</t>
  </si>
  <si>
    <t>Forcipiger</t>
  </si>
  <si>
    <t>Fossorochromis</t>
  </si>
  <si>
    <t>Fundulopanchax</t>
  </si>
  <si>
    <t>Garra</t>
  </si>
  <si>
    <t>Gasteropelecus</t>
  </si>
  <si>
    <t>Gasterosteus</t>
  </si>
  <si>
    <t>Geophagus</t>
  </si>
  <si>
    <t>Gephyrocharax</t>
  </si>
  <si>
    <t>Ginglymostoma</t>
  </si>
  <si>
    <t>Glossolepis</t>
  </si>
  <si>
    <t>Gnathochromis</t>
  </si>
  <si>
    <t>Gnathonemus</t>
  </si>
  <si>
    <t>Gobiodon</t>
  </si>
  <si>
    <t>Gobiosoma</t>
  </si>
  <si>
    <t>Gomphosus</t>
  </si>
  <si>
    <t>Gramma</t>
  </si>
  <si>
    <t>Grammistes</t>
  </si>
  <si>
    <t>Greenwoodochromis</t>
  </si>
  <si>
    <t>Gymnocorymbus</t>
  </si>
  <si>
    <t>Gymnogeophagus</t>
  </si>
  <si>
    <t>Gymnomuraena</t>
  </si>
  <si>
    <t>Gymnothorax</t>
  </si>
  <si>
    <t>Gymnotus</t>
  </si>
  <si>
    <t>Gyrinocheilus</t>
  </si>
  <si>
    <t>Halichoeres</t>
  </si>
  <si>
    <t>Hampala</t>
  </si>
  <si>
    <t>Haplochromis</t>
  </si>
  <si>
    <t>Hasemania</t>
  </si>
  <si>
    <t>Helostoma</t>
  </si>
  <si>
    <t>Hemibagrus</t>
  </si>
  <si>
    <t>Hemichromis</t>
  </si>
  <si>
    <t>Hemigrammus</t>
  </si>
  <si>
    <t>Hemiodontichthys</t>
  </si>
  <si>
    <t>Hemiodus</t>
  </si>
  <si>
    <t>Hemisorubim</t>
  </si>
  <si>
    <t>Hemitaurichthys</t>
  </si>
  <si>
    <t>Heniochus</t>
  </si>
  <si>
    <t>Heros</t>
  </si>
  <si>
    <t>Hippocampus</t>
  </si>
  <si>
    <t>Histrio</t>
  </si>
  <si>
    <t>Holacanthus</t>
  </si>
  <si>
    <t>Homaloptera</t>
  </si>
  <si>
    <t>Hoplosternum</t>
  </si>
  <si>
    <t>Horabagrus</t>
  </si>
  <si>
    <t>Hydrolycus</t>
  </si>
  <si>
    <t>Hyphessobrycon</t>
  </si>
  <si>
    <t>Hypoclinemus</t>
  </si>
  <si>
    <t>Hypoplectrus</t>
  </si>
  <si>
    <t>Hypoptopoma</t>
  </si>
  <si>
    <t>Hypostomus</t>
  </si>
  <si>
    <t>Hypselecara</t>
  </si>
  <si>
    <t>Iguanodectes</t>
  </si>
  <si>
    <t>Indostomus</t>
  </si>
  <si>
    <t>Inpaichthys</t>
  </si>
  <si>
    <t>Iodotropheus</t>
  </si>
  <si>
    <t>Iriatherina</t>
  </si>
  <si>
    <t>Istiblennius</t>
  </si>
  <si>
    <t>Jordanella</t>
  </si>
  <si>
    <t>Julidochromis</t>
  </si>
  <si>
    <t>Kryptopterus</t>
  </si>
  <si>
    <t>Labeo</t>
  </si>
  <si>
    <t>Labeotropheus</t>
  </si>
  <si>
    <t>Labidochromis</t>
  </si>
  <si>
    <t>Labrichthys</t>
  </si>
  <si>
    <t>Labroides</t>
  </si>
  <si>
    <t>Lactophrys</t>
  </si>
  <si>
    <t>Lactoria</t>
  </si>
  <si>
    <t>Laetacara</t>
  </si>
  <si>
    <t>Lamontichthys</t>
  </si>
  <si>
    <t>Lamprologus</t>
  </si>
  <si>
    <t>Leiarius</t>
  </si>
  <si>
    <t>Lepidiolamprologus</t>
  </si>
  <si>
    <t>Lepidosiren</t>
  </si>
  <si>
    <t>Lepisosteus</t>
  </si>
  <si>
    <t>Lepomis</t>
  </si>
  <si>
    <t>Leporacanthicus</t>
  </si>
  <si>
    <t>Leporinus</t>
  </si>
  <si>
    <t>Leptobarbus</t>
  </si>
  <si>
    <t>Leptobotia</t>
  </si>
  <si>
    <t>Lethrinops</t>
  </si>
  <si>
    <t>Limia</t>
  </si>
  <si>
    <t>Liopropoma</t>
  </si>
  <si>
    <t>Liosomadoras</t>
  </si>
  <si>
    <t>Lipophrys</t>
  </si>
  <si>
    <t>Lobochilotes</t>
  </si>
  <si>
    <t>Luciocephalus</t>
  </si>
  <si>
    <t>Luciosoma</t>
  </si>
  <si>
    <t>Lutjanus</t>
  </si>
  <si>
    <t>Lythrypnus</t>
  </si>
  <si>
    <t>Macrognathus</t>
  </si>
  <si>
    <t>Macropharyngodon</t>
  </si>
  <si>
    <t>Macropodus</t>
  </si>
  <si>
    <t>Malacoctenus</t>
  </si>
  <si>
    <t>Marosatherina</t>
  </si>
  <si>
    <t>Mastacembelus</t>
  </si>
  <si>
    <t>Maylandia</t>
  </si>
  <si>
    <t>Meiacanthus</t>
  </si>
  <si>
    <t>Melanocharacidium</t>
  </si>
  <si>
    <t>Melanochromis</t>
  </si>
  <si>
    <t>Melanotaenia</t>
  </si>
  <si>
    <t>Melichthys</t>
  </si>
  <si>
    <t>Mesonauta</t>
  </si>
  <si>
    <t>Mesonoemacheilus</t>
  </si>
  <si>
    <t>Metynnis</t>
  </si>
  <si>
    <t>Microctenopoma</t>
  </si>
  <si>
    <t>Microglanis</t>
  </si>
  <si>
    <t>Microrasbora</t>
  </si>
  <si>
    <t>Microspathodon</t>
  </si>
  <si>
    <t>Mikrogeophagus</t>
  </si>
  <si>
    <t>Misgurnus</t>
  </si>
  <si>
    <t>Moenkhausia</t>
  </si>
  <si>
    <t>Monacanthus</t>
  </si>
  <si>
    <t>Monocirrhus</t>
  </si>
  <si>
    <t>Monodactylus</t>
  </si>
  <si>
    <t>Monopterus</t>
  </si>
  <si>
    <t>Myleus</t>
  </si>
  <si>
    <t>Myloplus</t>
  </si>
  <si>
    <t>Mylossoma</t>
  </si>
  <si>
    <t>Myrichthys</t>
  </si>
  <si>
    <t>Mystus</t>
  </si>
  <si>
    <t>Nandopsis</t>
  </si>
  <si>
    <t>Nandus</t>
  </si>
  <si>
    <t>Nannacara</t>
  </si>
  <si>
    <t>Nannostomus</t>
  </si>
  <si>
    <t>Nanochromis</t>
  </si>
  <si>
    <t>Narcine</t>
  </si>
  <si>
    <t>Naso</t>
  </si>
  <si>
    <t>Negaprion</t>
  </si>
  <si>
    <t>Nemacheilus</t>
  </si>
  <si>
    <t>Nemadoras</t>
  </si>
  <si>
    <t>Nemateleotris</t>
  </si>
  <si>
    <t>Nematobrycon</t>
  </si>
  <si>
    <t>Nematolebias</t>
  </si>
  <si>
    <t>Neocirrhites</t>
  </si>
  <si>
    <t>Neoglyphidodon</t>
  </si>
  <si>
    <t>Neolamprologus</t>
  </si>
  <si>
    <t>Neoniphon</t>
  </si>
  <si>
    <t>Neosynchiropus</t>
  </si>
  <si>
    <t>Nimbochromis</t>
  </si>
  <si>
    <t>Nomorhamphus</t>
  </si>
  <si>
    <t>Notesthes</t>
  </si>
  <si>
    <t>Nothobranchius</t>
  </si>
  <si>
    <t>Notopterus</t>
  </si>
  <si>
    <t>Novaculichthys</t>
  </si>
  <si>
    <t>Odonus</t>
  </si>
  <si>
    <t>Ompok</t>
  </si>
  <si>
    <t>Ophthalmotilapia</t>
  </si>
  <si>
    <t>Opistognathus</t>
  </si>
  <si>
    <t>Oryzias</t>
  </si>
  <si>
    <t>Osphronemus</t>
  </si>
  <si>
    <t>Osteochilus</t>
  </si>
  <si>
    <t>Osteoglossum</t>
  </si>
  <si>
    <t>Ostracion</t>
  </si>
  <si>
    <t>Otocinclus</t>
  </si>
  <si>
    <t>Otopharynx</t>
  </si>
  <si>
    <t>Oxycirrhites</t>
  </si>
  <si>
    <t>Oxyeleotris</t>
  </si>
  <si>
    <t>Oxymonacanthus</t>
  </si>
  <si>
    <t>Panaque</t>
  </si>
  <si>
    <t>Pangasius</t>
  </si>
  <si>
    <t>Pangio</t>
  </si>
  <si>
    <t>Pantodon</t>
  </si>
  <si>
    <t>Parablennius</t>
  </si>
  <si>
    <t>Paracanthurus</t>
  </si>
  <si>
    <t>Paracheilinus</t>
  </si>
  <si>
    <t>Paracheirodon</t>
  </si>
  <si>
    <t>Parachromis</t>
  </si>
  <si>
    <t>Paracirrhites</t>
  </si>
  <si>
    <t>Paracyprichromis</t>
  </si>
  <si>
    <t>Paragobiodon</t>
  </si>
  <si>
    <t>Parambassis</t>
  </si>
  <si>
    <t>Parasphaerichthys</t>
  </si>
  <si>
    <t>Paratilapia</t>
  </si>
  <si>
    <t>Paratrygon</t>
  </si>
  <si>
    <t>Pareques</t>
  </si>
  <si>
    <t>Parosphromenus</t>
  </si>
  <si>
    <t>Peckoltia</t>
  </si>
  <si>
    <t>Pelmatochromis</t>
  </si>
  <si>
    <t>Pelvicachromis</t>
  </si>
  <si>
    <t>Periophthalmus</t>
  </si>
  <si>
    <t>Perrunichthys</t>
  </si>
  <si>
    <t>Pervagor</t>
  </si>
  <si>
    <t>Petitella</t>
  </si>
  <si>
    <t>Petrochromis</t>
  </si>
  <si>
    <t>Petrotilapia</t>
  </si>
  <si>
    <t>Phenacogaster</t>
  </si>
  <si>
    <t>Phenacogrammus</t>
  </si>
  <si>
    <t>Pholidichthys</t>
  </si>
  <si>
    <t>Phractocephalus</t>
  </si>
  <si>
    <t>Piabucina</t>
  </si>
  <si>
    <t>Piabucus</t>
  </si>
  <si>
    <t>Piaractus</t>
  </si>
  <si>
    <t>Pimelodella</t>
  </si>
  <si>
    <t>Pimelodus</t>
  </si>
  <si>
    <t>Placidochromis</t>
  </si>
  <si>
    <t>Platax</t>
  </si>
  <si>
    <t>Platydoras</t>
  </si>
  <si>
    <t>Platynematichthys</t>
  </si>
  <si>
    <t>Platysilurus</t>
  </si>
  <si>
    <t>Platystomatichthys</t>
  </si>
  <si>
    <t>Plesiotrygon</t>
  </si>
  <si>
    <t>Plotosus</t>
  </si>
  <si>
    <t>Poecilia</t>
  </si>
  <si>
    <t>Polycentrus</t>
  </si>
  <si>
    <t>Polypterus</t>
  </si>
  <si>
    <t>Pomacanthus</t>
  </si>
  <si>
    <t>Pomacentrus</t>
  </si>
  <si>
    <t>Poptella</t>
  </si>
  <si>
    <t>Potamotrygon</t>
  </si>
  <si>
    <t>Premnas</t>
  </si>
  <si>
    <t>Prionobrama</t>
  </si>
  <si>
    <t>Pristella</t>
  </si>
  <si>
    <t>Procatopus</t>
  </si>
  <si>
    <t>Protomelas</t>
  </si>
  <si>
    <t>Protopterus</t>
  </si>
  <si>
    <t>Pseudambassis</t>
  </si>
  <si>
    <t>Pseudanos</t>
  </si>
  <si>
    <t>Pseudanthias</t>
  </si>
  <si>
    <t>Pseudocheilinus</t>
  </si>
  <si>
    <t>Pseudochromis</t>
  </si>
  <si>
    <t>Pseudogastromyzon</t>
  </si>
  <si>
    <t>Pseudohemiodon</t>
  </si>
  <si>
    <t>Pseudomystus</t>
  </si>
  <si>
    <t>Pseudopimelodus</t>
  </si>
  <si>
    <t>Pseudoplatystoma</t>
  </si>
  <si>
    <t>Pseudotropheus</t>
  </si>
  <si>
    <t>Pterapogon</t>
  </si>
  <si>
    <t>Ptereleotris</t>
  </si>
  <si>
    <t>Pterois</t>
  </si>
  <si>
    <t>Pterophyllum</t>
  </si>
  <si>
    <t>Puntius</t>
  </si>
  <si>
    <t>Pygoplites</t>
  </si>
  <si>
    <t>Pyrrhulina</t>
  </si>
  <si>
    <t>Rasbora</t>
  </si>
  <si>
    <t>Reganochromis</t>
  </si>
  <si>
    <t>Rhamphichthys</t>
  </si>
  <si>
    <t>Rhinecanthus</t>
  </si>
  <si>
    <t>Rhinomuraena</t>
  </si>
  <si>
    <t>Rineloricaria</t>
  </si>
  <si>
    <t>Rivulus</t>
  </si>
  <si>
    <t>Salarias</t>
  </si>
  <si>
    <t>Sargocentron</t>
  </si>
  <si>
    <t>Satanoperca</t>
  </si>
  <si>
    <t>Scartella</t>
  </si>
  <si>
    <t>Scarus</t>
  </si>
  <si>
    <t>Scatophagus</t>
  </si>
  <si>
    <t>Sciaenochromis</t>
  </si>
  <si>
    <t>Selene</t>
  </si>
  <si>
    <t>Selenotoca</t>
  </si>
  <si>
    <t>Semaprochilodus</t>
  </si>
  <si>
    <t>Serranus</t>
  </si>
  <si>
    <t>Siganus</t>
  </si>
  <si>
    <t>Signigobius</t>
  </si>
  <si>
    <t>Silurichthys</t>
  </si>
  <si>
    <t>Simochromis</t>
  </si>
  <si>
    <t>Simpsonichthys</t>
  </si>
  <si>
    <t>Sorubim</t>
  </si>
  <si>
    <t>Sparisoma</t>
  </si>
  <si>
    <t>Spatuloricaria</t>
  </si>
  <si>
    <t>Sphaeramia</t>
  </si>
  <si>
    <t>Sphaerichthys</t>
  </si>
  <si>
    <t>Sphoeroides</t>
  </si>
  <si>
    <t>Sphyrna</t>
  </si>
  <si>
    <t>Steatocranus</t>
  </si>
  <si>
    <t>Steatogenys</t>
  </si>
  <si>
    <t>Stegastes</t>
  </si>
  <si>
    <t>Sternopygus</t>
  </si>
  <si>
    <t>Stonogobiops</t>
  </si>
  <si>
    <t>Sturisomatichthys</t>
  </si>
  <si>
    <t>Sufflamen</t>
  </si>
  <si>
    <t>Sundadanio</t>
  </si>
  <si>
    <t>Symphysodon</t>
  </si>
  <si>
    <t>Synbranchus</t>
  </si>
  <si>
    <t>Synchiropus</t>
  </si>
  <si>
    <t>Syncrossus</t>
  </si>
  <si>
    <t>Synodontis</t>
  </si>
  <si>
    <t>Taeniacara</t>
  </si>
  <si>
    <t>Taenianotus</t>
  </si>
  <si>
    <t>Taeniura</t>
  </si>
  <si>
    <t>Tanganicodus</t>
  </si>
  <si>
    <t>Tanichthys</t>
  </si>
  <si>
    <t>Tatia</t>
  </si>
  <si>
    <t>Telmatherina</t>
  </si>
  <si>
    <t>Telmatochromis</t>
  </si>
  <si>
    <t>Terapon</t>
  </si>
  <si>
    <t>Tetragonopterus</t>
  </si>
  <si>
    <t>Tetraodon</t>
  </si>
  <si>
    <t>Thalassoma</t>
  </si>
  <si>
    <t>Thayeria</t>
  </si>
  <si>
    <t>Thoracocharax</t>
  </si>
  <si>
    <t>Thorichthys</t>
  </si>
  <si>
    <t>Tilapia</t>
  </si>
  <si>
    <t>Toxotes</t>
  </si>
  <si>
    <t>Triaenodon</t>
  </si>
  <si>
    <t>Trichogaster</t>
  </si>
  <si>
    <t>Trichopsis</t>
  </si>
  <si>
    <t>Triglachromis</t>
  </si>
  <si>
    <t>Trigonostigma</t>
  </si>
  <si>
    <t>Trinectes</t>
  </si>
  <si>
    <t>Triportheus</t>
  </si>
  <si>
    <t>Tropheus</t>
  </si>
  <si>
    <t>Tylochromis</t>
  </si>
  <si>
    <t>Tyrannochromis</t>
  </si>
  <si>
    <t>Uaru</t>
  </si>
  <si>
    <t>Urobatis</t>
  </si>
  <si>
    <t>Valenciennea</t>
  </si>
  <si>
    <t>Variabilichromis</t>
  </si>
  <si>
    <t>Vieja</t>
  </si>
  <si>
    <t>Wallago</t>
  </si>
  <si>
    <t>Xanthichthys</t>
  </si>
  <si>
    <t>Xenentodon</t>
  </si>
  <si>
    <t>Xenotilapia</t>
  </si>
  <si>
    <t>Xiphophorus</t>
  </si>
  <si>
    <t>Xyrichtys</t>
  </si>
  <si>
    <t>Yasuhikotakia</t>
  </si>
  <si>
    <t>Zanclus</t>
  </si>
  <si>
    <t>Zebrasoma</t>
  </si>
  <si>
    <t>Zungaro</t>
  </si>
  <si>
    <t>Acanthastrea</t>
  </si>
  <si>
    <t>Actinodiscus</t>
  </si>
  <si>
    <t>Actinoporus</t>
  </si>
  <si>
    <t>Alcyonium</t>
  </si>
  <si>
    <t>Alveopora</t>
  </si>
  <si>
    <t>Anthelia</t>
  </si>
  <si>
    <t>Bartholomea</t>
  </si>
  <si>
    <t>Blastomussa</t>
  </si>
  <si>
    <t>Briareum</t>
  </si>
  <si>
    <t>Catalaphyllia</t>
  </si>
  <si>
    <t>Cerianthus</t>
  </si>
  <si>
    <t>Cladiella</t>
  </si>
  <si>
    <t>Clavularia</t>
  </si>
  <si>
    <t>Condylactis</t>
  </si>
  <si>
    <t>Corynactis</t>
  </si>
  <si>
    <t>Cynarina</t>
  </si>
  <si>
    <t>Dendronephthya</t>
  </si>
  <si>
    <t>Diodogorgia</t>
  </si>
  <si>
    <t>Discosoma</t>
  </si>
  <si>
    <t>Duncanopsammia</t>
  </si>
  <si>
    <t>Entacmaea</t>
  </si>
  <si>
    <t>Euphyllia</t>
  </si>
  <si>
    <t>Favia</t>
  </si>
  <si>
    <t>Favites</t>
  </si>
  <si>
    <t>Fungia</t>
  </si>
  <si>
    <t>Galaxea</t>
  </si>
  <si>
    <t>Goniopora</t>
  </si>
  <si>
    <t>Gorgonia</t>
  </si>
  <si>
    <t>Heliofungia</t>
  </si>
  <si>
    <t>Heliopora</t>
  </si>
  <si>
    <t>Herpolitha</t>
  </si>
  <si>
    <t>Heteractis</t>
  </si>
  <si>
    <t>Hydnophora</t>
  </si>
  <si>
    <t>Lemnalia</t>
  </si>
  <si>
    <t>Leptoria</t>
  </si>
  <si>
    <t>Litophyton</t>
  </si>
  <si>
    <t>Lobophyllia</t>
  </si>
  <si>
    <t>Lobophytum</t>
  </si>
  <si>
    <t>Merulina</t>
  </si>
  <si>
    <t>Millepora</t>
  </si>
  <si>
    <t>Montipora</t>
  </si>
  <si>
    <t>Muricea</t>
  </si>
  <si>
    <t>Mycedium</t>
  </si>
  <si>
    <t>Nemenzophyllia</t>
  </si>
  <si>
    <t>Oulophyllia</t>
  </si>
  <si>
    <t>Palythoa</t>
  </si>
  <si>
    <t>Pavona</t>
  </si>
  <si>
    <t>Pectinia</t>
  </si>
  <si>
    <t>Phymanthus</t>
  </si>
  <si>
    <t>Physogyra</t>
  </si>
  <si>
    <t>Plerogyra</t>
  </si>
  <si>
    <t>Plexaura</t>
  </si>
  <si>
    <t>Pocillopora</t>
  </si>
  <si>
    <t>Porites</t>
  </si>
  <si>
    <t>Pseudoplexaura</t>
  </si>
  <si>
    <t>Pseudopterogorgia</t>
  </si>
  <si>
    <t>Pterogorgia</t>
  </si>
  <si>
    <t>Ricordea</t>
  </si>
  <si>
    <t>Sarcophyton</t>
  </si>
  <si>
    <t>Scolymia</t>
  </si>
  <si>
    <t>Seriatopora</t>
  </si>
  <si>
    <t>Sinularia</t>
  </si>
  <si>
    <t>Stichodactyla</t>
  </si>
  <si>
    <t>Stylophora</t>
  </si>
  <si>
    <t>Symphyllia</t>
  </si>
  <si>
    <t>Trachyphyllia</t>
  </si>
  <si>
    <t>Tubipora</t>
  </si>
  <si>
    <t>Turbinaria</t>
  </si>
  <si>
    <t>Xenia</t>
  </si>
  <si>
    <t>Zoanthus</t>
  </si>
  <si>
    <t>Halimeda discoidea</t>
  </si>
  <si>
    <t>Halimeda goreaui</t>
  </si>
  <si>
    <t xml:space="preserve">Penicillus capitatus </t>
  </si>
  <si>
    <t>Alpheus armatus</t>
  </si>
  <si>
    <t>Artemia salina</t>
  </si>
  <si>
    <t>Atyopsis moluccensis</t>
  </si>
  <si>
    <t>Atyopsis spinipes</t>
  </si>
  <si>
    <t>Calcinus tibicen</t>
  </si>
  <si>
    <t>Caridina gracilirostris</t>
  </si>
  <si>
    <t>Caridina multidentata</t>
  </si>
  <si>
    <t>Clibanarius tricolor</t>
  </si>
  <si>
    <t xml:space="preserve">Dardanus pedunculatus </t>
  </si>
  <si>
    <t>Hymenocera picta</t>
  </si>
  <si>
    <t>Limulus polyphemus</t>
  </si>
  <si>
    <t>Lysmata amboinensis</t>
  </si>
  <si>
    <t>Lysmata debelius</t>
  </si>
  <si>
    <t>Lysmata wurdemanni</t>
  </si>
  <si>
    <t>Macrobrachium assamense</t>
  </si>
  <si>
    <t>Macrobrachium carcinus</t>
  </si>
  <si>
    <t>Macrobrachium rosenbergii</t>
  </si>
  <si>
    <t>Neocaridina heteropoda</t>
  </si>
  <si>
    <t>Paguristes anomalus</t>
  </si>
  <si>
    <t>Periclimenes brevicarpalis</t>
  </si>
  <si>
    <t>Periclimenes yucatanicus</t>
  </si>
  <si>
    <t xml:space="preserve">Saron marmoratus </t>
  </si>
  <si>
    <t>Stenopus scutellatus</t>
  </si>
  <si>
    <t>Stenopus zanzibaricus</t>
  </si>
  <si>
    <t>Stenorhynchus seticornis</t>
  </si>
  <si>
    <t>Thor amboinensis</t>
  </si>
  <si>
    <t>Uca pugnax</t>
  </si>
  <si>
    <t>Protula bispiralis</t>
  </si>
  <si>
    <t>Sabella penicillus</t>
  </si>
  <si>
    <t>Sabellastarte magnifica</t>
  </si>
  <si>
    <t>Spirobranchus giganteus</t>
  </si>
  <si>
    <t>Ampullaria cuprina</t>
  </si>
  <si>
    <t>Aplysia dactylomela</t>
  </si>
  <si>
    <t>Cerithium litteratum</t>
  </si>
  <si>
    <t>Lima scabra</t>
  </si>
  <si>
    <t>Marisa cornuarietis</t>
  </si>
  <si>
    <t>Octopus bimaculoides</t>
  </si>
  <si>
    <t>Octopus vulgaris</t>
  </si>
  <si>
    <t>Tridacna crocea</t>
  </si>
  <si>
    <t>Tridacna derasa</t>
  </si>
  <si>
    <t>Tridacna maxima</t>
  </si>
  <si>
    <t>Tridacna squamosa</t>
  </si>
  <si>
    <t>Anubias barteri</t>
  </si>
  <si>
    <t>Aponogeton rigidifolius</t>
  </si>
  <si>
    <t>Aponogeton ulvaceus</t>
  </si>
  <si>
    <t>Aponogeton undulatus</t>
  </si>
  <si>
    <t>Barclaya longifolia</t>
  </si>
  <si>
    <t>Barclaya motleyi</t>
  </si>
  <si>
    <t>Bolbitis heudelotii</t>
  </si>
  <si>
    <t>Cabomba aquatica</t>
  </si>
  <si>
    <t>Cabomba furcata</t>
  </si>
  <si>
    <t>Cabomba piauhyensis</t>
  </si>
  <si>
    <t>Ceratopteris thalictroides</t>
  </si>
  <si>
    <t>Crinum calamistratum</t>
  </si>
  <si>
    <t>Crinum natans</t>
  </si>
  <si>
    <t>Cryptocoryne affinis</t>
  </si>
  <si>
    <t>Cryptocoryne albida</t>
  </si>
  <si>
    <t>Cryptocoryne ciliata</t>
  </si>
  <si>
    <t>Cryptocoryne cordata</t>
  </si>
  <si>
    <t>Cryptocoryne crispatula</t>
  </si>
  <si>
    <t>Cryptocoryne parva</t>
  </si>
  <si>
    <t>Cryptocoryne pontederiifolia</t>
  </si>
  <si>
    <t>Cryptocoryne undulata</t>
  </si>
  <si>
    <t>Cryptocoryne walkeri</t>
  </si>
  <si>
    <t>Cryptocoryne wendtii</t>
  </si>
  <si>
    <t>Cryptocoryne willisii</t>
  </si>
  <si>
    <t>Cyperus helferi</t>
  </si>
  <si>
    <t>Didiplis diandra</t>
  </si>
  <si>
    <t>Echinodorus amazonicus</t>
  </si>
  <si>
    <t>Echinodorus angustifolius</t>
  </si>
  <si>
    <t>Echinodorus bleheri</t>
  </si>
  <si>
    <t>Echinodorus cordifolius</t>
  </si>
  <si>
    <t>Echinodorus horizontalis</t>
  </si>
  <si>
    <t>Echinodorus macrophyllus</t>
  </si>
  <si>
    <t>Echinodorus oriental</t>
  </si>
  <si>
    <t>Echinodorus paleofolius</t>
  </si>
  <si>
    <t>Echinodorus parviflorus</t>
  </si>
  <si>
    <t>Echinodorus quadricostatus</t>
  </si>
  <si>
    <t>Echinodorus schlueteri</t>
  </si>
  <si>
    <t>Echinodorus tenellus</t>
  </si>
  <si>
    <t>Eusteralis stellata</t>
  </si>
  <si>
    <t>Hemianthus micranthemoides</t>
  </si>
  <si>
    <t>Hygrophila corymbosa</t>
  </si>
  <si>
    <t>Hygrophila difformis</t>
  </si>
  <si>
    <t>Hygrophila guianensis</t>
  </si>
  <si>
    <t>Hygroryza aristata</t>
  </si>
  <si>
    <t>Limnophila aquatica</t>
  </si>
  <si>
    <t>Limnophila aromatica</t>
  </si>
  <si>
    <t>Ludwigia inclinata</t>
  </si>
  <si>
    <t>Micranthemum umbrosum</t>
  </si>
  <si>
    <t>Myriophyllum aquaticum</t>
  </si>
  <si>
    <t>Myriophyllum matogrossense</t>
  </si>
  <si>
    <t>Nesaea crassicaulis</t>
  </si>
  <si>
    <t>Nymphaea lotus</t>
  </si>
  <si>
    <t>Nymphaea mexicana</t>
  </si>
  <si>
    <t>Nymphaea pubescens</t>
  </si>
  <si>
    <t>Nymphaea rubra</t>
  </si>
  <si>
    <t>Nymphaea stellata</t>
  </si>
  <si>
    <t>Nymphaea zenkeri</t>
  </si>
  <si>
    <t>Phyllanthus fluitans</t>
  </si>
  <si>
    <t>Rhizophora mangle</t>
  </si>
  <si>
    <t>Rotala macrandra</t>
  </si>
  <si>
    <t>Sagittaria graminea</t>
  </si>
  <si>
    <t>Sagittaria subulata</t>
  </si>
  <si>
    <t>Sagittaria teres</t>
  </si>
  <si>
    <t>Vallisneria americana</t>
  </si>
  <si>
    <t>Vallisneria spiralis</t>
  </si>
  <si>
    <t>Diadema setosum</t>
  </si>
  <si>
    <t>Echinometra mathaei</t>
  </si>
  <si>
    <t>Echinometra viridis</t>
  </si>
  <si>
    <t>Eucidaris tribuloides</t>
  </si>
  <si>
    <t>Lytechinus variegatus</t>
  </si>
  <si>
    <t>Ophioderma brevicaudum</t>
  </si>
  <si>
    <t>Oreaster reticulatus</t>
  </si>
  <si>
    <t>Tripneustes ventricosus</t>
  </si>
  <si>
    <t>Agelas sceptrum</t>
  </si>
  <si>
    <t>Ectyoplasia ferox</t>
  </si>
  <si>
    <t>armatus</t>
  </si>
  <si>
    <t>moluccensis</t>
  </si>
  <si>
    <t>tibicen</t>
  </si>
  <si>
    <t>tricolor</t>
  </si>
  <si>
    <t>picta</t>
  </si>
  <si>
    <t>amboinensis</t>
  </si>
  <si>
    <t>marmoratus</t>
  </si>
  <si>
    <t>hispidus</t>
  </si>
  <si>
    <t>magnifica</t>
  </si>
  <si>
    <t>undulatus</t>
  </si>
  <si>
    <t>caroliniana</t>
  </si>
  <si>
    <t>furcata</t>
  </si>
  <si>
    <t>affinis</t>
  </si>
  <si>
    <t>parva</t>
  </si>
  <si>
    <t>bleheri</t>
  </si>
  <si>
    <t>stellata</t>
  </si>
  <si>
    <t>corymbosa</t>
  </si>
  <si>
    <t>subulata</t>
  </si>
  <si>
    <t>fluviatilis</t>
  </si>
  <si>
    <t>americana</t>
  </si>
  <si>
    <t>viridis</t>
  </si>
  <si>
    <t>reticulatus</t>
  </si>
  <si>
    <t>Pez</t>
  </si>
  <si>
    <t>Alga</t>
  </si>
  <si>
    <t>Planta</t>
  </si>
  <si>
    <t>Dulceacuícola</t>
  </si>
  <si>
    <t>Marino</t>
  </si>
  <si>
    <t>Cites</t>
  </si>
  <si>
    <t>Concatenado</t>
  </si>
  <si>
    <r>
      <t xml:space="preserve">Género o especie </t>
    </r>
    <r>
      <rPr>
        <sz val="8"/>
        <rFont val="Verdana"/>
        <family val="2"/>
      </rPr>
      <t>(Autorizada)</t>
    </r>
  </si>
  <si>
    <t>SI</t>
  </si>
  <si>
    <t>SituacionCITES</t>
  </si>
  <si>
    <t>frondens</t>
  </si>
  <si>
    <t>mesenterina</t>
  </si>
  <si>
    <t>ornata</t>
  </si>
  <si>
    <t>peltata</t>
  </si>
  <si>
    <t>reniformis</t>
  </si>
  <si>
    <t>pacificus</t>
  </si>
  <si>
    <t>pulchellus</t>
  </si>
  <si>
    <t>sociatus</t>
  </si>
  <si>
    <t>sp.</t>
  </si>
  <si>
    <t>musica</t>
  </si>
  <si>
    <t>Tubastraea</t>
  </si>
  <si>
    <t xml:space="preserve">	</t>
  </si>
  <si>
    <t>aurea</t>
  </si>
  <si>
    <t>geoffroyi</t>
  </si>
  <si>
    <t>agaricia</t>
  </si>
  <si>
    <t>wilsoni</t>
  </si>
  <si>
    <t>mordax</t>
  </si>
  <si>
    <t>pistillata</t>
  </si>
  <si>
    <t>wellsi</t>
  </si>
  <si>
    <t>gigantea</t>
  </si>
  <si>
    <t>haddoni</t>
  </si>
  <si>
    <t>helianthus</t>
  </si>
  <si>
    <t>tapetum</t>
  </si>
  <si>
    <t>brassica</t>
  </si>
  <si>
    <t>hystrix</t>
  </si>
  <si>
    <t>caliendrum</t>
  </si>
  <si>
    <t>australis</t>
  </si>
  <si>
    <t>vitiensis</t>
  </si>
  <si>
    <t>crassum</t>
  </si>
  <si>
    <t>digitatum</t>
  </si>
  <si>
    <t>ehrenbergi</t>
  </si>
  <si>
    <t>elegans</t>
  </si>
  <si>
    <t>glaucum</t>
  </si>
  <si>
    <t>bicolor</t>
  </si>
  <si>
    <t>molle</t>
  </si>
  <si>
    <t>tenuis</t>
  </si>
  <si>
    <t>florida</t>
  </si>
  <si>
    <t>bipinnata</t>
  </si>
  <si>
    <t>citrina</t>
  </si>
  <si>
    <t>guadalupensis</t>
  </si>
  <si>
    <t>lutescens</t>
  </si>
  <si>
    <t>rigida</t>
  </si>
  <si>
    <t>verrucosa</t>
  </si>
  <si>
    <t>cylindrica</t>
  </si>
  <si>
    <t>divaricata</t>
  </si>
  <si>
    <t>echinulata</t>
  </si>
  <si>
    <t>lobata</t>
  </si>
  <si>
    <t>matthaii</t>
  </si>
  <si>
    <t>negrosensis</t>
  </si>
  <si>
    <t>vaughani</t>
  </si>
  <si>
    <t>damicornis</t>
  </si>
  <si>
    <t>flexosa</t>
  </si>
  <si>
    <t>flexuosa</t>
  </si>
  <si>
    <t>homomalla</t>
  </si>
  <si>
    <t>simplex</t>
  </si>
  <si>
    <t>sinuosa</t>
  </si>
  <si>
    <t>turbida</t>
  </si>
  <si>
    <t>lichtensteini</t>
  </si>
  <si>
    <t>coeruleus</t>
  </si>
  <si>
    <t>crucifer</t>
  </si>
  <si>
    <t>pulcher</t>
  </si>
  <si>
    <t>elongata</t>
  </si>
  <si>
    <t>lactuca</t>
  </si>
  <si>
    <t>cactus</t>
  </si>
  <si>
    <t>danai</t>
  </si>
  <si>
    <t>maldivensis</t>
  </si>
  <si>
    <t>caribbea</t>
  </si>
  <si>
    <t>grandis</t>
  </si>
  <si>
    <t>nigricans</t>
  </si>
  <si>
    <t>crispa</t>
  </si>
  <si>
    <t>elephantotus</t>
  </si>
  <si>
    <t>fruticosa</t>
  </si>
  <si>
    <t>capricornis</t>
  </si>
  <si>
    <t>danae</t>
  </si>
  <si>
    <t>digitata</t>
  </si>
  <si>
    <t>efflorescens</t>
  </si>
  <si>
    <t>foliosa</t>
  </si>
  <si>
    <t>granulosa</t>
  </si>
  <si>
    <t>levis</t>
  </si>
  <si>
    <t>millepora</t>
  </si>
  <si>
    <t>orientalis</t>
  </si>
  <si>
    <t>peltiformis</t>
  </si>
  <si>
    <t>spongiosa</t>
  </si>
  <si>
    <t>striata</t>
  </si>
  <si>
    <t>tuberculosa</t>
  </si>
  <si>
    <t>complanata</t>
  </si>
  <si>
    <t>altum</t>
  </si>
  <si>
    <t>catalai</t>
  </si>
  <si>
    <t>pauciflorum</t>
  </si>
  <si>
    <t>hemprichii</t>
  </si>
  <si>
    <t>robusta</t>
  </si>
  <si>
    <t>arboreum</t>
  </si>
  <si>
    <t>ampliata</t>
  </si>
  <si>
    <t>gracilis</t>
  </si>
  <si>
    <t>humesi</t>
  </si>
  <si>
    <t>exesa</t>
  </si>
  <si>
    <t>aurora</t>
  </si>
  <si>
    <t>malu</t>
  </si>
  <si>
    <t>limax</t>
  </si>
  <si>
    <t>actiniformis</t>
  </si>
  <si>
    <t>mariae</t>
  </si>
  <si>
    <t>ventalina</t>
  </si>
  <si>
    <t>alta</t>
  </si>
  <si>
    <t>astreata</t>
  </si>
  <si>
    <t>fascicularis</t>
  </si>
  <si>
    <t>concinna</t>
  </si>
  <si>
    <t>curvata</t>
  </si>
  <si>
    <t>echinata</t>
  </si>
  <si>
    <t>fungites</t>
  </si>
  <si>
    <t>horrida</t>
  </si>
  <si>
    <t>plana</t>
  </si>
  <si>
    <t>repanda</t>
  </si>
  <si>
    <t>valida</t>
  </si>
  <si>
    <t>abdita</t>
  </si>
  <si>
    <t>pentagona</t>
  </si>
  <si>
    <t>favus</t>
  </si>
  <si>
    <t>pallida</t>
  </si>
  <si>
    <t>ancora</t>
  </si>
  <si>
    <t>cristata</t>
  </si>
  <si>
    <t>divisa</t>
  </si>
  <si>
    <t>glabrescens</t>
  </si>
  <si>
    <t>paradivisa</t>
  </si>
  <si>
    <t>yaeyamaensis</t>
  </si>
  <si>
    <t>quadricolor</t>
  </si>
  <si>
    <t>axifuga</t>
  </si>
  <si>
    <t>nodulifera</t>
  </si>
  <si>
    <t>andamanensis</t>
  </si>
  <si>
    <t>annectens</t>
  </si>
  <si>
    <t>aspera</t>
  </si>
  <si>
    <t>colombiensis</t>
  </si>
  <si>
    <t>coronata</t>
  </si>
  <si>
    <t>fallax</t>
  </si>
  <si>
    <t>formosa</t>
  </si>
  <si>
    <t>gravieri</t>
  </si>
  <si>
    <t>pulchra</t>
  </si>
  <si>
    <t>radiata</t>
  </si>
  <si>
    <t>reticulata</t>
  </si>
  <si>
    <t>rubeola</t>
  </si>
  <si>
    <t>rubescens</t>
  </si>
  <si>
    <t>thomsoni</t>
  </si>
  <si>
    <t>lacrymalis</t>
  </si>
  <si>
    <t>annulata</t>
  </si>
  <si>
    <t>argus</t>
  </si>
  <si>
    <t>modesta</t>
  </si>
  <si>
    <t>thompsoni</t>
  </si>
  <si>
    <t>similis</t>
  </si>
  <si>
    <t>sphaerophora</t>
  </si>
  <si>
    <t>variabilis</t>
  </si>
  <si>
    <t>americanus</t>
  </si>
  <si>
    <t>Caulastraea</t>
  </si>
  <si>
    <t>jardinei</t>
  </si>
  <si>
    <t>asbestinum</t>
  </si>
  <si>
    <t>merleti</t>
  </si>
  <si>
    <t>brunnea</t>
  </si>
  <si>
    <t>werneri</t>
  </si>
  <si>
    <t>glauca</t>
  </si>
  <si>
    <t>gigas</t>
  </si>
  <si>
    <t>elongatus</t>
  </si>
  <si>
    <t>fowleri</t>
  </si>
  <si>
    <t>nummiforme</t>
  </si>
  <si>
    <t>abrolhosensis</t>
  </si>
  <si>
    <t>acuminata</t>
  </si>
  <si>
    <t>cerealis</t>
  </si>
  <si>
    <t>chesterfieldensis</t>
  </si>
  <si>
    <t>clathrata</t>
  </si>
  <si>
    <t>desalwii</t>
  </si>
  <si>
    <t>digitifera</t>
  </si>
  <si>
    <t>exquisita</t>
  </si>
  <si>
    <t>gemmifera</t>
  </si>
  <si>
    <t>humilis</t>
  </si>
  <si>
    <t>hyacinthus</t>
  </si>
  <si>
    <t>insignis</t>
  </si>
  <si>
    <t>loripes</t>
  </si>
  <si>
    <t>microphthalma</t>
  </si>
  <si>
    <t>nana</t>
  </si>
  <si>
    <t>nasuta</t>
  </si>
  <si>
    <t>nobilis</t>
  </si>
  <si>
    <t>parilis</t>
  </si>
  <si>
    <t>polystoma</t>
  </si>
  <si>
    <t>rosaria</t>
  </si>
  <si>
    <t>samoensis</t>
  </si>
  <si>
    <t>sarmentosa</t>
  </si>
  <si>
    <t>secale</t>
  </si>
  <si>
    <t>selago</t>
  </si>
  <si>
    <t>splendida</t>
  </si>
  <si>
    <t>suharsonoi</t>
  </si>
  <si>
    <t>turaki</t>
  </si>
  <si>
    <t>yongei</t>
  </si>
  <si>
    <t>bowerbanki</t>
  </si>
  <si>
    <t>lordhowensis</t>
  </si>
  <si>
    <t>eques</t>
  </si>
  <si>
    <t>hypselonotus</t>
  </si>
  <si>
    <t>concolor</t>
  </si>
  <si>
    <t>saxatilis</t>
  </si>
  <si>
    <t>sexfasciatus</t>
  </si>
  <si>
    <t>whitleyi</t>
  </si>
  <si>
    <t>desjardinii</t>
  </si>
  <si>
    <t>flavescens</t>
  </si>
  <si>
    <t>rostratum</t>
  </si>
  <si>
    <t>scopas</t>
  </si>
  <si>
    <t>veliferum</t>
  </si>
  <si>
    <t>cornutus</t>
  </si>
  <si>
    <t>eos</t>
  </si>
  <si>
    <t>morleti</t>
  </si>
  <si>
    <t>javanicus</t>
  </si>
  <si>
    <t>evelynae</t>
  </si>
  <si>
    <t>hellerii</t>
  </si>
  <si>
    <t>maculatus</t>
  </si>
  <si>
    <t>pygmaeus</t>
  </si>
  <si>
    <t>variatus</t>
  </si>
  <si>
    <t>flavipinnis</t>
  </si>
  <si>
    <t>leptura</t>
  </si>
  <si>
    <t>melanogenys</t>
  </si>
  <si>
    <t>ochrogenys</t>
  </si>
  <si>
    <t>ornatipinnis</t>
  </si>
  <si>
    <t>spiloptera</t>
  </si>
  <si>
    <t>cancila</t>
  </si>
  <si>
    <t>auromarginatus</t>
  </si>
  <si>
    <t>lima</t>
  </si>
  <si>
    <t>ringens</t>
  </si>
  <si>
    <t>leerii</t>
  </si>
  <si>
    <t>breidohri</t>
  </si>
  <si>
    <t>hartwegi</t>
  </si>
  <si>
    <t>maculicauda</t>
  </si>
  <si>
    <t>moorii</t>
  </si>
  <si>
    <t>alleni</t>
  </si>
  <si>
    <t>bella</t>
  </si>
  <si>
    <t>decora</t>
  </si>
  <si>
    <t>longipinnis</t>
  </si>
  <si>
    <t>puellaris</t>
  </si>
  <si>
    <t>randalli</t>
  </si>
  <si>
    <t>strigata</t>
  </si>
  <si>
    <t>wardii</t>
  </si>
  <si>
    <t>pardalis</t>
  </si>
  <si>
    <t>fernandezyepezi</t>
  </si>
  <si>
    <t>macrostoma</t>
  </si>
  <si>
    <t>maculiceps</t>
  </si>
  <si>
    <t>nigriventer</t>
  </si>
  <si>
    <t>polylepis</t>
  </si>
  <si>
    <t>praecox</t>
  </si>
  <si>
    <t>regani</t>
  </si>
  <si>
    <t>robertsi</t>
  </si>
  <si>
    <t>trewavasae</t>
  </si>
  <si>
    <t>brichardi</t>
  </si>
  <si>
    <t>duboisi</t>
  </si>
  <si>
    <t>polli</t>
  </si>
  <si>
    <t>guentheri</t>
  </si>
  <si>
    <t>magdalenae</t>
  </si>
  <si>
    <t>pictus</t>
  </si>
  <si>
    <t>fimbriatus</t>
  </si>
  <si>
    <t>opercularis</t>
  </si>
  <si>
    <t>xanthurus</t>
  </si>
  <si>
    <t>espei</t>
  </si>
  <si>
    <t>hengeli</t>
  </si>
  <si>
    <t>heteromorpha</t>
  </si>
  <si>
    <t>pumila</t>
  </si>
  <si>
    <t>vittata</t>
  </si>
  <si>
    <t>chuna</t>
  </si>
  <si>
    <t>fasciata</t>
  </si>
  <si>
    <t>labiosa</t>
  </si>
  <si>
    <t>lalius</t>
  </si>
  <si>
    <t>blythii</t>
  </si>
  <si>
    <t>chatareus</t>
  </si>
  <si>
    <t>jaculatrix</t>
  </si>
  <si>
    <t>microlepis</t>
  </si>
  <si>
    <t>oligolepis</t>
  </si>
  <si>
    <t>obesus</t>
  </si>
  <si>
    <t>aureus</t>
  </si>
  <si>
    <t>helleri</t>
  </si>
  <si>
    <t>meeki</t>
  </si>
  <si>
    <t>socolofi</t>
  </si>
  <si>
    <t>securis</t>
  </si>
  <si>
    <t>stellatus</t>
  </si>
  <si>
    <t>boehlkei</t>
  </si>
  <si>
    <t>obliqua</t>
  </si>
  <si>
    <t>bifasciatum</t>
  </si>
  <si>
    <t>cupido</t>
  </si>
  <si>
    <t>lunare</t>
  </si>
  <si>
    <t>noronhanum</t>
  </si>
  <si>
    <t>pavo</t>
  </si>
  <si>
    <t>rueppellii</t>
  </si>
  <si>
    <t>lineatus</t>
  </si>
  <si>
    <t>miurus</t>
  </si>
  <si>
    <t>schoutedeni</t>
  </si>
  <si>
    <t>anostomus</t>
  </si>
  <si>
    <t>argenteus</t>
  </si>
  <si>
    <t>chalceus</t>
  </si>
  <si>
    <t>temporalis</t>
  </si>
  <si>
    <t>vittatus</t>
  </si>
  <si>
    <t>celebensis</t>
  </si>
  <si>
    <t>aulopygia</t>
  </si>
  <si>
    <t>galaxias</t>
  </si>
  <si>
    <t>marthae</t>
  </si>
  <si>
    <t xml:space="preserve">Seleccione de lista(s) desplegable(s) el nombre científico </t>
  </si>
  <si>
    <t>albonubes</t>
  </si>
  <si>
    <t>irsacae</t>
  </si>
  <si>
    <t>lymma</t>
  </si>
  <si>
    <t>triacanthus</t>
  </si>
  <si>
    <t>albolineatus</t>
  </si>
  <si>
    <t>angelicus</t>
  </si>
  <si>
    <t>ansorgii</t>
  </si>
  <si>
    <t>caudovittatus</t>
  </si>
  <si>
    <t>decorus</t>
  </si>
  <si>
    <t>eupterus</t>
  </si>
  <si>
    <t>filamentosus</t>
  </si>
  <si>
    <t>fuelleborni</t>
  </si>
  <si>
    <t>guttatus</t>
  </si>
  <si>
    <t>leopardus</t>
  </si>
  <si>
    <t>longirostris</t>
  </si>
  <si>
    <t>macrophthalmus</t>
  </si>
  <si>
    <t>macrops</t>
  </si>
  <si>
    <t>melanopterus</t>
  </si>
  <si>
    <t>multipunctatus</t>
  </si>
  <si>
    <t>nigriventris</t>
  </si>
  <si>
    <t>ocellifer</t>
  </si>
  <si>
    <t>ornatissimus</t>
  </si>
  <si>
    <t>petricola</t>
  </si>
  <si>
    <t>polystigma</t>
  </si>
  <si>
    <t>steindachneri</t>
  </si>
  <si>
    <t>unicolor</t>
  </si>
  <si>
    <t>berdmorei</t>
  </si>
  <si>
    <t>helodes</t>
  </si>
  <si>
    <t>hymenophysa</t>
  </si>
  <si>
    <t>altivelis</t>
  </si>
  <si>
    <t>corallinus</t>
  </si>
  <si>
    <t>hawaiiensis</t>
  </si>
  <si>
    <t>lineolatus</t>
  </si>
  <si>
    <t>moyeri</t>
  </si>
  <si>
    <t>picturatus</t>
  </si>
  <si>
    <t>splendidus</t>
  </si>
  <si>
    <t>springeri</t>
  </si>
  <si>
    <t>sycorax</t>
  </si>
  <si>
    <t>tudorjonesi</t>
  </si>
  <si>
    <t>mamoratus</t>
  </si>
  <si>
    <t>aequifasciatus</t>
  </si>
  <si>
    <t>discus</t>
  </si>
  <si>
    <t>axelrodi</t>
  </si>
  <si>
    <t>festivum</t>
  </si>
  <si>
    <t>frenatum</t>
  </si>
  <si>
    <t>kneri</t>
  </si>
  <si>
    <t>leightoni</t>
  </si>
  <si>
    <t>nematodes</t>
  </si>
  <si>
    <t>yasha</t>
  </si>
  <si>
    <t>castroi</t>
  </si>
  <si>
    <t>macrurus</t>
  </si>
  <si>
    <t>baldwini</t>
  </si>
  <si>
    <t>diencaeus</t>
  </si>
  <si>
    <t>fuscus</t>
  </si>
  <si>
    <t>leucostictus</t>
  </si>
  <si>
    <t>lubbocki</t>
  </si>
  <si>
    <t>partitus</t>
  </si>
  <si>
    <t>planifrons</t>
  </si>
  <si>
    <t>punctatus</t>
  </si>
  <si>
    <t>duidae</t>
  </si>
  <si>
    <t>ocellatus</t>
  </si>
  <si>
    <t>gibbiceps</t>
  </si>
  <si>
    <t>tiburo</t>
  </si>
  <si>
    <t>annulatus</t>
  </si>
  <si>
    <t>kendalli</t>
  </si>
  <si>
    <t>rosenblatti</t>
  </si>
  <si>
    <t>osphromenoides</t>
  </si>
  <si>
    <t>nematoptera</t>
  </si>
  <si>
    <t>orbicularis</t>
  </si>
  <si>
    <t>caquetae</t>
  </si>
  <si>
    <t>evansii</t>
  </si>
  <si>
    <t>viride</t>
  </si>
  <si>
    <t>fasciatus</t>
  </si>
  <si>
    <t>margaritatus</t>
  </si>
  <si>
    <t>marginatus</t>
  </si>
  <si>
    <t>multiradiatus</t>
  </si>
  <si>
    <t>rufus</t>
  </si>
  <si>
    <t>trilineatus</t>
  </si>
  <si>
    <t>zonatus</t>
  </si>
  <si>
    <t>biocellatus</t>
  </si>
  <si>
    <t>doliatus</t>
  </si>
  <si>
    <t>javus</t>
  </si>
  <si>
    <t>magnificus</t>
  </si>
  <si>
    <t>niger</t>
  </si>
  <si>
    <t>puellus</t>
  </si>
  <si>
    <t>rivulatus</t>
  </si>
  <si>
    <t>unimaculatus</t>
  </si>
  <si>
    <t>uspi</t>
  </si>
  <si>
    <t>virgatus</t>
  </si>
  <si>
    <t>vulpinus</t>
  </si>
  <si>
    <t>annularis</t>
  </si>
  <si>
    <t>hepatus</t>
  </si>
  <si>
    <t>tabacarius</t>
  </si>
  <si>
    <t>tigrinus</t>
  </si>
  <si>
    <t>laticeps</t>
  </si>
  <si>
    <t>taeniurus</t>
  </si>
  <si>
    <t>multifasciata</t>
  </si>
  <si>
    <t>ahli</t>
  </si>
  <si>
    <t>fryeri</t>
  </si>
  <si>
    <t>tetracanthus</t>
  </si>
  <si>
    <t>dimidiatus</t>
  </si>
  <si>
    <t>festivus</t>
  </si>
  <si>
    <t>frenatus</t>
  </si>
  <si>
    <t>maculipinna</t>
  </si>
  <si>
    <t>psittacus</t>
  </si>
  <si>
    <t>taeniopterus</t>
  </si>
  <si>
    <t>vetula</t>
  </si>
  <si>
    <t>daemon</t>
  </si>
  <si>
    <t>jurupari</t>
  </si>
  <si>
    <t>mapiritensis</t>
  </si>
  <si>
    <t>coruscum</t>
  </si>
  <si>
    <t>diadema</t>
  </si>
  <si>
    <t>melanospilos</t>
  </si>
  <si>
    <t>ramosus</t>
  </si>
  <si>
    <t>segmentatus</t>
  </si>
  <si>
    <t>eigenmanni</t>
  </si>
  <si>
    <t>hasemani</t>
  </si>
  <si>
    <t>lanceolata</t>
  </si>
  <si>
    <t>melini</t>
  </si>
  <si>
    <t>nigricauda</t>
  </si>
  <si>
    <t>quaesita</t>
  </si>
  <si>
    <t>aculeatus</t>
  </si>
  <si>
    <t>lunula</t>
  </si>
  <si>
    <t>rectangulus</t>
  </si>
  <si>
    <t>verrucosus</t>
  </si>
  <si>
    <t>apurensis</t>
  </si>
  <si>
    <t>rostratus</t>
  </si>
  <si>
    <t>borapetensis</t>
  </si>
  <si>
    <t>einthovenii</t>
  </si>
  <si>
    <t>everetti</t>
  </si>
  <si>
    <t>leptosoma</t>
  </si>
  <si>
    <t>myersi</t>
  </si>
  <si>
    <t>septentrionalis</t>
  </si>
  <si>
    <t>trifasciata</t>
  </si>
  <si>
    <t>trilineata</t>
  </si>
  <si>
    <t>brevis</t>
  </si>
  <si>
    <t>lugubris</t>
  </si>
  <si>
    <t>spilota</t>
  </si>
  <si>
    <t>diacanthus</t>
  </si>
  <si>
    <t>bimaculatus</t>
  </si>
  <si>
    <t>dolichopterus</t>
  </si>
  <si>
    <t>sachsii</t>
  </si>
  <si>
    <t>titteya</t>
  </si>
  <si>
    <t>azureus</t>
  </si>
  <si>
    <t>cinctus</t>
  </si>
  <si>
    <t>cyaneus</t>
  </si>
  <si>
    <t>flavus</t>
  </si>
  <si>
    <t>labiatus</t>
  </si>
  <si>
    <t>macrocephalus</t>
  </si>
  <si>
    <t>macrognathus</t>
  </si>
  <si>
    <t>melanopus</t>
  </si>
  <si>
    <t>nigripinnis</t>
  </si>
  <si>
    <t>nyererei</t>
  </si>
  <si>
    <t>obliquidens</t>
  </si>
  <si>
    <t>olivaceus</t>
  </si>
  <si>
    <t>paradoxus</t>
  </si>
  <si>
    <t>pellegrini</t>
  </si>
  <si>
    <t>rubripinnis</t>
  </si>
  <si>
    <t>sauvagei</t>
  </si>
  <si>
    <t>smithii</t>
  </si>
  <si>
    <t>squamipinnis</t>
  </si>
  <si>
    <t>leopoldi</t>
  </si>
  <si>
    <t>scalare</t>
  </si>
  <si>
    <t>antennata</t>
  </si>
  <si>
    <t>volitans</t>
  </si>
  <si>
    <t>evides</t>
  </si>
  <si>
    <t>zebra</t>
  </si>
  <si>
    <t>kauderni</t>
  </si>
  <si>
    <t>crabro</t>
  </si>
  <si>
    <t>cyaneorhabdos</t>
  </si>
  <si>
    <t>demasoni</t>
  </si>
  <si>
    <t>interruptus</t>
  </si>
  <si>
    <t>joanjohnsonae</t>
  </si>
  <si>
    <t>johannii</t>
  </si>
  <si>
    <t>saulosi</t>
  </si>
  <si>
    <t>williamsi</t>
  </si>
  <si>
    <t>fasciatum</t>
  </si>
  <si>
    <t>funebris</t>
  </si>
  <si>
    <t>siamensis</t>
  </si>
  <si>
    <t>aldabraensis</t>
  </si>
  <si>
    <t>bitaeniatus</t>
  </si>
  <si>
    <t>cyanotaenia</t>
  </si>
  <si>
    <t>flavivertex</t>
  </si>
  <si>
    <t>fridmani</t>
  </si>
  <si>
    <t>melanurus</t>
  </si>
  <si>
    <t>melas</t>
  </si>
  <si>
    <t>sankeyi</t>
  </si>
  <si>
    <t>striatus</t>
  </si>
  <si>
    <t>tonozukai</t>
  </si>
  <si>
    <t>citrinus</t>
  </si>
  <si>
    <t>evanidus</t>
  </si>
  <si>
    <t>hexataenia</t>
  </si>
  <si>
    <t>octotaenia</t>
  </si>
  <si>
    <t>tetrataenia</t>
  </si>
  <si>
    <t>albofasciatus</t>
  </si>
  <si>
    <t>bartlettorum</t>
  </si>
  <si>
    <t>dispar</t>
  </si>
  <si>
    <t>flavicauda</t>
  </si>
  <si>
    <t>flavoguttatus</t>
  </si>
  <si>
    <t>huchtii</t>
  </si>
  <si>
    <t>ignitus</t>
  </si>
  <si>
    <t>lori</t>
  </si>
  <si>
    <t>pictilis</t>
  </si>
  <si>
    <t>pleurotaenia</t>
  </si>
  <si>
    <t>smithvanizi</t>
  </si>
  <si>
    <t>taira</t>
  </si>
  <si>
    <t>tuka</t>
  </si>
  <si>
    <t>ventralis</t>
  </si>
  <si>
    <t>trimaculatus</t>
  </si>
  <si>
    <t>fenestratus</t>
  </si>
  <si>
    <t>macrodon</t>
  </si>
  <si>
    <t>taeniolatus</t>
  </si>
  <si>
    <t>nototaenia</t>
  </si>
  <si>
    <t>maxilaris</t>
  </si>
  <si>
    <t>filigera</t>
  </si>
  <si>
    <t>biaculeatus</t>
  </si>
  <si>
    <t>amandae</t>
  </si>
  <si>
    <t>boesemani</t>
  </si>
  <si>
    <t>brachyura</t>
  </si>
  <si>
    <t>motoro</t>
  </si>
  <si>
    <t>orbignyi</t>
  </si>
  <si>
    <t>schroederi</t>
  </si>
  <si>
    <t>agassizii</t>
  </si>
  <si>
    <t>aurifrons</t>
  </si>
  <si>
    <t>auriventris</t>
  </si>
  <si>
    <t>baenschi</t>
  </si>
  <si>
    <t>caeruleus</t>
  </si>
  <si>
    <t>chrysurus</t>
  </si>
  <si>
    <t>coelestis</t>
  </si>
  <si>
    <t>melanochir</t>
  </si>
  <si>
    <t>nigromarginatus</t>
  </si>
  <si>
    <t>simsiang</t>
  </si>
  <si>
    <t>smithi</t>
  </si>
  <si>
    <t>arcuatus</t>
  </si>
  <si>
    <t>imperator</t>
  </si>
  <si>
    <t>maculosus</t>
  </si>
  <si>
    <t>navarchus</t>
  </si>
  <si>
    <t>paru</t>
  </si>
  <si>
    <t>semicirculatus</t>
  </si>
  <si>
    <t>sexstriatus</t>
  </si>
  <si>
    <t>xanthometopon</t>
  </si>
  <si>
    <t>zonipectus</t>
  </si>
  <si>
    <t>delhezi</t>
  </si>
  <si>
    <t>endlicherii</t>
  </si>
  <si>
    <t>mokelembembe</t>
  </si>
  <si>
    <t>retropinnis</t>
  </si>
  <si>
    <t>senegalus</t>
  </si>
  <si>
    <t>teugelsi</t>
  </si>
  <si>
    <t>weeksii</t>
  </si>
  <si>
    <t>schomburgkii</t>
  </si>
  <si>
    <t>caucana</t>
  </si>
  <si>
    <t>latipinna</t>
  </si>
  <si>
    <t>maylandi</t>
  </si>
  <si>
    <t>sphenops</t>
  </si>
  <si>
    <t>velifera</t>
  </si>
  <si>
    <t>wingei</t>
  </si>
  <si>
    <t>japonicus</t>
  </si>
  <si>
    <t>iwamae</t>
  </si>
  <si>
    <t>armatulus</t>
  </si>
  <si>
    <t>costatus</t>
  </si>
  <si>
    <t>hancockii</t>
  </si>
  <si>
    <t>batavianus</t>
  </si>
  <si>
    <t>pinnatus</t>
  </si>
  <si>
    <t>teira</t>
  </si>
  <si>
    <t>electra</t>
  </si>
  <si>
    <t>johnstoni</t>
  </si>
  <si>
    <t>koningsi</t>
  </si>
  <si>
    <t>milomo</t>
  </si>
  <si>
    <t>phenochilus</t>
  </si>
  <si>
    <t>blochii</t>
  </si>
  <si>
    <t>ornatus</t>
  </si>
  <si>
    <t>tetramerus</t>
  </si>
  <si>
    <t>brasiliensis</t>
  </si>
  <si>
    <t>lateristriga</t>
  </si>
  <si>
    <t>linami</t>
  </si>
  <si>
    <t>metae</t>
  </si>
  <si>
    <t>nigrofasciata</t>
  </si>
  <si>
    <t>brachypomus</t>
  </si>
  <si>
    <t>festae</t>
  </si>
  <si>
    <t>hemioliopterus</t>
  </si>
  <si>
    <t>leucotaenia</t>
  </si>
  <si>
    <t>stigmatura</t>
  </si>
  <si>
    <t>pectinatus</t>
  </si>
  <si>
    <t>simulatus</t>
  </si>
  <si>
    <t>ephippium</t>
  </si>
  <si>
    <t>famula</t>
  </si>
  <si>
    <t>georgiae</t>
  </si>
  <si>
    <t>aspricaudus</t>
  </si>
  <si>
    <t>melanocephalus</t>
  </si>
  <si>
    <t>nigrolineatus</t>
  </si>
  <si>
    <t>spilosoma</t>
  </si>
  <si>
    <t>perruno</t>
  </si>
  <si>
    <t>barbarus</t>
  </si>
  <si>
    <t>chrysospilos</t>
  </si>
  <si>
    <t>kribensis</t>
  </si>
  <si>
    <t>nigrofasciatus</t>
  </si>
  <si>
    <t>braueri</t>
  </si>
  <si>
    <t>multispinis</t>
  </si>
  <si>
    <t>deissneri</t>
  </si>
  <si>
    <t>parvulus</t>
  </si>
  <si>
    <t>acuminatus</t>
  </si>
  <si>
    <t>aiereba</t>
  </si>
  <si>
    <t>polleni</t>
  </si>
  <si>
    <t>baculis</t>
  </si>
  <si>
    <t>dayi</t>
  </si>
  <si>
    <t>ranga</t>
  </si>
  <si>
    <t>wolffii</t>
  </si>
  <si>
    <t>lacunicolus</t>
  </si>
  <si>
    <t>arcatus</t>
  </si>
  <si>
    <t>forsteri</t>
  </si>
  <si>
    <t>dovii</t>
  </si>
  <si>
    <t>managuensis</t>
  </si>
  <si>
    <t>motaguensis</t>
  </si>
  <si>
    <t>innesi</t>
  </si>
  <si>
    <t>simulans</t>
  </si>
  <si>
    <t>bellae</t>
  </si>
  <si>
    <t>carpenteri</t>
  </si>
  <si>
    <t>flavianalis</t>
  </si>
  <si>
    <t>mccoskeri</t>
  </si>
  <si>
    <t>marmoreus</t>
  </si>
  <si>
    <t>pilicornis</t>
  </si>
  <si>
    <t>sanguinolentus</t>
  </si>
  <si>
    <t>buchholzi</t>
  </si>
  <si>
    <t>anguillaris</t>
  </si>
  <si>
    <t>doriae</t>
  </si>
  <si>
    <t>kuhlii</t>
  </si>
  <si>
    <t>oblonga</t>
  </si>
  <si>
    <t>semicincta</t>
  </si>
  <si>
    <t>pangasius</t>
  </si>
  <si>
    <t>schaeferi</t>
  </si>
  <si>
    <t>titan</t>
  </si>
  <si>
    <t>heterodon</t>
  </si>
  <si>
    <t>marmorata</t>
  </si>
  <si>
    <t>urophthalmus</t>
  </si>
  <si>
    <t>typus</t>
  </si>
  <si>
    <t>lithobates</t>
  </si>
  <si>
    <t>arnoldi</t>
  </si>
  <si>
    <t>cocama</t>
  </si>
  <si>
    <t>flexilis</t>
  </si>
  <si>
    <t>huaorani</t>
  </si>
  <si>
    <t>macrospilus</t>
  </si>
  <si>
    <t>vestitus</t>
  </si>
  <si>
    <t>cubicus</t>
  </si>
  <si>
    <t>meleagris</t>
  </si>
  <si>
    <t>solorensis</t>
  </si>
  <si>
    <t>trachys</t>
  </si>
  <si>
    <t>bicirrhosum</t>
  </si>
  <si>
    <t>bleekeri</t>
  </si>
  <si>
    <t>sondhii</t>
  </si>
  <si>
    <t>spilurus</t>
  </si>
  <si>
    <t>goramy</t>
  </si>
  <si>
    <t>pectoralis</t>
  </si>
  <si>
    <t>woworae</t>
  </si>
  <si>
    <t>mexicanus</t>
  </si>
  <si>
    <t>binotatus</t>
  </si>
  <si>
    <t>hypophthalmus</t>
  </si>
  <si>
    <t>malabaricus</t>
  </si>
  <si>
    <t>taeniourus</t>
  </si>
  <si>
    <t>eggersi</t>
  </si>
  <si>
    <t>fuscotaeniatus</t>
  </si>
  <si>
    <t>rachovii</t>
  </si>
  <si>
    <t>lanceolatus</t>
  </si>
  <si>
    <t>liemi</t>
  </si>
  <si>
    <t>linni</t>
  </si>
  <si>
    <t>livingstonii</t>
  </si>
  <si>
    <t>venustus</t>
  </si>
  <si>
    <t>marianus</t>
  </si>
  <si>
    <t>bifasciatus</t>
  </si>
  <si>
    <t>buescheri</t>
  </si>
  <si>
    <t>caudopunctatus</t>
  </si>
  <si>
    <t>christyi</t>
  </si>
  <si>
    <t>cylindricus</t>
  </si>
  <si>
    <t>furcifer</t>
  </si>
  <si>
    <t>leleupi</t>
  </si>
  <si>
    <t>multifasciatus</t>
  </si>
  <si>
    <t>splendens</t>
  </si>
  <si>
    <t>bonang</t>
  </si>
  <si>
    <t>nigroris</t>
  </si>
  <si>
    <t>oxyodon</t>
  </si>
  <si>
    <t>polyacanthus</t>
  </si>
  <si>
    <t>lacortei</t>
  </si>
  <si>
    <t>palmeri</t>
  </si>
  <si>
    <t>brevirostris</t>
  </si>
  <si>
    <t>lituratus</t>
  </si>
  <si>
    <t>lopezi</t>
  </si>
  <si>
    <t>unicornis</t>
  </si>
  <si>
    <t>vlamingii</t>
  </si>
  <si>
    <t>leoparda</t>
  </si>
  <si>
    <t>maculata</t>
  </si>
  <si>
    <t>parilus</t>
  </si>
  <si>
    <t>beckfordi</t>
  </si>
  <si>
    <t>erythrurus</t>
  </si>
  <si>
    <t>mortenthaleri</t>
  </si>
  <si>
    <t>rubrocaudatus</t>
  </si>
  <si>
    <t>trifasciatus</t>
  </si>
  <si>
    <t>unifasciatus</t>
  </si>
  <si>
    <t>taenia</t>
  </si>
  <si>
    <t>nanus</t>
  </si>
  <si>
    <t>nigriceps</t>
  </si>
  <si>
    <t>oculatus</t>
  </si>
  <si>
    <t>ternetzi</t>
  </si>
  <si>
    <t>knerii</t>
  </si>
  <si>
    <t>pacu</t>
  </si>
  <si>
    <t>sebae</t>
  </si>
  <si>
    <t>ciliatus</t>
  </si>
  <si>
    <t>tuckeri</t>
  </si>
  <si>
    <t>agnesae</t>
  </si>
  <si>
    <t>australe</t>
  </si>
  <si>
    <t>collettii</t>
  </si>
  <si>
    <t>comma</t>
  </si>
  <si>
    <t>gracilima</t>
  </si>
  <si>
    <t>hemigrammoides</t>
  </si>
  <si>
    <t>lepidura</t>
  </si>
  <si>
    <t>margitae</t>
  </si>
  <si>
    <t>naponis</t>
  </si>
  <si>
    <t>ovalis</t>
  </si>
  <si>
    <t>plumbea</t>
  </si>
  <si>
    <t>sanctaefilomenae</t>
  </si>
  <si>
    <t>surinamensis</t>
  </si>
  <si>
    <t>anguillicaudatus</t>
  </si>
  <si>
    <t>altispinosus</t>
  </si>
  <si>
    <t>ramirezi</t>
  </si>
  <si>
    <t>iheringi</t>
  </si>
  <si>
    <t>poecilus</t>
  </si>
  <si>
    <t>fasciolatum</t>
  </si>
  <si>
    <t>hypsauchen</t>
  </si>
  <si>
    <t>luna</t>
  </si>
  <si>
    <t>egregius</t>
  </si>
  <si>
    <t>mirificus</t>
  </si>
  <si>
    <t>caerulea</t>
  </si>
  <si>
    <t>duboulayi</t>
  </si>
  <si>
    <t>herbertaxelrodi</t>
  </si>
  <si>
    <t>kamaka</t>
  </si>
  <si>
    <t>lacustris</t>
  </si>
  <si>
    <t>parkinsoni</t>
  </si>
  <si>
    <t>auratus</t>
  </si>
  <si>
    <t>chipokae</t>
  </si>
  <si>
    <t>lepidiadaptes</t>
  </si>
  <si>
    <t>vermivorus</t>
  </si>
  <si>
    <t>atrodorsalis</t>
  </si>
  <si>
    <t>grammistes</t>
  </si>
  <si>
    <t>mossambicus</t>
  </si>
  <si>
    <t>oualanensis</t>
  </si>
  <si>
    <t>barlowi</t>
  </si>
  <si>
    <t>callainos</t>
  </si>
  <si>
    <t>greshakei</t>
  </si>
  <si>
    <t>lombardoi</t>
  </si>
  <si>
    <t>sandaracinos</t>
  </si>
  <si>
    <t>albomaculatus</t>
  </si>
  <si>
    <t>erythrotaenia</t>
  </si>
  <si>
    <t>notophthalmus</t>
  </si>
  <si>
    <t>tinwini</t>
  </si>
  <si>
    <t>ladigesi</t>
  </si>
  <si>
    <t>triangulatus</t>
  </si>
  <si>
    <t>bipartitus</t>
  </si>
  <si>
    <t>geoffroy</t>
  </si>
  <si>
    <t>dalli</t>
  </si>
  <si>
    <t>jordani</t>
  </si>
  <si>
    <t>kasmira</t>
  </si>
  <si>
    <t>oncinus</t>
  </si>
  <si>
    <t>erythraeum</t>
  </si>
  <si>
    <t>maculatum</t>
  </si>
  <si>
    <t>rubre</t>
  </si>
  <si>
    <t>perugiae</t>
  </si>
  <si>
    <t>lethrinus</t>
  </si>
  <si>
    <t>macracanthus</t>
  </si>
  <si>
    <t>melanotaenia</t>
  </si>
  <si>
    <t>friderici</t>
  </si>
  <si>
    <t>nattereri</t>
  </si>
  <si>
    <t>niceforoi</t>
  </si>
  <si>
    <t>nijsseni</t>
  </si>
  <si>
    <t>octofasciatus</t>
  </si>
  <si>
    <t>triactis</t>
  </si>
  <si>
    <t>gibbosus</t>
  </si>
  <si>
    <t>megalotis</t>
  </si>
  <si>
    <t>platyrhincus</t>
  </si>
  <si>
    <t>paradoxa</t>
  </si>
  <si>
    <t>longibarbis</t>
  </si>
  <si>
    <t>callipterus</t>
  </si>
  <si>
    <t>llanero</t>
  </si>
  <si>
    <t>thayeri</t>
  </si>
  <si>
    <t>cornuta</t>
  </si>
  <si>
    <t>phthirophagus</t>
  </si>
  <si>
    <t>unilineatus</t>
  </si>
  <si>
    <t>chisumulae</t>
  </si>
  <si>
    <t>chrysophekadion</t>
  </si>
  <si>
    <t>dussumieri</t>
  </si>
  <si>
    <t>fisheri</t>
  </si>
  <si>
    <t>bicirrhis</t>
  </si>
  <si>
    <t>cryptopterus</t>
  </si>
  <si>
    <t>dickfeldi</t>
  </si>
  <si>
    <t>marlieri</t>
  </si>
  <si>
    <t>transcriptus</t>
  </si>
  <si>
    <t>stuartgranti</t>
  </si>
  <si>
    <t>kerri</t>
  </si>
  <si>
    <t>carinatus</t>
  </si>
  <si>
    <t>ericius</t>
  </si>
  <si>
    <t>hemicochliodon</t>
  </si>
  <si>
    <t>latifrons</t>
  </si>
  <si>
    <t>nigropunctatus</t>
  </si>
  <si>
    <t>plecostomoides</t>
  </si>
  <si>
    <t>plecostomus</t>
  </si>
  <si>
    <t>gulare</t>
  </si>
  <si>
    <t>spectabile</t>
  </si>
  <si>
    <t>thoracatum</t>
  </si>
  <si>
    <t>guttavarius</t>
  </si>
  <si>
    <t>indigo</t>
  </si>
  <si>
    <t>mentalis</t>
  </si>
  <si>
    <t>agulha</t>
  </si>
  <si>
    <t>amapaensis</t>
  </si>
  <si>
    <t>anisitsi</t>
  </si>
  <si>
    <t>bentosi</t>
  </si>
  <si>
    <t>columbianus</t>
  </si>
  <si>
    <t>copelandi</t>
  </si>
  <si>
    <t>erythrostigma</t>
  </si>
  <si>
    <t>flammeus</t>
  </si>
  <si>
    <t>griemi</t>
  </si>
  <si>
    <t>heterorhabdus</t>
  </si>
  <si>
    <t>loretoensis</t>
  </si>
  <si>
    <t>megalopterus</t>
  </si>
  <si>
    <t>micropterus</t>
  </si>
  <si>
    <t>negodagua</t>
  </si>
  <si>
    <t>nigricinctus</t>
  </si>
  <si>
    <t>peruvianus</t>
  </si>
  <si>
    <t>pulchripinnis</t>
  </si>
  <si>
    <t>rutiliflavidus</t>
  </si>
  <si>
    <t>saizi</t>
  </si>
  <si>
    <t>scholzei</t>
  </si>
  <si>
    <t>sweglesi</t>
  </si>
  <si>
    <t>vilmae</t>
  </si>
  <si>
    <t>scomberoides</t>
  </si>
  <si>
    <t>melanosoma</t>
  </si>
  <si>
    <t>littorale</t>
  </si>
  <si>
    <t>punctatum</t>
  </si>
  <si>
    <t>bermudensis</t>
  </si>
  <si>
    <t>ciliaris</t>
  </si>
  <si>
    <t>passer</t>
  </si>
  <si>
    <t>histrio</t>
  </si>
  <si>
    <t>kuda</t>
  </si>
  <si>
    <t>spinosissimus</t>
  </si>
  <si>
    <t>efasciatus</t>
  </si>
  <si>
    <t>severus</t>
  </si>
  <si>
    <t>diphreutes</t>
  </si>
  <si>
    <t>singularius</t>
  </si>
  <si>
    <t>varius</t>
  </si>
  <si>
    <t>zoster</t>
  </si>
  <si>
    <t>quadrimaculatus</t>
  </si>
  <si>
    <t>acipenserinus</t>
  </si>
  <si>
    <t>erythrozonus</t>
  </si>
  <si>
    <t>hyanuary</t>
  </si>
  <si>
    <t>luelingi</t>
  </si>
  <si>
    <t>rhodostomus</t>
  </si>
  <si>
    <t>rodwayi</t>
  </si>
  <si>
    <t>ulreyi</t>
  </si>
  <si>
    <t>macropterus</t>
  </si>
  <si>
    <t>chloropterus</t>
  </si>
  <si>
    <t>chrysus</t>
  </si>
  <si>
    <t>claudia</t>
  </si>
  <si>
    <t>cosmetus</t>
  </si>
  <si>
    <t>cyanocephalus</t>
  </si>
  <si>
    <t>garnoti</t>
  </si>
  <si>
    <t>hortulanus</t>
  </si>
  <si>
    <t>iridis</t>
  </si>
  <si>
    <t>margaritaceus</t>
  </si>
  <si>
    <t>radiatus</t>
  </si>
  <si>
    <t>rubricephalus</t>
  </si>
  <si>
    <t>vrolikii</t>
  </si>
  <si>
    <t>aymonieri</t>
  </si>
  <si>
    <t>bahianus</t>
  </si>
  <si>
    <t>carapo</t>
  </si>
  <si>
    <t>javari</t>
  </si>
  <si>
    <t>tigre</t>
  </si>
  <si>
    <t>favagineus</t>
  </si>
  <si>
    <t>miliaris</t>
  </si>
  <si>
    <t>porphyreus</t>
  </si>
  <si>
    <t>punctatofasciatus</t>
  </si>
  <si>
    <t>balzanii</t>
  </si>
  <si>
    <t>bondi</t>
  </si>
  <si>
    <t>sexlineatus</t>
  </si>
  <si>
    <t>loreto</t>
  </si>
  <si>
    <t>melacara</t>
  </si>
  <si>
    <t>atrangulatus</t>
  </si>
  <si>
    <t>okinawae</t>
  </si>
  <si>
    <t>Gobioides</t>
  </si>
  <si>
    <t>broussonnetii</t>
  </si>
  <si>
    <t>peruanus</t>
  </si>
  <si>
    <t>petersii</t>
  </si>
  <si>
    <t>permaxillaris</t>
  </si>
  <si>
    <t>pfefferi</t>
  </si>
  <si>
    <t>dorityi</t>
  </si>
  <si>
    <t>incisus</t>
  </si>
  <si>
    <t>pseudoincisus</t>
  </si>
  <si>
    <t>cirratum</t>
  </si>
  <si>
    <t>abalios</t>
  </si>
  <si>
    <t>sternicla</t>
  </si>
  <si>
    <t>bispinosa</t>
  </si>
  <si>
    <t>ethelwynnae</t>
  </si>
  <si>
    <t>flavatra</t>
  </si>
  <si>
    <t>rufa</t>
  </si>
  <si>
    <t>gardneri</t>
  </si>
  <si>
    <t>flavissimus</t>
  </si>
  <si>
    <t>acus</t>
  </si>
  <si>
    <t>draconis</t>
  </si>
  <si>
    <t>calabaricus</t>
  </si>
  <si>
    <t>cyanostictus</t>
  </si>
  <si>
    <t>mutisii</t>
  </si>
  <si>
    <t>aeneus</t>
  </si>
  <si>
    <t>coeruleopunctatus</t>
  </si>
  <si>
    <t>kalopterus</t>
  </si>
  <si>
    <t>pandionis</t>
  </si>
  <si>
    <t>electricus</t>
  </si>
  <si>
    <t>figaro</t>
  </si>
  <si>
    <t>oceanops</t>
  </si>
  <si>
    <t>puncticulatus</t>
  </si>
  <si>
    <t>limbata</t>
  </si>
  <si>
    <t>virescens</t>
  </si>
  <si>
    <t>midas</t>
  </si>
  <si>
    <t>monoculus</t>
  </si>
  <si>
    <t>namiyei</t>
  </si>
  <si>
    <t>nebulosa</t>
  </si>
  <si>
    <t>polyzona</t>
  </si>
  <si>
    <t>neucratoides</t>
  </si>
  <si>
    <t>Dunckerocampus</t>
  </si>
  <si>
    <t>dactyliophorus</t>
  </si>
  <si>
    <t>holocanthus</t>
  </si>
  <si>
    <t>liturosus</t>
  </si>
  <si>
    <t>compressiceps</t>
  </si>
  <si>
    <t>urostriatum</t>
  </si>
  <si>
    <t>aequipinnatus</t>
  </si>
  <si>
    <t>pusilla</t>
  </si>
  <si>
    <t>brachypterus</t>
  </si>
  <si>
    <t>scaphirhyncha</t>
  </si>
  <si>
    <t>undecimradiatus</t>
  </si>
  <si>
    <t>aruanus</t>
  </si>
  <si>
    <t>choprae</t>
  </si>
  <si>
    <t>erythromicron</t>
  </si>
  <si>
    <t>rerio</t>
  </si>
  <si>
    <t>carpio</t>
  </si>
  <si>
    <t>rubrofuscus</t>
  </si>
  <si>
    <t>microlepidotus</t>
  </si>
  <si>
    <t>frontosa</t>
  </si>
  <si>
    <t>afra</t>
  </si>
  <si>
    <t>leptocephalus</t>
  </si>
  <si>
    <t>acutirostre</t>
  </si>
  <si>
    <t>idella</t>
  </si>
  <si>
    <t>hujeta</t>
  </si>
  <si>
    <t>strigosus</t>
  </si>
  <si>
    <t>tominiensis</t>
  </si>
  <si>
    <t>truncatus</t>
  </si>
  <si>
    <t>hauxwellianus</t>
  </si>
  <si>
    <t>multicinctus</t>
  </si>
  <si>
    <t>oblongus</t>
  </si>
  <si>
    <t>pilurus</t>
  </si>
  <si>
    <t>anthurus</t>
  </si>
  <si>
    <t>geayi</t>
  </si>
  <si>
    <t>lenticulata</t>
  </si>
  <si>
    <t>lepidota</t>
  </si>
  <si>
    <t>personatus</t>
  </si>
  <si>
    <t>adolfoi</t>
  </si>
  <si>
    <t>ambiacus</t>
  </si>
  <si>
    <t>atropersonatus</t>
  </si>
  <si>
    <t>blochi</t>
  </si>
  <si>
    <t>delphax</t>
  </si>
  <si>
    <t>habrosus</t>
  </si>
  <si>
    <t>hastatus</t>
  </si>
  <si>
    <t>julii</t>
  </si>
  <si>
    <t>leucomelas</t>
  </si>
  <si>
    <t>loxozonus</t>
  </si>
  <si>
    <t>melanistius</t>
  </si>
  <si>
    <t>napoensis</t>
  </si>
  <si>
    <t>narcissus</t>
  </si>
  <si>
    <t>paleatus</t>
  </si>
  <si>
    <t>panda</t>
  </si>
  <si>
    <t>rabauti</t>
  </si>
  <si>
    <t>sanchesi</t>
  </si>
  <si>
    <t>schwartzi</t>
  </si>
  <si>
    <t>semiaquilus</t>
  </si>
  <si>
    <t>spectabilis</t>
  </si>
  <si>
    <t>sterbai</t>
  </si>
  <si>
    <t>sychri</t>
  </si>
  <si>
    <t>virginiae</t>
  </si>
  <si>
    <t>weitzmani</t>
  </si>
  <si>
    <t>zygatus</t>
  </si>
  <si>
    <t>aygula</t>
  </si>
  <si>
    <t>gaimard</t>
  </si>
  <si>
    <t>pictoides</t>
  </si>
  <si>
    <t>guttata</t>
  </si>
  <si>
    <t>borleyi</t>
  </si>
  <si>
    <t>chrysonotus</t>
  </si>
  <si>
    <t>jacksoni</t>
  </si>
  <si>
    <t>mloto</t>
  </si>
  <si>
    <t>verduyni</t>
  </si>
  <si>
    <t>virginalis</t>
  </si>
  <si>
    <t>macropomum</t>
  </si>
  <si>
    <t>asellus</t>
  </si>
  <si>
    <t>maronii</t>
  </si>
  <si>
    <t>aprinus</t>
  </si>
  <si>
    <t>falco</t>
  </si>
  <si>
    <t>oxycephalus</t>
  </si>
  <si>
    <t>adornatus</t>
  </si>
  <si>
    <t>condei</t>
  </si>
  <si>
    <t>cyanopleura</t>
  </si>
  <si>
    <t>exquisitus</t>
  </si>
  <si>
    <t>flavidorsalis</t>
  </si>
  <si>
    <t>rubrimarginatus</t>
  </si>
  <si>
    <t>rubrisquamis</t>
  </si>
  <si>
    <t>rubriventralis</t>
  </si>
  <si>
    <t>scottorum</t>
  </si>
  <si>
    <t>temminckii</t>
  </si>
  <si>
    <t>amazonarum</t>
  </si>
  <si>
    <t>bimaculatum</t>
  </si>
  <si>
    <t>trimaculatum</t>
  </si>
  <si>
    <t>kelberi</t>
  </si>
  <si>
    <t>melaniae</t>
  </si>
  <si>
    <t>ocellaris</t>
  </si>
  <si>
    <t>temensis</t>
  </si>
  <si>
    <t>schoepfii</t>
  </si>
  <si>
    <t>cyanea</t>
  </si>
  <si>
    <t>hemicyanea</t>
  </si>
  <si>
    <t>parasema</t>
  </si>
  <si>
    <t>rollandi</t>
  </si>
  <si>
    <t>talboti</t>
  </si>
  <si>
    <t>taupou</t>
  </si>
  <si>
    <t>atripectoralis</t>
  </si>
  <si>
    <t>dimidiata</t>
  </si>
  <si>
    <t>multilineata</t>
  </si>
  <si>
    <t>retrofasciata</t>
  </si>
  <si>
    <t>ternatensis</t>
  </si>
  <si>
    <t>vanderbilti</t>
  </si>
  <si>
    <t>blanci</t>
  </si>
  <si>
    <t>chitala</t>
  </si>
  <si>
    <t>rhoadesii</t>
  </si>
  <si>
    <t>plagiosum</t>
  </si>
  <si>
    <t>nox</t>
  </si>
  <si>
    <t>epakros</t>
  </si>
  <si>
    <t>macrolepidotus</t>
  </si>
  <si>
    <t>dorsale</t>
  </si>
  <si>
    <t>formosae</t>
  </si>
  <si>
    <t>pearsei</t>
  </si>
  <si>
    <t>mesoleucus</t>
  </si>
  <si>
    <t>personifer</t>
  </si>
  <si>
    <t>auriga</t>
  </si>
  <si>
    <t>bennetti</t>
  </si>
  <si>
    <t>capistratus</t>
  </si>
  <si>
    <t>citrinellus</t>
  </si>
  <si>
    <t>collare</t>
  </si>
  <si>
    <t>falcula</t>
  </si>
  <si>
    <t>fremblii</t>
  </si>
  <si>
    <t>kleinii</t>
  </si>
  <si>
    <t>melannotus</t>
  </si>
  <si>
    <t>plebeius</t>
  </si>
  <si>
    <t>rafflesii</t>
  </si>
  <si>
    <t>rainfordi</t>
  </si>
  <si>
    <t>sedentarius</t>
  </si>
  <si>
    <t>speculum</t>
  </si>
  <si>
    <t>triangulum</t>
  </si>
  <si>
    <t>trichrous</t>
  </si>
  <si>
    <t>ulietensis</t>
  </si>
  <si>
    <t>vagabundus</t>
  </si>
  <si>
    <t>faber</t>
  </si>
  <si>
    <t>penicilligerus</t>
  </si>
  <si>
    <t>coecutiens</t>
  </si>
  <si>
    <t>miniata</t>
  </si>
  <si>
    <t>acanthops</t>
  </si>
  <si>
    <t>argi</t>
  </si>
  <si>
    <t>aurantonotus</t>
  </si>
  <si>
    <t>eibli</t>
  </si>
  <si>
    <t>ferrugata</t>
  </si>
  <si>
    <t>flavissima</t>
  </si>
  <si>
    <t>heraldi</t>
  </si>
  <si>
    <t>loriculus</t>
  </si>
  <si>
    <t>potteri</t>
  </si>
  <si>
    <t>schereri</t>
  </si>
  <si>
    <t>carassius</t>
  </si>
  <si>
    <t>tetrazona</t>
  </si>
  <si>
    <t>jactator</t>
  </si>
  <si>
    <t>margaritata</t>
  </si>
  <si>
    <t>rostrata</t>
  </si>
  <si>
    <t>solandri</t>
  </si>
  <si>
    <t>valentini</t>
  </si>
  <si>
    <t>pleurospilus</t>
  </si>
  <si>
    <t>callichthys</t>
  </si>
  <si>
    <t>butis</t>
  </si>
  <si>
    <t>alburnus</t>
  </si>
  <si>
    <t>falcatus</t>
  </si>
  <si>
    <t>capapretum</t>
  </si>
  <si>
    <t>juruense</t>
  </si>
  <si>
    <t>almorhae</t>
  </si>
  <si>
    <t>dario</t>
  </si>
  <si>
    <t>histrionica</t>
  </si>
  <si>
    <t>kubotai</t>
  </si>
  <si>
    <t>lohachata</t>
  </si>
  <si>
    <t>brigittae</t>
  </si>
  <si>
    <t>merah</t>
  </si>
  <si>
    <t>micros</t>
  </si>
  <si>
    <t>fredcochui</t>
  </si>
  <si>
    <t>anthioides</t>
  </si>
  <si>
    <t>bilunulatus</t>
  </si>
  <si>
    <t>mesothorax</t>
  </si>
  <si>
    <t>sepiacaudus</t>
  </si>
  <si>
    <t>wavrini</t>
  </si>
  <si>
    <t>tricoti</t>
  </si>
  <si>
    <t>schwanenfeldii</t>
  </si>
  <si>
    <t>semifasciolatus</t>
  </si>
  <si>
    <t>conspicillum</t>
  </si>
  <si>
    <t>riesei</t>
  </si>
  <si>
    <t>hansbaenschi</t>
  </si>
  <si>
    <t>hueseri</t>
  </si>
  <si>
    <t>jacobfreibergi</t>
  </si>
  <si>
    <t>korneliae</t>
  </si>
  <si>
    <t>nyassae</t>
  </si>
  <si>
    <t>steveni</t>
  </si>
  <si>
    <t>thoracatus</t>
  </si>
  <si>
    <t>spatula</t>
  </si>
  <si>
    <t>nicaraguensis</t>
  </si>
  <si>
    <t>calliptera</t>
  </si>
  <si>
    <t>manilensis</t>
  </si>
  <si>
    <t>mappa</t>
  </si>
  <si>
    <t>albifrons</t>
  </si>
  <si>
    <t>bonapartii</t>
  </si>
  <si>
    <t>eschmeyeri</t>
  </si>
  <si>
    <t>galvisi</t>
  </si>
  <si>
    <t>leptorhynchus</t>
  </si>
  <si>
    <t>macrostomus</t>
  </si>
  <si>
    <t>xanthopunctatus</t>
  </si>
  <si>
    <t>panchax</t>
  </si>
  <si>
    <t>pucallpaensis</t>
  </si>
  <si>
    <t>allpahuayo</t>
  </si>
  <si>
    <t>atahualpa</t>
  </si>
  <si>
    <t>bitaeniata</t>
  </si>
  <si>
    <t>cacatuoides</t>
  </si>
  <si>
    <t>cruzi</t>
  </si>
  <si>
    <t>eremnopyge</t>
  </si>
  <si>
    <t>eunotus</t>
  </si>
  <si>
    <t>hongsloi</t>
  </si>
  <si>
    <t>huascar</t>
  </si>
  <si>
    <t>iniridae</t>
  </si>
  <si>
    <t>juruensis</t>
  </si>
  <si>
    <t>macmasteri</t>
  </si>
  <si>
    <t>norberti</t>
  </si>
  <si>
    <t>panduro</t>
  </si>
  <si>
    <t>pantalone</t>
  </si>
  <si>
    <t>piauiensis</t>
  </si>
  <si>
    <t>uaupesi</t>
  </si>
  <si>
    <t>viejita</t>
  </si>
  <si>
    <t>rathbuni</t>
  </si>
  <si>
    <t>virginicus</t>
  </si>
  <si>
    <t>brevifilis</t>
  </si>
  <si>
    <t>centrolepis</t>
  </si>
  <si>
    <t>cirrhosus</t>
  </si>
  <si>
    <t>hoplogenys</t>
  </si>
  <si>
    <t>triradiatus</t>
  </si>
  <si>
    <t>anableps</t>
  </si>
  <si>
    <t>akallopisos</t>
  </si>
  <si>
    <t>allardi</t>
  </si>
  <si>
    <t>bicinctus</t>
  </si>
  <si>
    <t>chrysogaster</t>
  </si>
  <si>
    <t>clarkii</t>
  </si>
  <si>
    <t>percula</t>
  </si>
  <si>
    <t>perideraion</t>
  </si>
  <si>
    <t>polymnus</t>
  </si>
  <si>
    <t>phalaena</t>
  </si>
  <si>
    <t>wheeleri</t>
  </si>
  <si>
    <t>calvus</t>
  </si>
  <si>
    <t>pectinifrons</t>
  </si>
  <si>
    <t>achirus</t>
  </si>
  <si>
    <t>nassa</t>
  </si>
  <si>
    <t>heckelii</t>
  </si>
  <si>
    <t>achilles</t>
  </si>
  <si>
    <t>bariene</t>
  </si>
  <si>
    <t>chirurgus</t>
  </si>
  <si>
    <t>leucopareius</t>
  </si>
  <si>
    <t>leucosternon</t>
  </si>
  <si>
    <t>mata</t>
  </si>
  <si>
    <t>nigrofuscus</t>
  </si>
  <si>
    <t>pyroferus</t>
  </si>
  <si>
    <t>sohal</t>
  </si>
  <si>
    <t>tennentii</t>
  </si>
  <si>
    <t>triostegus</t>
  </si>
  <si>
    <t>tristis</t>
  </si>
  <si>
    <t>xanthopterus</t>
  </si>
  <si>
    <t>quadricornis</t>
  </si>
  <si>
    <t>adonis</t>
  </si>
  <si>
    <t>ID Acuario</t>
  </si>
  <si>
    <t>Item OC</t>
  </si>
  <si>
    <t>Especie</t>
  </si>
  <si>
    <t>Mortalidad total</t>
  </si>
  <si>
    <t>nombre comun</t>
  </si>
  <si>
    <t>Nombre común o variedad</t>
  </si>
  <si>
    <t>Saldo x acuario</t>
  </si>
  <si>
    <t>grupo</t>
  </si>
  <si>
    <t>ambiente</t>
  </si>
  <si>
    <t>Cantidad arribada</t>
  </si>
  <si>
    <t>cantidad arribada</t>
  </si>
  <si>
    <t>mortalidad acumulada</t>
  </si>
  <si>
    <t>saldo</t>
  </si>
  <si>
    <t>porcentaje mortalidad</t>
  </si>
  <si>
    <t>Arribada resumen</t>
  </si>
  <si>
    <t>Saldo</t>
  </si>
  <si>
    <t>Grupo</t>
  </si>
  <si>
    <t>Dosis por litro de agua</t>
  </si>
  <si>
    <t>Fecha de inicio</t>
  </si>
  <si>
    <t>Real arribado por acuario</t>
  </si>
  <si>
    <t>Tratamiento Si o No</t>
  </si>
  <si>
    <t>ID Acuario = Rótulo o número único que sirve para identificar el acuario.</t>
  </si>
  <si>
    <t>ANEXO</t>
  </si>
  <si>
    <t>INFORMACIÓN DEL TRATAMIENTO</t>
  </si>
  <si>
    <t>de</t>
  </si>
  <si>
    <t>% total</t>
  </si>
  <si>
    <t>Página</t>
  </si>
  <si>
    <t>NO</t>
  </si>
  <si>
    <t>N/A</t>
  </si>
  <si>
    <t xml:space="preserve">Género </t>
  </si>
  <si>
    <t>Si el certificado sanitario declara un nombre científico distinto al autorizado por resolución vigente, puede indicarla aqui y señalar de que item declarado es sinónimo.</t>
  </si>
  <si>
    <t>Jurisdicción Sernapesca</t>
  </si>
  <si>
    <t>Especie aprobada</t>
  </si>
  <si>
    <t>Mixto</t>
  </si>
  <si>
    <t>Observación</t>
  </si>
  <si>
    <t>Hábitat natural</t>
  </si>
  <si>
    <t>Arrecifes tropicales y subtropicales (O. Atlántico, IndoPacifico)</t>
  </si>
  <si>
    <t>Cuencas de los ríos Amazonas, Orinoco y Tocantins.</t>
  </si>
  <si>
    <t>Arrecifes y zona demersal de Atlántico tropical (América, África y Mediterráneo)</t>
  </si>
  <si>
    <t>Ríos de zona tropical de India y sudeste Asiático</t>
  </si>
  <si>
    <t>Cíclido sudamericano (Subfam Geophaginae)</t>
  </si>
  <si>
    <t>Cuenca Amazónica y Venezuela</t>
  </si>
  <si>
    <t>Endémicos de Urio Ucayali y sobre la cuenca del Río Amazonas en Colombia</t>
  </si>
  <si>
    <t>Cuenca amazónica (B.cupido) y B.wavrini del Río Orinoco (Colombia)</t>
  </si>
  <si>
    <t>Cuenca del río amazonas</t>
  </si>
  <si>
    <t xml:space="preserve">Cuenca Amazónica y diversos ríos de Brasil </t>
  </si>
  <si>
    <t>Ríos de zona tropical de Sudamérica</t>
  </si>
  <si>
    <t>Ríos de zona subtropical (Uruguay, Sur Brasil, Norte Argentina y Paraguay)</t>
  </si>
  <si>
    <t>Cuenca del río Orinoco (M. ramirezii) y cuenca del río Amazonas (M. altispinosus)</t>
  </si>
  <si>
    <t>Cuenca del río Orinoco y Amazonas</t>
  </si>
  <si>
    <t>Cuenca del río Amazonas</t>
  </si>
  <si>
    <t>Cuenca río Amazonas (A. nassa) y río Orinoco (A. vultuosa)</t>
  </si>
  <si>
    <t>Cuenca Amazónica Brasil, Perú, Colombia y Guyana</t>
  </si>
  <si>
    <t>Ríos de toda Sudamérica, la mayoría en las cuencas del Amazonas, Orinoco y Río de la Plata.</t>
  </si>
  <si>
    <t>Arrecifes tropicales en aguas costeras y estuariales en profundidades menores a 20 m</t>
  </si>
  <si>
    <t>Cuenca de los ríos Orinoco, Amazonas y afluentes</t>
  </si>
  <si>
    <t>Silúrido (Doras)</t>
  </si>
  <si>
    <t>Cuencas de Sudamérica, excepto hacia el pacífico y río de la Plata.</t>
  </si>
  <si>
    <t>Cuenca ríos Orinoco (A. albomaculatus) y Amazonas (A. pectinifrons)</t>
  </si>
  <si>
    <t>Cuenca varios ríos amazonicos</t>
  </si>
  <si>
    <t>Ríos tropicales y subtropicales América del Sur (Brasil, Paraguay, Argentina)</t>
  </si>
  <si>
    <t>Cuenca del río Amazons</t>
  </si>
  <si>
    <t>Ríos y lagos de cuenca amazónica</t>
  </si>
  <si>
    <t>Ríos y lagos de cuenca amazónica (tropical) y del Paraná (subtropical)</t>
  </si>
  <si>
    <t>Familia Doradidae del orden Siluriformes, endémica de Sudamércia</t>
  </si>
  <si>
    <t>Cuenca del río Amazonas y Tocantins.</t>
  </si>
  <si>
    <t>Cuencas del Amazonas, Orinoco, y cuencas atlánticas en las Guayanas</t>
  </si>
  <si>
    <t>Cuencas de los ríos Orinoco y Amazonas</t>
  </si>
  <si>
    <t>Cuencas de los ríos Amazonas, Maroni, Orinoco y Paraná.</t>
  </si>
  <si>
    <t>Cuenca del lago Maracaibo.</t>
  </si>
  <si>
    <t>Cuencas de los ríos Orinoco, Amazonas y Esequibo.</t>
  </si>
  <si>
    <t>Cuencas de los ríos Orinoco, Amazonas, Paraná y Río de la Plata</t>
  </si>
  <si>
    <t>Cuencas de los ríos Orinoco y Amazonas.</t>
  </si>
  <si>
    <t>Lago Maracaibo, rio Orinoco y Amazonas.</t>
  </si>
  <si>
    <t>Cuenca del Amazonas y de la cuenca del Plata</t>
  </si>
  <si>
    <t>Cuencas del Amazonas, Orinoco, y del Plata</t>
  </si>
  <si>
    <t>Aguas cálidas y templado-cálidas del centro y norte de América del Sur</t>
  </si>
  <si>
    <t>Carángidos</t>
  </si>
  <si>
    <t>Familia Carangidae del orden Perciformes</t>
  </si>
  <si>
    <t>Costa Atlántica occidental y oriental, mediterraneo, Pacifico oriental.</t>
  </si>
  <si>
    <t>Tetra Africano (Alestidae)</t>
  </si>
  <si>
    <t xml:space="preserve">Familia Alestidae del orden Characiformes </t>
  </si>
  <si>
    <t>Región tropical central de Africa</t>
  </si>
  <si>
    <t>Endémicos para el Lago Tanganica, en el este de África</t>
  </si>
  <si>
    <t>Se encuentran en el río Congo en África.</t>
  </si>
  <si>
    <t>Se encuentra en el río Congo en África Central.</t>
  </si>
  <si>
    <t>Ríos Casamance (Senegal y Liberia), Cuenca Río Congo</t>
  </si>
  <si>
    <t>Es endémico del África Occidental</t>
  </si>
  <si>
    <t>Endémico lago Tanganica, zonas profundas del lago.</t>
  </si>
  <si>
    <t>Se encuentra en el África Oriental y a la cuenca del río Jordán</t>
  </si>
  <si>
    <t>Es endémico del lago Malawi en África Oriental.</t>
  </si>
  <si>
    <t>Endémicos para el Lago Tanganica, en el este de África.</t>
  </si>
  <si>
    <t>Góbidos (Gobiidae)</t>
  </si>
  <si>
    <t>Familia Gobiidae.</t>
  </si>
  <si>
    <t>Se encuentra en los océanos Índico y Pacífico</t>
  </si>
  <si>
    <t>Aguas tropicales o subtropicales, aguas costeras poco profundas.</t>
  </si>
  <si>
    <t>Especies nativas de América del Sur</t>
  </si>
  <si>
    <t>América del Sur tropical y subtropical</t>
  </si>
  <si>
    <t>América del Sur, tropical (Brasil, Colombia, Venezuela, Guyanas)</t>
  </si>
  <si>
    <t>America central (Mexico a Panamá)</t>
  </si>
  <si>
    <t>America central</t>
  </si>
  <si>
    <t>America del sur tropical</t>
  </si>
  <si>
    <t>America del sur tropical (amazonas)</t>
  </si>
  <si>
    <t>Lagos y ríos de Cuba y La Española</t>
  </si>
  <si>
    <t>América central</t>
  </si>
  <si>
    <t>Amazónico (cuenca Orinoco), Pez ángel o escalar</t>
  </si>
  <si>
    <t>Cuanca río amazonas. Pez disco.</t>
  </si>
  <si>
    <t>Costa Atlántica América central</t>
  </si>
  <si>
    <t>Amazónico (cuenca Orinoco y amazonas)</t>
  </si>
  <si>
    <t>Centro américa (méxico hasta EL Salvador)</t>
  </si>
  <si>
    <t>Aguas tropicales, arrecifes desde océano Indopacífico a Islas del Pacífico central.</t>
  </si>
  <si>
    <t>Anabántido (Anabantidae)</t>
  </si>
  <si>
    <t>Familia Anabantidae. Guramies trepadores o perchas trepadoras</t>
  </si>
  <si>
    <t>Sur y este de Asia.</t>
  </si>
  <si>
    <t>África</t>
  </si>
  <si>
    <t>Familia Anablepidae. peces de cuatro ojos</t>
  </si>
  <si>
    <t>México a Honduras, y norte de américa del sur.</t>
  </si>
  <si>
    <t>Anablépido (Anablepidae)</t>
  </si>
  <si>
    <t>Lábrido (Labridae)</t>
  </si>
  <si>
    <t>Familia Labridae. Son proterogínicos.</t>
  </si>
  <si>
    <t>Arrecifes tropicales todo el mundo.</t>
  </si>
  <si>
    <t>Familia Loricaridae, Subfamilia Hypostominae, tribu Ancistrini</t>
  </si>
  <si>
    <t>Familia Loricaridae, Subfamilia Hypoptopomatinae, tribu Hypoptopomatini</t>
  </si>
  <si>
    <t>cuencas de drenaje al este de los Andes</t>
  </si>
  <si>
    <t>Amazonas</t>
  </si>
  <si>
    <t>Familia Loricaridae, Subfamilia Liricariinae, tribu Harrtiini</t>
  </si>
  <si>
    <t>Amazonas y américa central.</t>
  </si>
  <si>
    <t>Río amazonas y otros de américa del sur</t>
  </si>
  <si>
    <t>Sudamércia hasta Panamá</t>
  </si>
  <si>
    <t>Sudamércia tropical</t>
  </si>
  <si>
    <t>Sudamércia tropical y subtropical</t>
  </si>
  <si>
    <t>Familia Loricaridae, Subfamilia Hypostominae, tribu Hypostomini</t>
  </si>
  <si>
    <t>Familia Loricaridae, Subfamilia Hypostominae, tribu Ancistrini ? (Incertae sedis)</t>
  </si>
  <si>
    <t>Hemúlido (Haemulidae)</t>
  </si>
  <si>
    <t>Costa este del océano Pacífico como la costa oeste del Atlántico</t>
  </si>
  <si>
    <t>Familia Heamulidae</t>
  </si>
  <si>
    <t>Ojo de linterna (Anomalopidae)</t>
  </si>
  <si>
    <t>Aguas profundas tropicales, principalmente del Índico y Pacífico.</t>
  </si>
  <si>
    <t>Familia Anomalopidae</t>
  </si>
  <si>
    <t>Anostómido (Anostomidae)</t>
  </si>
  <si>
    <t>Son endémicos ríos del sur de Centroamérica a Sudamérica</t>
  </si>
  <si>
    <t>Familia Anostomidae. Peces que nada en ángulo de 45 grados hacia arriba</t>
  </si>
  <si>
    <t>Familia Anostomidae. Peces que nada en ángulo de 45 grados hacia abajo</t>
  </si>
  <si>
    <t>Pez sapo (Anterinnariidae)</t>
  </si>
  <si>
    <t>Zonas tropicales de todos los mares excepto Mediterraneo.</t>
  </si>
  <si>
    <t>Familia Anterinnariidae, Subfamilia Anterinnariinae</t>
  </si>
  <si>
    <t>Familia Caracidae, Subfamilia Aphyocharacinae</t>
  </si>
  <si>
    <t>lagunas y ríos en regiones templadas y cálidas de sudamérica</t>
  </si>
  <si>
    <t>Tetra vidrio (Aphyocharacinae)</t>
  </si>
  <si>
    <t>Tetra (Aphyocharacinae)</t>
  </si>
  <si>
    <t>Salmón de rio (Bryconinae)</t>
  </si>
  <si>
    <t>Familia Caracidae, Subfamilia Bryconinae</t>
  </si>
  <si>
    <t>lagunas y ríos en regiones templadas y cálidas de américa central y del sur.</t>
  </si>
  <si>
    <t>Dientudo (Characinae)</t>
  </si>
  <si>
    <t>Familia Caracidae, Subfamilia Characinae</t>
  </si>
  <si>
    <t>Tetra emperador (Gymnocharacinae)</t>
  </si>
  <si>
    <t>regiones templado-frías a templado-cálidas de América del Sur</t>
  </si>
  <si>
    <t>Familia Caracidae, Subfamilia Gymnocharacinae</t>
  </si>
  <si>
    <t>Sardinita (Iguanodectinae)</t>
  </si>
  <si>
    <t>Familia Caracidae, Subfamilia Iguanodectinae</t>
  </si>
  <si>
    <t xml:space="preserve"> regiones cálidas de América del Sur</t>
  </si>
  <si>
    <t>Carácido (Stethaprioninae)</t>
  </si>
  <si>
    <t>Familia Caracidae, Subfamilia Stethaprioninae</t>
  </si>
  <si>
    <t>Lagunas y ríos en templado-cálidas y cálidas del norte y centro de américa del sur.</t>
  </si>
  <si>
    <t>Carácido (Tetragonopterinae)</t>
  </si>
  <si>
    <t>Familia Caracidae, Subfamilia Tetragonopterinae</t>
  </si>
  <si>
    <t>Morraja (Caracidae)</t>
  </si>
  <si>
    <t>Zoma tropical de Centro y sudamérica</t>
  </si>
  <si>
    <t>Familia Caracidae, incertae sedis</t>
  </si>
  <si>
    <t>cuenca del río Amazonas.,1​ así como en los Ríos Orinoco y Negro</t>
  </si>
  <si>
    <t>Tetra Azul (Caracidae)</t>
  </si>
  <si>
    <t>Sudamérica central</t>
  </si>
  <si>
    <t>Tetra (Caracidae)</t>
  </si>
  <si>
    <t>Tetra neón (Caracidae)</t>
  </si>
  <si>
    <t>Tetra borracho (Caracidae)</t>
  </si>
  <si>
    <t>Notobránquidos (Nothobranchiidae)</t>
  </si>
  <si>
    <t>Ríos África (Sahara hasta Sudáfrica)</t>
  </si>
  <si>
    <t>Familia Nothobranchiidae, Subfamilia Nothobranchiinae</t>
  </si>
  <si>
    <t>Familia Nothobranchiidae, Subfamilia Epiplatinae</t>
  </si>
  <si>
    <t>Almirantes del Índico (Aplocheilidae)</t>
  </si>
  <si>
    <t>Familia Aplocheilidae</t>
  </si>
  <si>
    <t>Ríos del sur de Asia, Madagascar e islas cercanas del océano Índico</t>
  </si>
  <si>
    <t>Familia Apogonidae, Subfamilia Apogoninae</t>
  </si>
  <si>
    <t>Cardenales (Apogonidae)</t>
  </si>
  <si>
    <t>Zonas tropicales y subtropicales del Océano Índico, el Pacífico oriental y el Atlántico</t>
  </si>
  <si>
    <t>Pez Ángel (Pomacanthidae)</t>
  </si>
  <si>
    <t>aguas tropicales de los océanos Atlántico, Índico y Pacífico (sobre todo oeste)</t>
  </si>
  <si>
    <t>Familia Pomacanthidae</t>
  </si>
  <si>
    <t>Pez Cuchillo (Apteronotidae)</t>
  </si>
  <si>
    <t>Familia Apteronotidae</t>
  </si>
  <si>
    <t xml:space="preserve">Estos peces son nativos de Panamá y zonas tropicales de América del Sur </t>
  </si>
  <si>
    <t>Arowana (Osteoglossidae)</t>
  </si>
  <si>
    <t>Familia Osteoglossidae, Subfamilia Arapaiminae</t>
  </si>
  <si>
    <t>Cuenca Amazonas</t>
  </si>
  <si>
    <t>Familia Osteoglossidae, Subfamilia Osteoglossidae</t>
  </si>
  <si>
    <t>América del Sur tropical</t>
  </si>
  <si>
    <t>Centrárquido (Centrarchidae)</t>
  </si>
  <si>
    <t>Norteamérica subtropical y temperada</t>
  </si>
  <si>
    <t>Familia Centrarchidae, Subfamilia Centrarchinae, Tribu Archoplitini</t>
  </si>
  <si>
    <t>Familia Centrarchidae, Subfamilia Centrarchinae, Tribu Enneacanthini</t>
  </si>
  <si>
    <t>Familia Centrarchidae, Subfamilia Lepominae, Tribu Lepomini</t>
  </si>
  <si>
    <t>Pez Gato (Ariidae)</t>
  </si>
  <si>
    <t>Mar, estuarios y ríos tropical de África, Oriente medio y Asia</t>
  </si>
  <si>
    <t>Familia Aiidae, Subfamilia Ariinae</t>
  </si>
  <si>
    <t>Pez Globo (Tetraodontidae)</t>
  </si>
  <si>
    <t>Familia Tetraodontidae</t>
  </si>
  <si>
    <t>Trópicos y mares templados alrededor del mundo</t>
  </si>
  <si>
    <t>Agua dulce y marina, del río Amazonas</t>
  </si>
  <si>
    <t>Marino subtropical de todo el mundo</t>
  </si>
  <si>
    <t>África hasta Asia Sudoriental, la mayoría de agua dulce y una especie marina.</t>
  </si>
  <si>
    <t>Coridoras (Callichthyidae)</t>
  </si>
  <si>
    <t>Familia Callichthydae, Subfamilia Corydoradinae</t>
  </si>
  <si>
    <t>Centro-este américa del sur</t>
  </si>
  <si>
    <t>Cursos fluviales tropicales y subtropicales de agua dulce sudamérica</t>
  </si>
  <si>
    <t xml:space="preserve"> ríos y lagos hasta pantanos y estuarios sudamérica</t>
  </si>
  <si>
    <t>Familia Callichthydae, Subfamilia Callichthyinae</t>
  </si>
  <si>
    <t>Ríos tropicales, subtropicales, y templados de agua dulce sudamérica</t>
  </si>
  <si>
    <t>aguas cálidas del centro-norte de Sudamérica, en la cuenca del Amazonas</t>
  </si>
  <si>
    <t>Habitan aguas cálidas y templado-cálidas de América del Sur</t>
  </si>
  <si>
    <t>Plesiopidae</t>
  </si>
  <si>
    <t>Mares índico y oeste del pacífico</t>
  </si>
  <si>
    <t>Familia Plesiopidae</t>
  </si>
  <si>
    <t>Betta marino (Plesiopidae)</t>
  </si>
  <si>
    <t>Oscar (Astronotinae)</t>
  </si>
  <si>
    <t>Familia Cichlidae, Subfamilia Astronotinae</t>
  </si>
  <si>
    <t>Perú, Colombia, Brasil, Guayana Francesa, y en la cuenca del Amazonas</t>
  </si>
  <si>
    <t>Ciclinos (Cichlinae)</t>
  </si>
  <si>
    <t>Familia Cichlidae, Subfamilia Cichlinae, tribu Cichlini</t>
  </si>
  <si>
    <t>Nativos de las cuencas del Amazonas y del Orinoco, así como de los ríos de las Guayanas</t>
  </si>
  <si>
    <t>Familia Ciclidae, Subfamilia Cichlinae, Tribu Geophagini, Subtribu Acarichthys</t>
  </si>
  <si>
    <t>Cíclido sudamericano (Tribu Geophaginae)</t>
  </si>
  <si>
    <t>Familia Ciclidae, Subfamilia Cichlinae, Tribu Geophagini, Subtribu Crenicaratina</t>
  </si>
  <si>
    <t>Familia Ciclidae, Subfamilia Cichlinae, Tribu Geophagini, Subtribu Geophagina</t>
  </si>
  <si>
    <t>Cíclido sudamericano (Tribu Cichlasomatini)</t>
  </si>
  <si>
    <t>Cíclido americano (Tribu Heroni)</t>
  </si>
  <si>
    <t>Familia Cichlidae, Subfamilia Cichlasomatinae, Tribu Heroini.</t>
  </si>
  <si>
    <t>Cíclido sudamericano (Tribu Heroni)</t>
  </si>
  <si>
    <t>Familia Cichlidae, Subfamilia Cichlasomatinae, Tribu Cichlasomatini.</t>
  </si>
  <si>
    <t>Pejelagarto (Lepisosteidae)</t>
  </si>
  <si>
    <t>Agua dulce, frecuentan las aguas salobres y costeras marinas (Usa, México)</t>
  </si>
  <si>
    <t>Familia Lepisosteidae</t>
  </si>
  <si>
    <t>Silúrido (Auchenipterinae)</t>
  </si>
  <si>
    <t>Cuenca fluvial del río Amazonas</t>
  </si>
  <si>
    <t>Familia Auchenipteridae, Subfamilia Auchenipterinae</t>
  </si>
  <si>
    <t>Rios tropicales y sibtropicales sudamerica (Guayanas hasta Uruguay)</t>
  </si>
  <si>
    <t>Rivulin sudamericano (Rivulidae)</t>
  </si>
  <si>
    <t>Rios y lagos sudamérica tropical</t>
  </si>
  <si>
    <t>Familia Rivulidae</t>
  </si>
  <si>
    <t>Familia Characidae  incertae sedis</t>
  </si>
  <si>
    <t>Tetra rubi (Caracidae)</t>
  </si>
  <si>
    <t>Cuanca río Amazonas y Orinoco</t>
  </si>
  <si>
    <t>Tropical de Oriente medio y Asia</t>
  </si>
  <si>
    <t>Familia Badidae</t>
  </si>
  <si>
    <t>Pez hoja (Nandidae)</t>
  </si>
  <si>
    <t>Sur y sureste asíatico</t>
  </si>
  <si>
    <t>Familia Nandidae</t>
  </si>
  <si>
    <t>Pez cabeza de serpiente (Channidae)</t>
  </si>
  <si>
    <t>Rios subtropical y templados Chine, Rusia y Corea</t>
  </si>
  <si>
    <t>Familia Channidae</t>
  </si>
  <si>
    <t>Anabantiforme (Badidae)</t>
  </si>
  <si>
    <t>Gurami besador (Helostomatidae)</t>
  </si>
  <si>
    <t>Tropical de Tailandia a Indonesia</t>
  </si>
  <si>
    <t>Familia Helostomatidae</t>
  </si>
  <si>
    <t>Gurami (Osphronemidae)</t>
  </si>
  <si>
    <t>Ríos sudeste asiático y Sri Lanka</t>
  </si>
  <si>
    <t>Familia Osphronemidae, subfamilia Belontiinae</t>
  </si>
  <si>
    <t xml:space="preserve">Familia Osphronemidae, subfamilia Osphroneminae </t>
  </si>
  <si>
    <t>Gurami gigante (Osphronemidae)</t>
  </si>
  <si>
    <t>Ríos, lagos, estanques, pantanos y llanuras aluviales en el sudeste asiático</t>
  </si>
  <si>
    <t>lagos, estanques, ríos y arroyos del noreste de India y Bangladesh</t>
  </si>
  <si>
    <t>Familia Osphronemidae, subfamilia Luciocephalinae</t>
  </si>
  <si>
    <t>lagos, estanques, ríos y arroyos de Tailandia, Malasia, Indonesia y Brunei</t>
  </si>
  <si>
    <t>Gurami Chocolate (Osphronemidae)</t>
  </si>
  <si>
    <t>lagos, estanques, ríos y arroyos de sudeste asiático</t>
  </si>
  <si>
    <t>Familia Osphronemidae, subfamilia Macropodusinae</t>
  </si>
  <si>
    <t>lagos, estanques, ríos y arroyos del este asiático</t>
  </si>
  <si>
    <t>lagos, estanques, ríos y arroyos del sudeste asiático</t>
  </si>
  <si>
    <t>Familia Osphronemidae, subfamilia Trichogastrinae</t>
  </si>
  <si>
    <t>Silúrido asiático (Sisoridae)</t>
  </si>
  <si>
    <t>Ríos topicalesdel oriente (Sudeste Asiático, Turquía, Sur de China, Siria, Borneo)</t>
  </si>
  <si>
    <t>Familia Sisoridae, Subfamilia Sisorinae</t>
  </si>
  <si>
    <t>Ciprínido (Cyprinidae)</t>
  </si>
  <si>
    <t>Ríos tropicales del sudeste de Asia e islas de Indonesia</t>
  </si>
  <si>
    <t>Familia Cyprinidae</t>
  </si>
  <si>
    <t>Ríos tropicales del sudeste de Asia</t>
  </si>
  <si>
    <t>Ríos tropicales de Asia, Península de Malaca, Sumatra, Borneo e Java</t>
  </si>
  <si>
    <t>Ríos tropicales de Asia</t>
  </si>
  <si>
    <t>Ríos tropicales distribuidas por África, Europa y Asia</t>
  </si>
  <si>
    <t>Ríos subtropicales Asia Occidental y Europa Oriental</t>
  </si>
  <si>
    <t>Originalmente en el este de Asia pero introducidos en todo el mundo</t>
  </si>
  <si>
    <t>Rios tropicales de oriente medio y sudeste asiatico</t>
  </si>
  <si>
    <t>Rios tropicales de oriente medio, sudeste asiatico e indonesia</t>
  </si>
  <si>
    <t>Ríos desde Siberia a China Tropical (Climas fríos atropicales).</t>
  </si>
  <si>
    <t>Por ríos de Asia en áreas de distribución pequeña, excepto carpa europea (C. carpio)</t>
  </si>
  <si>
    <t>Ríos tropicales del sur de Asia desde Pakistán hasta Indonesia</t>
  </si>
  <si>
    <t>Ríos tropicales del sudeste de Asia, indonesia</t>
  </si>
  <si>
    <t>Ríos tropicales de África</t>
  </si>
  <si>
    <t>Ciprínido (Cyprininae)</t>
  </si>
  <si>
    <t>Familia Cyprinidae, Subfamilia Cyprininae</t>
  </si>
  <si>
    <t>Danionina (Danioninae)</t>
  </si>
  <si>
    <t>Familia Cyprinidae, Subfamilia Danioninae</t>
  </si>
  <si>
    <t>Ríos tropicales en Myanmar y Yunnan , China</t>
  </si>
  <si>
    <t>Ríos tropicales del sur y sudeste de Asia</t>
  </si>
  <si>
    <t>Labeo (Labeoninae)</t>
  </si>
  <si>
    <t>Familia Cyprinidae, Subfamilia Labeoninae, Tribu Garrini</t>
  </si>
  <si>
    <t>Familia Cyprinidae, Subfamilia Labeoninae, Tribu Labeonini</t>
  </si>
  <si>
    <t>Leptobarbus (Leptobarbinae)</t>
  </si>
  <si>
    <t>Familia Cyprinidae, Subfamilia Leptobarbinae</t>
  </si>
  <si>
    <t>Ríos templados y tropicales de China</t>
  </si>
  <si>
    <t>Neón Chino (Tincinae)</t>
  </si>
  <si>
    <t>Familia Cyprynidae, Subfamilia Tincinae</t>
  </si>
  <si>
    <t>Pez Ballesta (Balistidae)</t>
  </si>
  <si>
    <t>Familia Balistidae</t>
  </si>
  <si>
    <t>Arrecifes de coral pacífico indo-occidental, África oriental, mar rojo y japón</t>
  </si>
  <si>
    <t>Atlántico occidental y oriental (B. vetula y B. punctatus, acuarismo)</t>
  </si>
  <si>
    <t>Originario de la región del Indo-Pacífico</t>
  </si>
  <si>
    <t>Océano Índico, el Océano Pacífico e incluso el Mar Rojo (M. niger )</t>
  </si>
  <si>
    <t>Área tropical del Indo-Pacífico</t>
  </si>
  <si>
    <t>Arrecifes de los océanos Índico y Pacífico</t>
  </si>
  <si>
    <t>Arrecifes en el Océano Atlántico occidental, Índico y Pacífico</t>
  </si>
  <si>
    <t>Pez Arcoiris (Melanotaeniidae)</t>
  </si>
  <si>
    <t>Familia Melanotaeniidae, Subfamilia Bedotiinae</t>
  </si>
  <si>
    <t>Familia Melanotaeniidae, Subfamilia Melanotaeniinae</t>
  </si>
  <si>
    <t>Familia Melanotaeniidae, Subfamilia Telmatherininae</t>
  </si>
  <si>
    <t>Ríos y arroyos en vertiente oriental de Madagascar</t>
  </si>
  <si>
    <t>Ríos en Nueva Guinea</t>
  </si>
  <si>
    <t>Ríos en norte tropical de Australia y Nueva Guinea</t>
  </si>
  <si>
    <t>Endémico de Sulawesi (antes conocido como Célebes) en Indonesia</t>
  </si>
  <si>
    <t>Australia, Indonesia, Nueva Guinea y las islas más pequeñas cercanas</t>
  </si>
  <si>
    <t>Endémicos de la isla de indonesia Sulawesi.</t>
  </si>
  <si>
    <t>Bótido (Botiidae)</t>
  </si>
  <si>
    <t>Familia Botiidae</t>
  </si>
  <si>
    <t>Ríos de oriente medio y sudeste asiático</t>
  </si>
  <si>
    <t>Endémico de ríos tropicales en China</t>
  </si>
  <si>
    <t>Se encuentran principalmente en el sudeste asiático</t>
  </si>
  <si>
    <t>Sistemas fluviales en Indochina</t>
  </si>
  <si>
    <t>Lucio (Ctenoluciidae)</t>
  </si>
  <si>
    <t>Familia Ctenoluciidae</t>
  </si>
  <si>
    <t>Cuenca del Amazonas , el Orinoco y los ríos del Escudo Guayanés</t>
  </si>
  <si>
    <t>Centroamérica (Panamá) y el noroeste de Sudamérica (Colombia y Venezuela)</t>
  </si>
  <si>
    <t>Cíclido Africano (Pseudocrenilabrinae)</t>
  </si>
  <si>
    <t>Lago Tanganica en África</t>
  </si>
  <si>
    <t>Familia Cichlidae, Subfamilia Pseudocrenilabrinae, Tribu Cyphotilapiini</t>
  </si>
  <si>
    <t>Familia Cichlidae, Subfamilia Pseudocrenilabrinae, Tribu Cyprichromini</t>
  </si>
  <si>
    <t xml:space="preserve">Lago Tanganica </t>
  </si>
  <si>
    <t>Familia Cichlidae, Subfamilia Pseudocrenilabrinae, Tribu Chromidotilapiini</t>
  </si>
  <si>
    <t>Familia Cichlidae, Subfamilia Pseudocrenilabrinae, Tribu Lamprologini</t>
  </si>
  <si>
    <t>Familia Cichlidae, Subfamilia Pseudocrenilabrinae, Tribu Haplochromini</t>
  </si>
  <si>
    <t>Familia Cichlidae, Subfamilia Pseudocrenilabrinae, Tribu Ectodini</t>
  </si>
  <si>
    <t>Familia Cichlidae, Subfamilia Pseudocrenilabrinae, Tribu Benthochromini</t>
  </si>
  <si>
    <t>Familia Cichlidae, subfamilia Pseudocrenilabrinae, Tribu Boulengerochromini</t>
  </si>
  <si>
    <t>Familia Cichlidae, Subfamilia Pseudocrenilabrinae, Tribu Pelmatochromini</t>
  </si>
  <si>
    <t>La mayoría endémicas del lago Victoria en el este de África</t>
  </si>
  <si>
    <t>Endémico del lago Malawi</t>
  </si>
  <si>
    <t>Pez Cuchillo (Hypopomidae)</t>
  </si>
  <si>
    <t>Familia Hypopomidae</t>
  </si>
  <si>
    <t>Neotrópicos húmedos, Río de la Plata (35 ° S) hasta Río Tuira de Panamá (8 ° N).</t>
  </si>
  <si>
    <t>Genero en desuso (Bunocephalus)</t>
  </si>
  <si>
    <t>Bagre sudamericano (Aspredinidae)</t>
  </si>
  <si>
    <t xml:space="preserve">ríos al oeste de los Andes, incluidos los ríos Atrato , San Juan y Patía </t>
  </si>
  <si>
    <t>Familia  Aspredinidae, Subfamilia Bunocephalinae</t>
  </si>
  <si>
    <t>Aguas tropicales y subtropicales de África, Asia, Australia y Oceanía</t>
  </si>
  <si>
    <t>Gobio (Butidae)</t>
  </si>
  <si>
    <t>Familia Butidae</t>
  </si>
  <si>
    <t>Sargento Mayor (Pomacentridae)</t>
  </si>
  <si>
    <t>Familia Pomacentridae, Subfamilia Pomacentrinae</t>
  </si>
  <si>
    <t>Damisela (Pomacentridae)</t>
  </si>
  <si>
    <t>Indopacífico desde África, norte de Japón, y Sur de Australia</t>
  </si>
  <si>
    <t>Océano Pacífico oriental, Atlántico oriental</t>
  </si>
  <si>
    <t xml:space="preserve">Océano Pacífico occidental y central, indo-pacífico, </t>
  </si>
  <si>
    <t>Océano índico, Oceanía, Pacífico occidental central,</t>
  </si>
  <si>
    <t>Arrecifes de coral y rocosos en los océanos Atlántico, Índico y Pacífico</t>
  </si>
  <si>
    <t>Familia Pomacentridae, Subfamilia Amphiprioninae</t>
  </si>
  <si>
    <t>Pez payaso (Pomacentridae)</t>
  </si>
  <si>
    <t>Familia Pomacentridae, Subfamilia Chrominae</t>
  </si>
  <si>
    <t>Arrecifes tropicales y subtropicales en todos los océanos</t>
  </si>
  <si>
    <t>Familia Anostomidae</t>
  </si>
  <si>
    <t>Pez Cofre (Ostraciidae)</t>
  </si>
  <si>
    <t>Familia Ostraciidae</t>
  </si>
  <si>
    <t>Pez Vaca (Ostraciidae)</t>
  </si>
  <si>
    <t>Nativo del Océano Atlántico occidental</t>
  </si>
  <si>
    <t>Pez Tronco (Ostraciidae)</t>
  </si>
  <si>
    <t>Del océano Indo-Pacífico</t>
  </si>
  <si>
    <t>Arrecifes de todo el Océano Pacífico y el Océano Índico</t>
  </si>
  <si>
    <t>Pez Cirujano (Acanthuridae)</t>
  </si>
  <si>
    <t>Familia Acanthuridae, Subfamilia Acanthurinae</t>
  </si>
  <si>
    <t>La mayoría de las especies en el Indo-Pacífico</t>
  </si>
  <si>
    <t>Zonas Indo-pacífico, Pacífico oceanía</t>
  </si>
  <si>
    <t>Del Indo-Pacífico</t>
  </si>
  <si>
    <t>Familia Acanthuridae</t>
  </si>
  <si>
    <t>Cobítido o Locha (Cobitidae)</t>
  </si>
  <si>
    <t>Familia Cobitidae</t>
  </si>
  <si>
    <t>Eurasia templada y subtropical</t>
  </si>
  <si>
    <t>Europa y Asia</t>
  </si>
  <si>
    <t>Sudeste asiatico, India y Myanmar</t>
  </si>
  <si>
    <t>Pejezorro (Acestrorhynchidae)</t>
  </si>
  <si>
    <t>Familia Acestrorhynchidae</t>
  </si>
  <si>
    <t>Carángidos (Carangidae)</t>
  </si>
  <si>
    <t>Familia Carangidae</t>
  </si>
  <si>
    <t>Lenguado (Achiridae)</t>
  </si>
  <si>
    <t>Familia Achiridae</t>
  </si>
  <si>
    <t>Silúrido (Doradidae)</t>
  </si>
  <si>
    <t>Familia Doradidae</t>
  </si>
  <si>
    <t>Loricárido (Loricariidae)</t>
  </si>
  <si>
    <t>Anguila (Mastacembelidae)</t>
  </si>
  <si>
    <t>Familia Mastacembelidae</t>
  </si>
  <si>
    <t>Nativos de Asia y África</t>
  </si>
  <si>
    <t>Sur y sudeste de Asia</t>
  </si>
  <si>
    <t>Chilodóntido (Chilodontidae)</t>
  </si>
  <si>
    <t>Familia Chilodontidae</t>
  </si>
  <si>
    <t>Norte y centro de América del Sur</t>
  </si>
  <si>
    <t>Pez Elefante (Mormyridae)</t>
  </si>
  <si>
    <t>nativos de África</t>
  </si>
  <si>
    <t>Familia Mormyridae, Subfamilia Mormyrinae</t>
  </si>
  <si>
    <t>Tiburón Requiem (Carcharhinidae)</t>
  </si>
  <si>
    <t>Familia Carcharhinidae</t>
  </si>
  <si>
    <t>Mares de todo el mundo (Tropical hasta aguas templadas)</t>
  </si>
  <si>
    <t>Hachita (Gasteropelecidae)</t>
  </si>
  <si>
    <t>Familia Gasteropelecidae</t>
  </si>
  <si>
    <t>Cuencas del Amazonas , Orinoco y Paraná</t>
  </si>
  <si>
    <t xml:space="preserve">Ríos de América central y del sur </t>
  </si>
  <si>
    <t>Ríos tropicales del sudeste de Asia, oriente medio y áfrica</t>
  </si>
  <si>
    <t xml:space="preserve">Cuencas del Amazonas y el Orinoco </t>
  </si>
  <si>
    <t>Mero (Epinephelinae)</t>
  </si>
  <si>
    <t>Familia Serranidae, Subfamilia Epinephelinae</t>
  </si>
  <si>
    <t>Mero Jorobado (Epinephelinae)</t>
  </si>
  <si>
    <t>Aguas tropicales de la región central del Pacífico Indo-Occidental</t>
  </si>
  <si>
    <t>Aguas tropicales Indopacífico, pacífico occidental, y Australia</t>
  </si>
  <si>
    <t>Todo el mundo en mares y océanos tropicales y subtropicales</t>
  </si>
  <si>
    <t>Mero o Soapfish (Epinephelinae)</t>
  </si>
  <si>
    <t>Aguas tropicales y subtropicales del área del Indo-Pacífico</t>
  </si>
  <si>
    <t>Bagre ballena (Cetopsidae)</t>
  </si>
  <si>
    <t>Familia Cetopsidae</t>
  </si>
  <si>
    <t>Ríos de agua dulce que desembocan en el este y oeste de América del Sur</t>
  </si>
  <si>
    <t>Pez gato asiático (Chacidae)</t>
  </si>
  <si>
    <t>Familia Chacidae</t>
  </si>
  <si>
    <t>Ríos y lagos del sudeste de Asia y la isla de Borneo</t>
  </si>
  <si>
    <t>Pez lija (Monacanthidae)</t>
  </si>
  <si>
    <t>Océanos Atlántico, Índico y Pacífico</t>
  </si>
  <si>
    <t>Familia Monacanthidae</t>
  </si>
  <si>
    <t>Peluquero (Ephippidae)</t>
  </si>
  <si>
    <t>Familia Ephippidae</t>
  </si>
  <si>
    <t>Océanos Atlántico, Este del Pacífico</t>
  </si>
  <si>
    <t>Océano Índico y oeste del océano Pacífico</t>
  </si>
  <si>
    <t>Pez Murciélago (Ephippidae)</t>
  </si>
  <si>
    <t>Familia Chaetodontidae</t>
  </si>
  <si>
    <t>Pez Mariposa (Chaetodontidae)</t>
  </si>
  <si>
    <t>Arrecifes tropicales a nivel global</t>
  </si>
  <si>
    <t>Nativas del Océano Pacífico occidental</t>
  </si>
  <si>
    <t>Aguas templadas y subtropicales mitad sur de Australia</t>
  </si>
  <si>
    <t>Nativos de los océanos Índico y Pacífico</t>
  </si>
  <si>
    <t>Se distribuye por toda la región del Indo-Pacífico</t>
  </si>
  <si>
    <t>Son nativos del Indo-Pacífico</t>
  </si>
  <si>
    <t>Familia Cichlidae, Subfamilia Pseudocrenilabrinae, Tribu Tropheini</t>
  </si>
  <si>
    <t>Pez Globo (Diodontidae)</t>
  </si>
  <si>
    <t>Familia Diodontidae</t>
  </si>
  <si>
    <t>Tropicales del Atlántico occidentaldesde el sureste de Florida y las Bahamas</t>
  </si>
  <si>
    <t>Distribución circuntropical principales mares y océanos</t>
  </si>
  <si>
    <t>Pez cristal (Ambassidae)</t>
  </si>
  <si>
    <t>Familia Ambassidae</t>
  </si>
  <si>
    <t>Sur de Asia desde Pakistán hasta Birmania</t>
  </si>
  <si>
    <t xml:space="preserve">Sur este de Asia </t>
  </si>
  <si>
    <t>Dardo Sudamericano (Crenuchidae)</t>
  </si>
  <si>
    <t>Familia Crenuchidae, Subfamilia Characidiinae</t>
  </si>
  <si>
    <t>Principalmente en América del Sur, pero C. marshi es de Panamá</t>
  </si>
  <si>
    <t>Familia Crenuchidae, Subfamilia Crenuchinae</t>
  </si>
  <si>
    <t>Cuencas del Amazonas y del Orinoco</t>
  </si>
  <si>
    <t>Cuencas del Amazonas, Araguaia y del Orinoco, y en la Guayanas</t>
  </si>
  <si>
    <t>Tiburón (Hemiscylliidae)</t>
  </si>
  <si>
    <t>Familia Hemiscylliidae</t>
  </si>
  <si>
    <t>Aguas trpicales poco profundas del Océano Indo-Pacífico</t>
  </si>
  <si>
    <t>Pez Cuchillo (Notopteridae)</t>
  </si>
  <si>
    <t>Nativos del agua dulce en el sur y sudeste de Asia</t>
  </si>
  <si>
    <t>Familia Notopteridae, Subfamilia Notopterinae</t>
  </si>
  <si>
    <t>Pez Halcón (Cirrhitidae)</t>
  </si>
  <si>
    <t>Familia Cirrhitidae</t>
  </si>
  <si>
    <t>Arrecifes tropicales en losocéanos Índico y Pacífico occidental</t>
  </si>
  <si>
    <t>arrecifes tropicales del Océano Índico y el Océano Pacífico .</t>
  </si>
  <si>
    <t>Arrecifes tropicales de todo el mundo.</t>
  </si>
  <si>
    <t>Arrecifes tropicales del Océano Índico y el Océano Pacífico occidental .</t>
  </si>
  <si>
    <t>Arrecifes tropicales del Océano Pacífico</t>
  </si>
  <si>
    <t xml:space="preserve">Arrecifes tropicales del Océano Índico y el Océano Pacífico </t>
  </si>
  <si>
    <t>Familia Serrasalmidae</t>
  </si>
  <si>
    <t>Pacú o Cachama (Serrasalmidae)</t>
  </si>
  <si>
    <t>Cuencas del Amazonas y el Orinoco en la América del Sur tropical</t>
  </si>
  <si>
    <t>Pez Dolar (Serrasalmidae)</t>
  </si>
  <si>
    <t>Cuencas de ríos América del Surtropical y subtropical</t>
  </si>
  <si>
    <t>Cuencas del Amazonas , Orinoco y São Francisco</t>
  </si>
  <si>
    <t>Cuencas de Amazonas , Orinoco , Lago de Maracaibo y Paraguay - Paraná</t>
  </si>
  <si>
    <t>Pacú (Serrasalmidae)</t>
  </si>
  <si>
    <t>Pez Lápiz (Lebiasinidae)</t>
  </si>
  <si>
    <t>Familia Lebiasinidae, Subfamilia Pyrrhulininae, tribu Pyrrhulinini</t>
  </si>
  <si>
    <t>Familia Lebiasinidae, Subfamilia Pyrrhulininae, tribu Nannostomini</t>
  </si>
  <si>
    <t xml:space="preserve">cuenca del Amazonas </t>
  </si>
  <si>
    <t>cuenca del Amazonas, Orinoco y Las Guayanas .</t>
  </si>
  <si>
    <t>cuencas tropicales de América del Sur</t>
  </si>
  <si>
    <t>Tetra (Characidae)</t>
  </si>
  <si>
    <t>Familia Characidae</t>
  </si>
  <si>
    <t>Ríos de Trinidad y Venezuela</t>
  </si>
  <si>
    <t>principalmente en el Océano Atlántico occidental, aunque un par de especies se encuentran en losocéanos Índico y / o Pacífico</t>
  </si>
  <si>
    <t>Góbio Watchman (Gobiidae)</t>
  </si>
  <si>
    <t xml:space="preserve">aguas marinas tropicales de losocéanos Índico y Pacífico </t>
  </si>
  <si>
    <t>agua dulce en climas tropicales de América del Sur</t>
  </si>
  <si>
    <t>Rubia Voladora (Dactylopteridae)</t>
  </si>
  <si>
    <t>Vativas de losocéanos Índico y Pacífico</t>
  </si>
  <si>
    <t>Familia Dactylopteridae</t>
  </si>
  <si>
    <t>Pez Tigre (Lobotidae)</t>
  </si>
  <si>
    <t>Rios y estuarios del sur y sudeste asiatico</t>
  </si>
  <si>
    <t>Familia Lobotidae</t>
  </si>
  <si>
    <t>Pez Escorpión (Scorpaenidae)</t>
  </si>
  <si>
    <t>Nativos de océanos índica y pacífico</t>
  </si>
  <si>
    <t>Familia Scorpaenidae, Subfamilia Pteroinae</t>
  </si>
  <si>
    <t>Pez León (Scorpaenidae)</t>
  </si>
  <si>
    <t>Semipico viviparo (Zenarchopteridae)</t>
  </si>
  <si>
    <t>Dulce y salobre en el sur y sudeste de Asia</t>
  </si>
  <si>
    <t>Familia Zenarchopteridae</t>
  </si>
  <si>
    <t>Arroyos, ríos y lagos en Sulawesi ( Indonesia ) y Filipinas</t>
  </si>
  <si>
    <t>Agua dulce tropical de África</t>
  </si>
  <si>
    <t>Familia Distichodontidae</t>
  </si>
  <si>
    <t>Carácido Africano (Distichodontidae)</t>
  </si>
  <si>
    <t>Pez Pipa (Syngnathidae)</t>
  </si>
  <si>
    <t>Océanos Índico y Pacífico</t>
  </si>
  <si>
    <t>Familia Syngnathidae, Subfamilia Syngnathinae</t>
  </si>
  <si>
    <t>Agua dulce originario de África</t>
  </si>
  <si>
    <t>Caballito de mar (Syngnathidae)</t>
  </si>
  <si>
    <t>Familia Syngnathidae, Subfamilia Hipocampinae</t>
  </si>
  <si>
    <t>Aguas tropicales y templadas poco profundas en todo el mundo</t>
  </si>
  <si>
    <t>Remora (Echeneidae)</t>
  </si>
  <si>
    <t>Océanos Atlántico , Pacífico e Índico</t>
  </si>
  <si>
    <t>Familia Echeneidae</t>
  </si>
  <si>
    <t>Morena (Muraenidae)</t>
  </si>
  <si>
    <t>Familia Muraenidae, Subfamilia Muraeninae</t>
  </si>
  <si>
    <t>Arrecifes tropicales de oceános de todo el mundo</t>
  </si>
  <si>
    <t>Zonas cálidas del O. Atlántico oriental , incluido el Mar Mediterráneo</t>
  </si>
  <si>
    <t>Indo-Pacífico desde la costa de África hasta la costa de América</t>
  </si>
  <si>
    <t xml:space="preserve">Océanos Atlántico, Índico y Pacífico </t>
  </si>
  <si>
    <t>Lagunas y arrecifes del Indo-Pacífico</t>
  </si>
  <si>
    <t>Salaria (Blenniidae)</t>
  </si>
  <si>
    <t>Familia Blenniidae, Subfamilia Salarinae</t>
  </si>
  <si>
    <t>Arrecifes de todo el mundo</t>
  </si>
  <si>
    <t>Arrecifes de coral en los océanos Pacífico e Índico</t>
  </si>
  <si>
    <t>Océano Atlántico y el mar Mediterráneo</t>
  </si>
  <si>
    <t>Océanos Atlántico , Pacífico occidentale Índico</t>
  </si>
  <si>
    <t>Océanos Índico y Pacífico .</t>
  </si>
  <si>
    <t xml:space="preserve">Océanos Atlántico e Índico </t>
  </si>
  <si>
    <t>Cuchillo cristal (Sternopygidae)</t>
  </si>
  <si>
    <t>Familia Sternopygidae</t>
  </si>
  <si>
    <t>Tropical y subtropical(al sur de la cuenca del Río de la Plata ) y Panamá</t>
  </si>
  <si>
    <t>Tropical y subtropical (al sur de la cuenca del Río de la Plata ) y Panamá</t>
  </si>
  <si>
    <t>Anguila Eléctrica (Gymnotidae)</t>
  </si>
  <si>
    <t>Familia Gymnotidae</t>
  </si>
  <si>
    <t>Cuchillo (Gymnotidae)</t>
  </si>
  <si>
    <t>Ampliamente en América del Sur, América Central y el sur de México</t>
  </si>
  <si>
    <t>Cuencas de los ríos Amazonas y Orinoco</t>
  </si>
  <si>
    <t>Blenio (Chaenopsidae)</t>
  </si>
  <si>
    <t>Familia Chaenopsidae</t>
  </si>
  <si>
    <t>Océanos Pacífico y Atlántico</t>
  </si>
  <si>
    <t>Pez Tambor (Sciaenidae)</t>
  </si>
  <si>
    <t>Familia Sciaenidae</t>
  </si>
  <si>
    <t>Océano Atlántico y el Caribe</t>
  </si>
  <si>
    <t>O. Atlántico medio occidental, Caribe , Golfo de México , Florida y Bahamas</t>
  </si>
  <si>
    <t>Bagre (Trichomycteridae)</t>
  </si>
  <si>
    <t>Familia Trichomycteridae, Subfamilia Trichomycterinae</t>
  </si>
  <si>
    <t>Cuenca del río Bogotá</t>
  </si>
  <si>
    <t>Familia Cichlidae, Subfamilia Pseudocrenilabrinae, Tribu Eretmodini</t>
  </si>
  <si>
    <t>Endémico del lago Tanganica</t>
  </si>
  <si>
    <t>Pez serpiente (Polypteridae)</t>
  </si>
  <si>
    <t>Familia Polypteridae</t>
  </si>
  <si>
    <t>Varias regiones de África</t>
  </si>
  <si>
    <t xml:space="preserve">India y Sri Lanka </t>
  </si>
  <si>
    <t>Familia Cichlidae, Subfamilia Etroplinae</t>
  </si>
  <si>
    <t>Cíclido (Etroplinae)</t>
  </si>
  <si>
    <t>Pez Dragón (Pegasidae)</t>
  </si>
  <si>
    <t>Familia  Pegasidae</t>
  </si>
  <si>
    <t>Aguas tropicales costeras del Indo-Pacífico</t>
  </si>
  <si>
    <t>Espinoso (Gasterosteidae)</t>
  </si>
  <si>
    <t>Aguas interiores de Europa y curnca norte del O. Pacífico (Jaón y México)</t>
  </si>
  <si>
    <t>Familia Gasterosteidae</t>
  </si>
  <si>
    <t>Carácido (Characidae)</t>
  </si>
  <si>
    <t>América del Sur , Trinidad en el Caribe y Panamá</t>
  </si>
  <si>
    <t>Familia Ginglymostomatidae</t>
  </si>
  <si>
    <t>Tiburón nodriza (Ginglymostomatidae)</t>
  </si>
  <si>
    <t>Costas tropicales de américa, pacífico y atlántico, Atlántico africano</t>
  </si>
  <si>
    <t>Familia Cichlidae, Subfamilia Pseudocrenilabrinae, Tribu Limnochromini</t>
  </si>
  <si>
    <t>Zonas tropicales de África</t>
  </si>
  <si>
    <t>Familia Pimelodidae</t>
  </si>
  <si>
    <t>Aguas tropicales del Océano Atlántico occidental y el Mar Caribe</t>
  </si>
  <si>
    <t>Gramma (Grammatidae)</t>
  </si>
  <si>
    <t>Familia Grammatidae</t>
  </si>
  <si>
    <t>Familia Cichlidae, Subfamilia Pseudocrenilabrinae, Tribu Greenwoodochromini</t>
  </si>
  <si>
    <t>Come Algas (Gyrinocheilidae)</t>
  </si>
  <si>
    <t>Familia Gyrinocheilidae</t>
  </si>
  <si>
    <t>Arroyos de montaña en Sudeste Asiático</t>
  </si>
  <si>
    <t>Bagre (Bagridae)</t>
  </si>
  <si>
    <t>Familia Bagridae</t>
  </si>
  <si>
    <t>Sudeste asiático , India y el sur de China</t>
  </si>
  <si>
    <t>Endémicos de Asia</t>
  </si>
  <si>
    <t>Pantanos, arroyos y ríos en todo el sudeste asiático</t>
  </si>
  <si>
    <t>Nativas de África occidental y del noroeste</t>
  </si>
  <si>
    <t>Familia Cichlidae, Subfamilia Pseudocrenilabrinae, Tribu Hemichromini</t>
  </si>
  <si>
    <t xml:space="preserve">Cuencas de los ríos Amazonas, Esequibo, Oyapock y Paraguay . </t>
  </si>
  <si>
    <t>Familia Loricariidae</t>
  </si>
  <si>
    <t>Sardina de río (Hemiodontidae)</t>
  </si>
  <si>
    <t>Familia Hemiodontidae</t>
  </si>
  <si>
    <t>Balirótido ( Balitoridae)</t>
  </si>
  <si>
    <t>Familia  Balitoridae</t>
  </si>
  <si>
    <t>Aguas tropicales de los océanos Atlántico, Índico y Pacífico (sobre todo oeste)</t>
  </si>
  <si>
    <t>Sudeste Asiático</t>
  </si>
  <si>
    <t>Familia Cynodontidae</t>
  </si>
  <si>
    <t>Endémico de los ríos de los Ghats occidentales en India</t>
  </si>
  <si>
    <t>Brasil, Colombia, Venezuela y Guayana</t>
  </si>
  <si>
    <t>Pez vampiro o diablo (Cynodontidae)</t>
  </si>
  <si>
    <t>Cuencas Amazónica, Orinoco y en Guayana</t>
  </si>
  <si>
    <t>Hamlet (Serranidae)</t>
  </si>
  <si>
    <t>Familia Serranidae, Subfamilia Serraninae</t>
  </si>
  <si>
    <t>Mar Caribe y golfo de méxico (Florida y bahamas)</t>
  </si>
  <si>
    <t>Serrano (Serranidae)</t>
  </si>
  <si>
    <t>Tropicos atlántico y pa´cifico de américa</t>
  </si>
  <si>
    <t>Familia Cichlidae, Subfamilia Cichliniae, Tribu Heroini</t>
  </si>
  <si>
    <t>Nativo de Amazonas y Orinoco</t>
  </si>
  <si>
    <t>Cíclido Hemerald (Cichlidae)</t>
  </si>
  <si>
    <t>Indostómido ( Indostomidae)</t>
  </si>
  <si>
    <t>Regiones cálidas de América del Sur</t>
  </si>
  <si>
    <t>Familia Indostomidae</t>
  </si>
  <si>
    <t>Eíos y lagos de toda la peníscula de Indochina</t>
  </si>
  <si>
    <t>Lago Malawi</t>
  </si>
  <si>
    <t>Familia Blenniidae</t>
  </si>
  <si>
    <t>Blenio (Blenniidae)</t>
  </si>
  <si>
    <t>Arrecifes de océanos pcífico e Índico</t>
  </si>
  <si>
    <t>Familia Cyprinodontidae</t>
  </si>
  <si>
    <t>Pez bandera de Florida (Cyprinodontidae)</t>
  </si>
  <si>
    <t>Ríos y estanques de Florida (USA)</t>
  </si>
  <si>
    <t>Gato cristal (Siluridae)</t>
  </si>
  <si>
    <t>Familia Siluridae</t>
  </si>
  <si>
    <t>Ríos de Asia Topical (Oriente medio)</t>
  </si>
  <si>
    <t>Silúrido (Pimelodidae)</t>
  </si>
  <si>
    <t>Cuenca Amazona y Orinoco</t>
  </si>
  <si>
    <t>Pez pulmonado (Lepidosirenidae)</t>
  </si>
  <si>
    <t>Familia Lepidosirenidae</t>
  </si>
  <si>
    <t>Aguas de movimiento lento del Río Amazonas, Paraguay y Paraná</t>
  </si>
  <si>
    <t>Poecílido (Poeciliidae)</t>
  </si>
  <si>
    <t>América central y una especie en Venezuela (L. heterandia)</t>
  </si>
  <si>
    <t>Familia Poeciliidae, Subfamilia Poeciliinae, Tribu Poeciliini</t>
  </si>
  <si>
    <t>Ríos de américa den norte, centro y sur (Sobtropical y tropical)</t>
  </si>
  <si>
    <t>Pez espada (Poeciliidae)</t>
  </si>
  <si>
    <t>América central (mesoamérica)</t>
  </si>
  <si>
    <t>Principalmente en Indo-pacífico</t>
  </si>
  <si>
    <t>Lago Tanganica</t>
  </si>
  <si>
    <t>Tropicales y subtropicales de los océanos Atlántico, Índico y Pacífico</t>
  </si>
  <si>
    <t>Pargos (Lutjanidae)</t>
  </si>
  <si>
    <t>Familia Lutjanidae</t>
  </si>
  <si>
    <t>Blenio (Labrisomidae)</t>
  </si>
  <si>
    <t>Familia Labrisomidae</t>
  </si>
  <si>
    <t>Tropicales de Atlántico y Pacífico</t>
  </si>
  <si>
    <t>Pacìfico occidental e Índico</t>
  </si>
  <si>
    <t>Familia Balistidae, Subfamilia Blenniinae</t>
  </si>
  <si>
    <t>Familia Nemacheilidae</t>
  </si>
  <si>
    <t>Mayormente en ríso de Eurasia</t>
  </si>
  <si>
    <t>Locha de piedra (Nemacheilidae)</t>
  </si>
  <si>
    <t>Bagrecito (Pseudopimelodidae)</t>
  </si>
  <si>
    <t>Familia Pseudopimelodidae</t>
  </si>
  <si>
    <t>Aguas cálidas y templado-cálidas de América del Sur</t>
  </si>
  <si>
    <t>Pez Hoja (Polycentridae)</t>
  </si>
  <si>
    <t>Familia Polycentridae</t>
  </si>
  <si>
    <t>Cuenca Amazónica</t>
  </si>
  <si>
    <t>Pez Hoja falso (Polycentridae)</t>
  </si>
  <si>
    <t>En ríos de Venezuela y Guayana</t>
  </si>
  <si>
    <t>Monodactílico (Monodactylidae)</t>
  </si>
  <si>
    <t>Familia Monodactylidae</t>
  </si>
  <si>
    <t>Costa africana del océano Atlántico, por el Índico y por el Pacífico</t>
  </si>
  <si>
    <t>Familia Synbranchidae, Subfamilia Synbranchinae</t>
  </si>
  <si>
    <t>Anguila (Synbranchinae)</t>
  </si>
  <si>
    <t>Rios de Asia</t>
  </si>
  <si>
    <t>Anguila (Ophichthidae)</t>
  </si>
  <si>
    <t>Familia Ophichthidae</t>
  </si>
  <si>
    <t>Distribuida por todas las aguas templadas y tropicales</t>
  </si>
  <si>
    <t>Familia Bagridae, Subfamilia Ophichthinae</t>
  </si>
  <si>
    <t>Raya eléctrica (Narcinidae)</t>
  </si>
  <si>
    <t>Familia Narcinidae</t>
  </si>
  <si>
    <t>Oceano Atlántico y mar Caribe</t>
  </si>
  <si>
    <t>Tiburón Limón (Carcharhinidae)</t>
  </si>
  <si>
    <t>Zonas tropicales Pacífico, Atlántico, mar rojo, áfrica</t>
  </si>
  <si>
    <t>Ríos de Asia</t>
  </si>
  <si>
    <t>Familia Microdesmidae, Subfamilia Ptereleotrinae</t>
  </si>
  <si>
    <t>Pez dardo (Microdesmidae)</t>
  </si>
  <si>
    <t>Arrecifes desde África oriental a Hawai</t>
  </si>
  <si>
    <t>Familia Holocentridae, Subfamilia Holocentrinae</t>
  </si>
  <si>
    <t>Candil (Holocentrinae)</t>
  </si>
  <si>
    <t>Tropicales de océano Atlántico, el mar Caribe, océano Pacífico y océano Índico</t>
  </si>
  <si>
    <t>Dragon (Callionymidae)</t>
  </si>
  <si>
    <t>Familia Callionymidae</t>
  </si>
  <si>
    <t>Tropical Indo-pacífico</t>
  </si>
  <si>
    <t>Pescadilla (Tetrarogidae)</t>
  </si>
  <si>
    <t>Familia Tetrarogidae</t>
  </si>
  <si>
    <t>Estuarios de marea y arroyos de flujo lento en el este de Australia</t>
  </si>
  <si>
    <t>Notrobránquido (Nothobranchiidae)</t>
  </si>
  <si>
    <t>Rios de áfrica</t>
  </si>
  <si>
    <t>Familia Nothobranchius, Subfamilia Nothobranchiinae</t>
  </si>
  <si>
    <t>Silúrido (Siluridae)</t>
  </si>
  <si>
    <t>Sur y sudeste asiatico</t>
  </si>
  <si>
    <t>Bocon (Opistognathidae)</t>
  </si>
  <si>
    <t>Familia Opistognathidae</t>
  </si>
  <si>
    <t>Océanos Atlántico y Pacífico desde el golfo de California a Panamá</t>
  </si>
  <si>
    <t>Ríos y lagos de agua dulce del sureste asiático y la Wallacea</t>
  </si>
  <si>
    <t>Pez Arroz (Adrianichthyidae)</t>
  </si>
  <si>
    <t>Familia Adrianichthyidae</t>
  </si>
  <si>
    <t>Labeo (Cyprinidae)</t>
  </si>
  <si>
    <t>Ríos sudeste asiatico</t>
  </si>
  <si>
    <t>Pangasio (Pangasiidae)</t>
  </si>
  <si>
    <t>Familia Pangasiidae</t>
  </si>
  <si>
    <t>Ríos del sur y sudeste asiatico</t>
  </si>
  <si>
    <t>Familia Pantodontidae</t>
  </si>
  <si>
    <t>Pez Mariposa Africano (Pantodontidae)</t>
  </si>
  <si>
    <t>Ríos y lagos de áfrica</t>
  </si>
  <si>
    <t>Paratilapiinae</t>
  </si>
  <si>
    <t>Familia Cichlidae, Subfamilia Paratilapiinae</t>
  </si>
  <si>
    <t>Ríos de Madagascar</t>
  </si>
  <si>
    <t>Raya (Potamotrygonidae)</t>
  </si>
  <si>
    <t>Familia Potamotrygonidae</t>
  </si>
  <si>
    <t>Ríos del norte, centro y este de América del Sur</t>
  </si>
  <si>
    <t>Familia Gobiidae, Subfamilia Oxudercinae</t>
  </si>
  <si>
    <t>Pez del fango (Oxudercinae)</t>
  </si>
  <si>
    <t>Tropical y subrtopical de Indo-Pacífico y el Atlántico africano</t>
  </si>
  <si>
    <t>Familia Pholidichthyidae</t>
  </si>
  <si>
    <t>Blanio Convicto (Pholidichthyidae)</t>
  </si>
  <si>
    <t>Arrecifes Islas Salomon y Filipinas</t>
  </si>
  <si>
    <t>Lebiasinidae</t>
  </si>
  <si>
    <t>Rïos tropicales centro y sudamérica</t>
  </si>
  <si>
    <t>Familia Lebiasinidae, Subfamilia Lebiasininae</t>
  </si>
  <si>
    <t>Pimelodella (Heptapteridae)</t>
  </si>
  <si>
    <t>Familia Heptapteridae</t>
  </si>
  <si>
    <t>Ríos cordillera Panamá, hasta Paraguay y Argentina</t>
  </si>
  <si>
    <t>Bagre de esturión (Pimelodidae)</t>
  </si>
  <si>
    <t>aguas cálidas de los trópicos de América del Sur</t>
  </si>
  <si>
    <t>Se encuentra en la cuenca del Amazonas</t>
  </si>
  <si>
    <t>Costas del océano Índico y oeste del océano Pacífico</t>
  </si>
  <si>
    <t>Familia Plotosidae</t>
  </si>
  <si>
    <t>Pez Gato (Plotosidae)</t>
  </si>
  <si>
    <t>Bichir (Polypteridae)</t>
  </si>
  <si>
    <t>aguas de ríos y lagos de África</t>
  </si>
  <si>
    <t xml:space="preserve">cuencas de los ríos Amazonas y Orinoco, y ríos costeros de las Guayanas. </t>
  </si>
  <si>
    <t>Caracido (Caracidae)</t>
  </si>
  <si>
    <t>Familia Poeciliidae, Subfamilia Procatopodinae</t>
  </si>
  <si>
    <t>Poecílido (Procatopodinae)</t>
  </si>
  <si>
    <t>Ríos de África</t>
  </si>
  <si>
    <t>Pez pulmonado (Protopteridae)</t>
  </si>
  <si>
    <t>Familia Protopteridae</t>
  </si>
  <si>
    <t>Sur este de Asia, endémico de Burma</t>
  </si>
  <si>
    <t>Familia Serranidae, Serraninae</t>
  </si>
  <si>
    <t>Serránido (Serranidae)</t>
  </si>
  <si>
    <t>En arrecifes de aguas tropicales y subtropicales a lo largo de las costas</t>
  </si>
  <si>
    <t>Perca enana (Pseudochromidae)</t>
  </si>
  <si>
    <t>Familia Pseudochromidae</t>
  </si>
  <si>
    <t>océano Índico y el océano Pacífico</t>
  </si>
  <si>
    <t>Balitórido (Balitoridae)</t>
  </si>
  <si>
    <t>Familia Balitoridae</t>
  </si>
  <si>
    <t>Río Indo China</t>
  </si>
  <si>
    <t>Familia Loricaridae, Subfamilia Locariinae, tribu Locariini</t>
  </si>
  <si>
    <t>Cuencas del Amazonas, del Orinoco, y de La Plata</t>
  </si>
  <si>
    <t>Cuencas del Amazonas, y de La Plata</t>
  </si>
  <si>
    <t>Manguruyúes (Pseudopimelodidae)</t>
  </si>
  <si>
    <t>Lago Tanganica, África</t>
  </si>
  <si>
    <t>Morena picuda (Rhamphichthyidae)</t>
  </si>
  <si>
    <t>Familia Rhamphichthyidae</t>
  </si>
  <si>
    <t>Ambientes acuáticos de Sudamérica cálida</t>
  </si>
  <si>
    <t>Bagre látigo (Loricariinae)</t>
  </si>
  <si>
    <t>Familia Locaridae, Subfamilia Loricariinae, Tribu Loricariini</t>
  </si>
  <si>
    <t>Desde Costa Rica hasta Argentina, en ambas vertientes de los Andes</t>
  </si>
  <si>
    <t>Pez Loro (Scaridae)</t>
  </si>
  <si>
    <t>Familia Scaridae</t>
  </si>
  <si>
    <t>Arrecifes de coral en todos el mundo</t>
  </si>
  <si>
    <t>Pingo (Scatophagidae)</t>
  </si>
  <si>
    <t>Ríos, lagoys y costas de Océanos Pacífuco e Índico</t>
  </si>
  <si>
    <t>Familia Scatophagidae</t>
  </si>
  <si>
    <t>Spotbanded Scat (Scatophagidae)</t>
  </si>
  <si>
    <t>Cotas de oceania tropical</t>
  </si>
  <si>
    <t>Familia Prochilodontidae</t>
  </si>
  <si>
    <t>Prochilodonte (Prochilodontidae)</t>
  </si>
  <si>
    <t>Aguas tropicales sudamérica</t>
  </si>
  <si>
    <t>Océano Indo-pacífico y Mediterraneo</t>
  </si>
  <si>
    <t>Sigano o Foxface (Siganidae)</t>
  </si>
  <si>
    <t>Familia Siganidae</t>
  </si>
  <si>
    <t>Familia Gobiidae</t>
  </si>
  <si>
    <t>Mar caribe y golfo de méxico</t>
  </si>
  <si>
    <t>Vieja de cola (Loricariinae)</t>
  </si>
  <si>
    <t>De Centro américa al río de la Plata</t>
  </si>
  <si>
    <t>Tiburón Martillo (Sphyrnidae)</t>
  </si>
  <si>
    <t>Familia Sphyrnidae</t>
  </si>
  <si>
    <t>Costas de todo el mundo (Tropical, templado y frío)- NO polar</t>
  </si>
  <si>
    <t>Lago Tanganika (África)</t>
  </si>
  <si>
    <t>Endémico río Congo (África)</t>
  </si>
  <si>
    <t>Familia Cichlidae, Subfamilia Pseudocrenilabrinae, Tribu Steatocranini</t>
  </si>
  <si>
    <t>Pez cuchillo (Hypopomidae)</t>
  </si>
  <si>
    <t>Cuenca amazona y Orininoco, Guyanas</t>
  </si>
  <si>
    <t>Bargre al revés (Mochokidae)</t>
  </si>
  <si>
    <t>Familia Mochokidae</t>
  </si>
  <si>
    <t>África subsahariana y la cuenca del río Nilo</t>
  </si>
  <si>
    <t>Familia Scorpaenidae, Subfamilia Scorpaeninae</t>
  </si>
  <si>
    <t>costa este de África y el Mar Rojo hasta el Indo-Pacífico tropical</t>
  </si>
  <si>
    <t>Manta raya (Dasyatidae)</t>
  </si>
  <si>
    <t>Familia Dasyatidae, Subfamilia Neotrygoninae</t>
  </si>
  <si>
    <t>Oceano índico y oceanía</t>
  </si>
  <si>
    <t>Endémico mitad norte del lago tanganika (África)</t>
  </si>
  <si>
    <t>Familia Terapontidae</t>
  </si>
  <si>
    <t>Costas océanos índico y oceanía</t>
  </si>
  <si>
    <t>Pez tronpetista (Terapontidae)</t>
  </si>
  <si>
    <t>Sudamerica Guyanas hasta río Paraná.</t>
  </si>
  <si>
    <t>Cíclido africano (Pseudocrenilabrinae)</t>
  </si>
  <si>
    <t>Ríos del sureste y suroeste de Ghana</t>
  </si>
  <si>
    <t>Pez arquero (Toxotidae)</t>
  </si>
  <si>
    <t>India hasta Filipinas, Australia y la Polinesia</t>
  </si>
  <si>
    <t>Familia Toxotidae</t>
  </si>
  <si>
    <t>Tiburón punta blanca (Carcharhinidae)</t>
  </si>
  <si>
    <t>Toda la región Indo-pacífica</t>
  </si>
  <si>
    <t>Endémica lago tanganika</t>
  </si>
  <si>
    <t>Familia Cichlidae, Subfamilia Pseudocrenilabrinae, Tribu Tilapiini</t>
  </si>
  <si>
    <t>Triportido (Triportheidae9</t>
  </si>
  <si>
    <t>Familia Triportheidae, Subfamilia Triportheinae</t>
  </si>
  <si>
    <t>Tropical de aguas sudamérica</t>
  </si>
  <si>
    <t>Familia Cichlidae, Subfamilia Pseudocrenilabrinae, Tribu Tylochromini</t>
  </si>
  <si>
    <t>Varios ríos y lagos de África</t>
  </si>
  <si>
    <t>Familia Urolophidae</t>
  </si>
  <si>
    <t>Mar caribe</t>
  </si>
  <si>
    <t>Manta Raya (Urolophidae)</t>
  </si>
  <si>
    <t>Familia Gobiidae, Subfamilia Gobiinae</t>
  </si>
  <si>
    <t>Gobio (Gobiinae)</t>
  </si>
  <si>
    <t>Oceanos índico y oceanía</t>
  </si>
  <si>
    <t>Ríos y lagos de África</t>
  </si>
  <si>
    <t>Wallago (Siluridae)</t>
  </si>
  <si>
    <t>Agujon (Belonidae)</t>
  </si>
  <si>
    <t>Familia Belonidae</t>
  </si>
  <si>
    <t>Ríos y lagos de agua dulce del sudeste asiático</t>
  </si>
  <si>
    <t>Familia Zanclidae</t>
  </si>
  <si>
    <t>Ídolo Moro (Zanclidae)</t>
  </si>
  <si>
    <t>Aguas tropicales y subtropicales de los océanos Índico y Pacífico</t>
  </si>
  <si>
    <t>Alga verde</t>
  </si>
  <si>
    <t>Familia Alpheidae</t>
  </si>
  <si>
    <t>Camaron chasqueador</t>
  </si>
  <si>
    <t>Mar caribe y Golfo de México</t>
  </si>
  <si>
    <t>Artemia</t>
  </si>
  <si>
    <t>Familia Artemiidae</t>
  </si>
  <si>
    <t>Cosmopólita en aguas salobres continentales</t>
  </si>
  <si>
    <t>Familia Atyidae</t>
  </si>
  <si>
    <t>Camaron Bamboo</t>
  </si>
  <si>
    <t>Cangrejo hermitaño</t>
  </si>
  <si>
    <t>Familia Calcinidae</t>
  </si>
  <si>
    <t>Principalmente costa Atlántica América</t>
  </si>
  <si>
    <t>Gamba Pinocho</t>
  </si>
  <si>
    <t>Indonsesia a Madagascar (Japon a Fiji)</t>
  </si>
  <si>
    <t>Japón, Corea y taiwan</t>
  </si>
  <si>
    <t>Gamba Japónica</t>
  </si>
  <si>
    <t>Familia Diogenidae</t>
  </si>
  <si>
    <t>Indopacífico, Hawai y mar rojo</t>
  </si>
  <si>
    <t>Mediterraneo y atántico este (tropical)</t>
  </si>
  <si>
    <t>Cangrejo ermitaño halloween</t>
  </si>
  <si>
    <t>Cangrejo ermitaño patas azules</t>
  </si>
  <si>
    <t>Cangrejo ermitaño atlántico este</t>
  </si>
  <si>
    <t>Cangrejo ermitaño anémona</t>
  </si>
  <si>
    <t>Región Indopacífico y Australia</t>
  </si>
  <si>
    <t>Camaron Arlequín</t>
  </si>
  <si>
    <t>Famialia Hymenoceridae</t>
  </si>
  <si>
    <t>Aguas tropicales de los océanos Índico y Pacífico, mar Rojo</t>
  </si>
  <si>
    <t>Cangrejo Herradura</t>
  </si>
  <si>
    <t>Costa Atlántica de América del norte</t>
  </si>
  <si>
    <t>Familia Penaeidae</t>
  </si>
  <si>
    <t>Camarón Patiblanco</t>
  </si>
  <si>
    <t>Nativo del oriente del Océano Pacífico (México a Perú)</t>
  </si>
  <si>
    <t>Camarón limpiador</t>
  </si>
  <si>
    <t>Familia Lysmatidae</t>
  </si>
  <si>
    <t>Mar Rojo y en aguas tropicales de los océanos Índico y Pacífico</t>
  </si>
  <si>
    <t>El Indo-Pacífico tropical</t>
  </si>
  <si>
    <t>Camarón limpiador Fire</t>
  </si>
  <si>
    <t>Camarón limpiador de las canarias</t>
  </si>
  <si>
    <t>Habita en las costas de las Islas Canarias</t>
  </si>
  <si>
    <t>Camarón limpiador del Atlántico</t>
  </si>
  <si>
    <t>Costas tropicales de América (Caribe, Florida, Brasil)</t>
  </si>
  <si>
    <t>Familia Palaemonidae</t>
  </si>
  <si>
    <t>Asia</t>
  </si>
  <si>
    <t>Camarpon de río</t>
  </si>
  <si>
    <t>Camarón de río pata grande</t>
  </si>
  <si>
    <t>ríos y arroyos desde Florida hasta el sur de Brasil</t>
  </si>
  <si>
    <t>Camarón Nipón</t>
  </si>
  <si>
    <t>Japón y Asia</t>
  </si>
  <si>
    <t>Langostino de Malasia</t>
  </si>
  <si>
    <t>Zona tropical de región Indo-Malaya</t>
  </si>
  <si>
    <t>Camarón Cherry</t>
  </si>
  <si>
    <t>Taiwan</t>
  </si>
  <si>
    <t>Cangrejo ermitaño</t>
  </si>
  <si>
    <t>Mar Caribe</t>
  </si>
  <si>
    <t>Cangrejo ermitaño escarlata</t>
  </si>
  <si>
    <t>Camarón de anémona</t>
  </si>
  <si>
    <t>océanos Pacífico e Índico tropical</t>
  </si>
  <si>
    <t xml:space="preserve">Camarón limpiador de Pederson </t>
  </si>
  <si>
    <t>Península Yucantán, y Mar Caribe</t>
  </si>
  <si>
    <t>Camarón limpiador de Yucatán</t>
  </si>
  <si>
    <t xml:space="preserve">Familia Thoridae </t>
  </si>
  <si>
    <t>Camarón Jaspeado</t>
  </si>
  <si>
    <t>Región Indopacífico</t>
  </si>
  <si>
    <t>Familia Stenopodidae</t>
  </si>
  <si>
    <t>Camarón Boxeador</t>
  </si>
  <si>
    <t>Mares Tropicales de todo el mundo</t>
  </si>
  <si>
    <t>Camarón con Bandas</t>
  </si>
  <si>
    <t>Polinesia Francesa</t>
  </si>
  <si>
    <t>Camarón Boxeador de Zanzibar</t>
  </si>
  <si>
    <t>Cangrejo Araña</t>
  </si>
  <si>
    <t>Familia Inachidae</t>
  </si>
  <si>
    <t>Océano Atlántico occidental, desde Carolina del Norte hasta Argentina</t>
  </si>
  <si>
    <t>Familia Hippolytidae</t>
  </si>
  <si>
    <t>Ampliamente distribuido en el Indo-Pacífico tropical</t>
  </si>
  <si>
    <t>Familia Ocypodidae</t>
  </si>
  <si>
    <t>Cangrejo Violinista</t>
  </si>
  <si>
    <t>Atlántico Medio y el noreste de Estados Unidos</t>
  </si>
  <si>
    <t>Familia Serpulidae</t>
  </si>
  <si>
    <t>Costa sur de África</t>
  </si>
  <si>
    <t>Lombris Abanico Roja</t>
  </si>
  <si>
    <t>Gusano Pavo Real</t>
  </si>
  <si>
    <t>Familia Sabellidae</t>
  </si>
  <si>
    <t>Gusano Plumero Gigante</t>
  </si>
  <si>
    <t>Costas de Europa Occidental y el Mediterráneo</t>
  </si>
  <si>
    <t>Gusano Árbol de Navidad</t>
  </si>
  <si>
    <t>Tropicales y circuntropicales de todos los mares</t>
  </si>
  <si>
    <t>Familia Ampullariidae</t>
  </si>
  <si>
    <t>Subtropilca y tropical de todos los continentes</t>
  </si>
  <si>
    <t xml:space="preserve">Sinónimo de Pomacea glauca </t>
  </si>
  <si>
    <t>Familia Aplysiidae</t>
  </si>
  <si>
    <t>Vaca de mar</t>
  </si>
  <si>
    <t>Vive en diversos mares tropicales y subtropicales</t>
  </si>
  <si>
    <t>Caracol turbo</t>
  </si>
  <si>
    <t>Familia Turbinidae</t>
  </si>
  <si>
    <t>Familia Cerithiidae</t>
  </si>
  <si>
    <t>Pacífico centro-oriental y Atlántico occidental: América del Norte</t>
  </si>
  <si>
    <t>Caracol</t>
  </si>
  <si>
    <t>Familia Limidae</t>
  </si>
  <si>
    <t>Mar Caribe y Golfo de México</t>
  </si>
  <si>
    <t>Caracol estrella</t>
  </si>
  <si>
    <t>Almeja de fuego</t>
  </si>
  <si>
    <t>Caracol cuerno de carnero gigante</t>
  </si>
  <si>
    <t>agua dulce de regiones tropicales y subtropicales Centro y sudamérica</t>
  </si>
  <si>
    <t>Pulpo</t>
  </si>
  <si>
    <t>Familia Octopodidae</t>
  </si>
  <si>
    <t>Pacífico oriental, California a Golfo de California, México</t>
  </si>
  <si>
    <t>Pulpo común</t>
  </si>
  <si>
    <t>Mediterraneo y atántico oriental (tropical)</t>
  </si>
  <si>
    <t>Florida, centro amèrica y sudamèrica caribe</t>
  </si>
  <si>
    <t>Familia Plakobranchidae</t>
  </si>
  <si>
    <t>Sinónimo de Elysa crispata (lechuga de mar)</t>
  </si>
  <si>
    <t>Almeja gigante</t>
  </si>
  <si>
    <t>Familia Cardiidae</t>
  </si>
  <si>
    <t>Aguas tropicales del Indo-Pacífico</t>
  </si>
  <si>
    <t>océano Pacífico oeste</t>
  </si>
  <si>
    <t>Aguas tropicales del Indo-Pacífico, mar rojo</t>
  </si>
  <si>
    <t>Caracol Turbo</t>
  </si>
  <si>
    <t>Océano Pacífico desde la península de Baja California hasta Perú</t>
  </si>
  <si>
    <t>País Exportador</t>
  </si>
  <si>
    <t>Argentina</t>
  </si>
  <si>
    <t>Brasil</t>
  </si>
  <si>
    <t>Colombia</t>
  </si>
  <si>
    <t>Holanda</t>
  </si>
  <si>
    <t>Israel</t>
  </si>
  <si>
    <t>Perú</t>
  </si>
  <si>
    <t>Familia Limulidae, Subfilo Chelicerata, Filo Arthropoda</t>
  </si>
  <si>
    <t>Cola de Zorro</t>
  </si>
  <si>
    <t>Tipo de especie</t>
  </si>
  <si>
    <t>Manglar</t>
  </si>
  <si>
    <t>Punta de flecha</t>
  </si>
  <si>
    <t>Erizo de mar</t>
  </si>
  <si>
    <t>Erizo lápiz de pizarra</t>
  </si>
  <si>
    <t>Estrella de mar</t>
  </si>
  <si>
    <t>Estrella cojín</t>
  </si>
  <si>
    <t>Erizo de mar Blanco o Huevo de mar</t>
  </si>
  <si>
    <t>Inspector</t>
  </si>
  <si>
    <t>Fecha</t>
  </si>
  <si>
    <t>ACTA DE INSPECCIÓN</t>
  </si>
  <si>
    <t>CUARENTENA DE ESPECIES ORNAMENTALES</t>
  </si>
  <si>
    <t>N° Acta</t>
  </si>
  <si>
    <t>DATOS DE ESTACIÓN DE CUARENTENA</t>
  </si>
  <si>
    <t>RUT</t>
  </si>
  <si>
    <t>Nombre del Titular de la Estación de Cuarentena</t>
  </si>
  <si>
    <t>N° Resolución</t>
  </si>
  <si>
    <t>Nombre del responsable durante la inspección</t>
  </si>
  <si>
    <t>DATOS DE IMPORTACIÓN</t>
  </si>
  <si>
    <t>DATOS GENERALES DE INSPECCIÓN</t>
  </si>
  <si>
    <t>Día de llegada</t>
  </si>
  <si>
    <t>País</t>
  </si>
  <si>
    <t>Fecha día 15</t>
  </si>
  <si>
    <t>Día Actual</t>
  </si>
  <si>
    <t>Visita N°</t>
  </si>
  <si>
    <t>N° Acuarios</t>
  </si>
  <si>
    <r>
      <rPr>
        <b/>
        <sz val="10"/>
        <rFont val="Calibri"/>
        <family val="2"/>
      </rPr>
      <t>OBS:</t>
    </r>
    <r>
      <rPr>
        <sz val="10"/>
        <rFont val="Calibri"/>
        <family val="2"/>
      </rPr>
      <t xml:space="preserve"> </t>
    </r>
  </si>
  <si>
    <t>CONCLUSIONES DE LA INSPECCIÓN</t>
  </si>
  <si>
    <t>CHEQUEO DE CUMPLIMENTOS PARA LEVANTAMIENTO DE CUARENTENA Y EVALUACIÓN DE ESTACIÓN</t>
  </si>
  <si>
    <t>Conclusión general de cada importación</t>
  </si>
  <si>
    <t>Respaldos documentales de importación</t>
  </si>
  <si>
    <t>CRITICIDAD</t>
  </si>
  <si>
    <t>1) Se levanta cuarentena completamente</t>
  </si>
  <si>
    <t>2) Se levanta parcialmente cuarentena, y lote individualizado prolonga cuarentena</t>
  </si>
  <si>
    <t>3) Se prolonga cuarentena completamente</t>
  </si>
  <si>
    <t>4) Se levanta cuarentena de lote que prolongó su cuarentena desde visita anterior</t>
  </si>
  <si>
    <t>MEDIA</t>
  </si>
  <si>
    <t>5) Visita de seguimiento es válida para levantar cuarentena completamente</t>
  </si>
  <si>
    <t>6) Visita válida para levantar cuarentena, salvo lote que prolonga cuarentena</t>
  </si>
  <si>
    <t>7) Sólo visita de seguimiento, se requiere nueva inspección de levantamiento</t>
  </si>
  <si>
    <t>Funcionamiento de la Estación de Cuarentena</t>
  </si>
  <si>
    <t xml:space="preserve">Los filtros sanitarios se encuentran en funcionamiento </t>
  </si>
  <si>
    <t>ALTA</t>
  </si>
  <si>
    <t>La Estación se mantiene a simple vista ordenada y limpia</t>
  </si>
  <si>
    <t>OBSERVACIONES Y/O CONCLUSIONES GENERALES</t>
  </si>
  <si>
    <t>El retiro de mortalidad desde acuarios y su registro se realiza diariamente</t>
  </si>
  <si>
    <t>La existencia versus mortalidad registrada coincide con lo autorizado</t>
  </si>
  <si>
    <t>La estación mantiene las condiciones generales bajo las cuales fue habilitada</t>
  </si>
  <si>
    <t>Condición sanitaria de ejemplares importados</t>
  </si>
  <si>
    <t>Acta(s)</t>
  </si>
  <si>
    <t>Signos clinicos de enfermedad sospechosos de EAR</t>
  </si>
  <si>
    <t>Signos clínicos atribuibles a enfermedad en ejemplares inspeccionados</t>
  </si>
  <si>
    <t>Mortalidad atribuible a alguna enfermedad al momento de la inspección</t>
  </si>
  <si>
    <t>Todos los ejemplares cumplen sanitariamente para finalizar cuarentena</t>
  </si>
  <si>
    <t>Nombre y Firma del Inspector</t>
  </si>
  <si>
    <t>Nombre y Firma del Responsable de la Cuarentena</t>
  </si>
  <si>
    <t>Columna1</t>
  </si>
  <si>
    <t>Arapaima gigas (A II)</t>
  </si>
  <si>
    <t>Sinonimo Scleropages formosus (A I)</t>
  </si>
  <si>
    <t>Holacanthus clarionensis(A II)</t>
  </si>
  <si>
    <t>Sinínimo Pangasianodon gigas(A I)</t>
  </si>
  <si>
    <t>A II</t>
  </si>
  <si>
    <t>Hippocampus spp. A II</t>
  </si>
  <si>
    <t>Paratrygon aiereba (Colombia) AIII</t>
  </si>
  <si>
    <t>Potamotrygon spp.(Brasil y Colombia) A III</t>
  </si>
  <si>
    <t>REGISTRO DE INSPECCIÓN EN CUARENTENA</t>
  </si>
  <si>
    <t>Datos Generales por inspección</t>
  </si>
  <si>
    <t>Respaldos doc. de importación</t>
  </si>
  <si>
    <t>Cond. sanitaria ej. importados</t>
  </si>
  <si>
    <t>Acta</t>
  </si>
  <si>
    <t>Importador</t>
  </si>
  <si>
    <t>Dirección Estación</t>
  </si>
  <si>
    <t>N° Res.</t>
  </si>
  <si>
    <t>Nombre Proveedor</t>
  </si>
  <si>
    <t>Responsable durante inspección</t>
  </si>
  <si>
    <t>Fecha insp.</t>
  </si>
  <si>
    <t>% Mortalidad</t>
  </si>
  <si>
    <t>obs</t>
  </si>
  <si>
    <t>conclusion</t>
  </si>
  <si>
    <t xml:space="preserve">Obs </t>
  </si>
  <si>
    <t xml:space="preserve">1 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</si>
  <si>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</si>
  <si>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</si>
  <si>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</si>
  <si>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</si>
  <si>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</si>
  <si>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</si>
  <si>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</si>
  <si>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</si>
  <si>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</si>
  <si>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</si>
  <si>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</si>
  <si>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t xml:space="preserve">13 </t>
  </si>
  <si>
    <t xml:space="preserve">14 </t>
  </si>
  <si>
    <t xml:space="preserve">15 </t>
  </si>
  <si>
    <t>Día Cuarentena</t>
  </si>
  <si>
    <t>Fecha de término</t>
  </si>
  <si>
    <t>Observaciones del tratamiento</t>
  </si>
  <si>
    <t>%</t>
  </si>
  <si>
    <t>Tto</t>
  </si>
  <si>
    <t>AcuariosTTo</t>
  </si>
  <si>
    <t>Observaciones</t>
  </si>
  <si>
    <t>Tipo de evento</t>
  </si>
  <si>
    <t>Especies involucradas</t>
  </si>
  <si>
    <t>Todas?</t>
  </si>
  <si>
    <t>Algunas (Item OC)</t>
  </si>
  <si>
    <t>Fecha de término (si aplicara)</t>
  </si>
  <si>
    <t>Observaciones del evento</t>
  </si>
  <si>
    <t xml:space="preserve">Fecha </t>
  </si>
  <si>
    <t>TRATAMIENTO PREVENTIVO</t>
  </si>
  <si>
    <t>Si se aplican tramientos de tipo preventivo favor de informarlo a continuación.</t>
  </si>
  <si>
    <t>Observación General</t>
  </si>
  <si>
    <t>Conclusión general</t>
  </si>
  <si>
    <t>Región de la Estación</t>
  </si>
  <si>
    <t>Mort. total</t>
  </si>
  <si>
    <t>Sin causa aparente</t>
  </si>
  <si>
    <t>Infección por hongo</t>
  </si>
  <si>
    <t>Lesión en piel o aletas</t>
  </si>
  <si>
    <t>Estrés de transporte</t>
  </si>
  <si>
    <t>Evento o mal manejo</t>
  </si>
  <si>
    <t>Registrar la mortalidad diaria que se presenta por cada item declarado en la orden de cuarentena (Item OC), indicando en que acuario se encuentra alojado y la cantidad real arribada por acuario. Si el item está disperso en más de un acuario, deberá volver a declarar el Item OC e indicar rótulo del acuario en que está y la cantidad real arribada en cada acuario.</t>
  </si>
  <si>
    <t>Otras Observaciones</t>
  </si>
  <si>
    <t>ItemOcPreven</t>
  </si>
  <si>
    <t>PrevTodas</t>
  </si>
  <si>
    <t>REGISTRO DE MORTALIDAD DIARIA POR ACUARIO</t>
  </si>
  <si>
    <t>Pterygoplichthys</t>
  </si>
  <si>
    <t>Pterolebias</t>
  </si>
  <si>
    <t>Luzonichthys</t>
  </si>
  <si>
    <t>Trachelyopterus</t>
  </si>
  <si>
    <t>Ariopsis</t>
  </si>
  <si>
    <t>seemanni </t>
  </si>
  <si>
    <t>cavernosa</t>
  </si>
  <si>
    <t>Montastraea</t>
  </si>
  <si>
    <t>Skamnarium complanatum</t>
  </si>
  <si>
    <t>Bispira brunnea</t>
  </si>
  <si>
    <t>Astraea tecta</t>
  </si>
  <si>
    <t>Turbo fluctuosus</t>
  </si>
  <si>
    <t>Echinodorus grandiflorus</t>
  </si>
  <si>
    <t>Cnidaria</t>
  </si>
  <si>
    <t>Porifera</t>
  </si>
  <si>
    <t>Niphates digitalis</t>
  </si>
  <si>
    <t>Pseudoceratina crassa</t>
  </si>
  <si>
    <t>Arthropoda</t>
  </si>
  <si>
    <t>Annelida</t>
  </si>
  <si>
    <t>Echinodermata</t>
  </si>
  <si>
    <t>Lithopoma tectum</t>
  </si>
  <si>
    <t>Tridachia crispata</t>
  </si>
  <si>
    <t>Mollusca</t>
  </si>
  <si>
    <t>Plantas</t>
  </si>
  <si>
    <t>Rivulines sudamericanos (Rivulidae)</t>
  </si>
  <si>
    <t>Se distribuyen exclusivamente por ríos de Sudamérica</t>
  </si>
  <si>
    <t>Puntigrus</t>
  </si>
  <si>
    <t>Pez gato conserje (Loricariidae)</t>
  </si>
  <si>
    <t>Familia  Loricariidae, Subfamilia Hipostomina, tribu Pterygoplichthyini</t>
  </si>
  <si>
    <t>Arroyos lentos, lagos de llanuras aluviales y pantanos. Sudamerica</t>
  </si>
  <si>
    <t>Barbo (Cyprinidae)</t>
  </si>
  <si>
    <t>Familia Cyprinidae, Subfamilia Barbinae</t>
  </si>
  <si>
    <t>Pez Gato o bagre (Auchenipteridae)</t>
  </si>
  <si>
    <t>Cuencas ríos tropicales sudamerica</t>
  </si>
  <si>
    <t>Familia Serranidae, Subfamilia Anthiinae</t>
  </si>
  <si>
    <t>Arrecifes Indo pacífico</t>
  </si>
  <si>
    <t>Lubina o mero (Serranidae)</t>
  </si>
  <si>
    <t>lnlecypris</t>
  </si>
  <si>
    <t xml:space="preserve">Merodontotus </t>
  </si>
  <si>
    <t>Danio (Danioninae)</t>
  </si>
  <si>
    <t>Familia Danioninae</t>
  </si>
  <si>
    <t>Subtropical sudeste asiático</t>
  </si>
  <si>
    <t>Merodontotus tigrinus Sininimo de Brachyplatystoma tigrinum</t>
  </si>
  <si>
    <t xml:space="preserve">Ciliopagurus strigatus </t>
  </si>
  <si>
    <t xml:space="preserve">Dardanus calidus </t>
  </si>
  <si>
    <t>Litopenaeus vannamei</t>
  </si>
  <si>
    <t xml:space="preserve">Lysmata grabhami </t>
  </si>
  <si>
    <t>Macrobrachium nipponense</t>
  </si>
  <si>
    <t xml:space="preserve">Paguristes cadenati </t>
  </si>
  <si>
    <t>Periclimenes pedersoni</t>
  </si>
  <si>
    <t xml:space="preserve">Stenopus hispidus </t>
  </si>
  <si>
    <t>Linckia guildingii</t>
  </si>
  <si>
    <t>Cryptocoryne longicauda</t>
  </si>
  <si>
    <t xml:space="preserve">Limnophila sessiliflora </t>
  </si>
  <si>
    <t xml:space="preserve">Ludwigia arcuata </t>
  </si>
  <si>
    <t xml:space="preserve">Rotala wallichii </t>
  </si>
  <si>
    <t xml:space="preserve">Tonina fluviatilis </t>
  </si>
  <si>
    <t>Familia Melastomataceae</t>
  </si>
  <si>
    <t>Sudamérica tropical</t>
  </si>
  <si>
    <t>Esponja de mar</t>
  </si>
  <si>
    <t>Familia Clionaidae</t>
  </si>
  <si>
    <t>Familia Niphatidae</t>
  </si>
  <si>
    <t>Familia Pseudoceratinidae</t>
  </si>
  <si>
    <t>Familia Agelasidae</t>
  </si>
  <si>
    <t>Tipo producto tto</t>
  </si>
  <si>
    <t>Tipo de producto (obligatorio)</t>
  </si>
  <si>
    <t>Multiespectro</t>
  </si>
  <si>
    <t>Formalina</t>
  </si>
  <si>
    <t>Sal</t>
  </si>
  <si>
    <t>Otro</t>
  </si>
  <si>
    <t>ItemOcEvto</t>
  </si>
  <si>
    <t>EvtoTodas</t>
  </si>
  <si>
    <t>TipoProd</t>
  </si>
  <si>
    <t>Corte de luz</t>
  </si>
  <si>
    <t>Falla de equipo(s)</t>
  </si>
  <si>
    <t>Error de manejo</t>
  </si>
  <si>
    <t>TipoEvto</t>
  </si>
  <si>
    <t>Tipo de Evento</t>
  </si>
  <si>
    <t>Evento</t>
  </si>
  <si>
    <t>Tipo Producto preventivo</t>
  </si>
  <si>
    <t>TipoProPrev</t>
  </si>
  <si>
    <t>Evento Todos</t>
  </si>
  <si>
    <t>Prev Todas</t>
  </si>
  <si>
    <t>Tipo Producto preventivo Todas</t>
  </si>
  <si>
    <t>Tipo Evento Todas</t>
  </si>
  <si>
    <t>Nombre producto tto</t>
  </si>
  <si>
    <t>NomProd</t>
  </si>
  <si>
    <t>Nombre de producto o principio activo (obligatorio)</t>
  </si>
  <si>
    <t>NomProPrev</t>
  </si>
  <si>
    <t>Nombre producto preventivo</t>
  </si>
  <si>
    <t>REGISTRO DE TRATAMIENTOS Y/O EVENTOS EN CUARENTENA</t>
  </si>
  <si>
    <t>Nombre producto preventivo Todas</t>
  </si>
  <si>
    <t>ACTA_ANO</t>
  </si>
  <si>
    <t>MES</t>
  </si>
  <si>
    <t>ANO</t>
  </si>
  <si>
    <t>TITULAR_DE_ESTACION</t>
  </si>
  <si>
    <t>EXPORTADOR</t>
  </si>
  <si>
    <t>PAIS_DE_ORIGEN</t>
  </si>
  <si>
    <t>ID_AC</t>
  </si>
  <si>
    <t>ITEM_OC</t>
  </si>
  <si>
    <t>NOM_COMUN</t>
  </si>
  <si>
    <t>ESPECIE</t>
  </si>
  <si>
    <t>N_MUERTOS</t>
  </si>
  <si>
    <t>MORTALIDAD</t>
  </si>
  <si>
    <t>N_INDIVIDUOS</t>
  </si>
  <si>
    <t>CAUSA_PROB_MORT</t>
  </si>
  <si>
    <t>N_SALDO</t>
  </si>
  <si>
    <t>TTO</t>
  </si>
  <si>
    <t>PROD_TTO</t>
  </si>
  <si>
    <t>NOM_PROD_TTO</t>
  </si>
  <si>
    <t>GRUPO</t>
  </si>
  <si>
    <t>AMBIENTE</t>
  </si>
  <si>
    <t>TTO_PREV</t>
  </si>
  <si>
    <t>PROD_PREV</t>
  </si>
  <si>
    <t>Tto Prev</t>
  </si>
  <si>
    <t>NOM_PROD_PREV</t>
  </si>
  <si>
    <t>TTO_PREV_ALL</t>
  </si>
  <si>
    <t>NOM_PROD_PREV_ALL</t>
  </si>
  <si>
    <t>PROD_PREV_ALL</t>
  </si>
  <si>
    <t>EVENTO</t>
  </si>
  <si>
    <t>NOM_EVENTO</t>
  </si>
  <si>
    <t>EVENTO_ALL</t>
  </si>
  <si>
    <t>NOM_EVENTO_ALL</t>
  </si>
  <si>
    <t>ACTA</t>
  </si>
  <si>
    <t>PAIS</t>
  </si>
  <si>
    <t>N° Resolución:</t>
  </si>
  <si>
    <t>D_1</t>
  </si>
  <si>
    <t>D_2</t>
  </si>
  <si>
    <t>D_3</t>
  </si>
  <si>
    <t>D_4</t>
  </si>
  <si>
    <t>D_5</t>
  </si>
  <si>
    <t>D_6</t>
  </si>
  <si>
    <t>D_7</t>
  </si>
  <si>
    <t>D_8</t>
  </si>
  <si>
    <t>D_9</t>
  </si>
  <si>
    <t>D_10</t>
  </si>
  <si>
    <t>D_11</t>
  </si>
  <si>
    <t>D_12</t>
  </si>
  <si>
    <t>D_13</t>
  </si>
  <si>
    <t>D_14</t>
  </si>
  <si>
    <t>D_15</t>
  </si>
  <si>
    <t>D_16</t>
  </si>
  <si>
    <t>D_17</t>
  </si>
  <si>
    <t>D_18</t>
  </si>
  <si>
    <t>D_19</t>
  </si>
  <si>
    <t>D_20</t>
  </si>
  <si>
    <t>D_21</t>
  </si>
  <si>
    <t>D_22</t>
  </si>
  <si>
    <t>D_23</t>
  </si>
  <si>
    <t>D_24</t>
  </si>
  <si>
    <t>D_25</t>
  </si>
  <si>
    <t>D_26</t>
  </si>
  <si>
    <t>D_27</t>
  </si>
  <si>
    <t>D_28</t>
  </si>
  <si>
    <t>D_29</t>
  </si>
  <si>
    <t>D_30</t>
  </si>
  <si>
    <t>Mortalidad acumulada</t>
  </si>
  <si>
    <t>Pais de origen</t>
  </si>
  <si>
    <t>Azul de Metileno</t>
  </si>
  <si>
    <t>Día 15 de cuarentena</t>
  </si>
  <si>
    <t>EARs</t>
  </si>
  <si>
    <t>Consideraciones</t>
  </si>
  <si>
    <t>SuscepEARs</t>
  </si>
  <si>
    <t>Pez susceptible EARs</t>
  </si>
  <si>
    <t>Anabas testudineus</t>
  </si>
  <si>
    <t>Barbus peludinosus</t>
  </si>
  <si>
    <t>Barbus poechii</t>
  </si>
  <si>
    <t>Barbus thamalakanensis</t>
  </si>
  <si>
    <t>Brycinus lateralis</t>
  </si>
  <si>
    <t>Channa marulius</t>
  </si>
  <si>
    <t>Channa striatus</t>
  </si>
  <si>
    <t>Ctenopharyngodon idella</t>
  </si>
  <si>
    <t>Cyprinus carpio</t>
  </si>
  <si>
    <t>Danio rerio</t>
  </si>
  <si>
    <t>Gasterosteus aculeatus</t>
  </si>
  <si>
    <t>Helostoma temmincki</t>
  </si>
  <si>
    <t>Lepomis gibbosus</t>
  </si>
  <si>
    <t>Lepomis macrochirus</t>
  </si>
  <si>
    <t>Lutjanus argentimaculatus</t>
  </si>
  <si>
    <t>Melanotaenia fluviatilis</t>
  </si>
  <si>
    <t>Melanotaenia splendida</t>
  </si>
  <si>
    <t>Monopterus albus</t>
  </si>
  <si>
    <t>Osphronemus goramy</t>
  </si>
  <si>
    <t>Oxyeleotris lineolatus</t>
  </si>
  <si>
    <t>Oxyeleotris marmoratus</t>
  </si>
  <si>
    <t>Poecilia reticulata</t>
  </si>
  <si>
    <t>Puntius gonionotus</t>
  </si>
  <si>
    <t>Puntius sophore</t>
  </si>
  <si>
    <t>Scatophagus argus</t>
  </si>
  <si>
    <t>Selenotoca multifasciata</t>
  </si>
  <si>
    <t>Toxotes chatareus</t>
  </si>
  <si>
    <t>Toxotes lorentzi</t>
  </si>
  <si>
    <t>Trichogaster lalia</t>
  </si>
  <si>
    <t>Trichogaster pectoralis</t>
  </si>
  <si>
    <t>Trichogaster trichopterus</t>
  </si>
  <si>
    <t>Carassius auratus</t>
  </si>
  <si>
    <t>SUE</t>
  </si>
  <si>
    <t>SUE-VPC</t>
  </si>
  <si>
    <t>VPC</t>
  </si>
  <si>
    <t>VPC-HCK</t>
  </si>
  <si>
    <t>VHS-VPC</t>
  </si>
  <si>
    <t>VHS</t>
  </si>
  <si>
    <t>EHN</t>
  </si>
  <si>
    <t>Arius acutirostris</t>
  </si>
  <si>
    <t>Arius africanus</t>
  </si>
  <si>
    <t>Arius arenarius</t>
  </si>
  <si>
    <t>Arius arius</t>
  </si>
  <si>
    <t>Arius brunellii</t>
  </si>
  <si>
    <t>Arius cous</t>
  </si>
  <si>
    <t>Arius dispar</t>
  </si>
  <si>
    <t>Arius gagora</t>
  </si>
  <si>
    <t>Arius gigas</t>
  </si>
  <si>
    <t>Arius harmandi</t>
  </si>
  <si>
    <t>Arius heudelotii</t>
  </si>
  <si>
    <t>Arius jatius</t>
  </si>
  <si>
    <t>Arius latiscutatus</t>
  </si>
  <si>
    <t>Arius leptonotacanthus</t>
  </si>
  <si>
    <t>Arius macracanthus</t>
  </si>
  <si>
    <t>Arius macrorhynchus</t>
  </si>
  <si>
    <t>Arius maculatus</t>
  </si>
  <si>
    <t>Arius malabaricus</t>
  </si>
  <si>
    <t>Arius manillensis</t>
  </si>
  <si>
    <t>Arius microcephalus</t>
  </si>
  <si>
    <t>Arius oetik</t>
  </si>
  <si>
    <t>Arius parkii</t>
  </si>
  <si>
    <t>Arius phrygiatus</t>
  </si>
  <si>
    <t>Arius platystomus</t>
  </si>
  <si>
    <t>Arius rugispinis</t>
  </si>
  <si>
    <t>Arius subrostratus</t>
  </si>
  <si>
    <t>Arius sumatranus</t>
  </si>
  <si>
    <t>Arius venosus</t>
  </si>
  <si>
    <t>Ephinephelus adscensionis</t>
  </si>
  <si>
    <t>Ephinephelus aeneus</t>
  </si>
  <si>
    <t>Ephinephelus akaara</t>
  </si>
  <si>
    <t>Ephinephelus albomarginatus</t>
  </si>
  <si>
    <t>Ephinephelus amblycephalus</t>
  </si>
  <si>
    <t>Ephinephelus analogus</t>
  </si>
  <si>
    <t>Ephinephelus andersoni</t>
  </si>
  <si>
    <t>Ephinephelus areolatus</t>
  </si>
  <si>
    <t>Ephinephelus awoara</t>
  </si>
  <si>
    <t>Ephinephelus bilobatus</t>
  </si>
  <si>
    <t>Ephinephelus bleekeri</t>
  </si>
  <si>
    <t>Ephinephelus bontoides</t>
  </si>
  <si>
    <t>Ephinephelus bruneus</t>
  </si>
  <si>
    <t>Ephinephelus caninus</t>
  </si>
  <si>
    <t>Ephinephelus chabaudi</t>
  </si>
  <si>
    <t>Ephinephelus chlorocephalus</t>
  </si>
  <si>
    <t>Ephinephelus chlorostigma</t>
  </si>
  <si>
    <t>Ephinephelus cifuentesi</t>
  </si>
  <si>
    <t>Ephinephelus clippertonensis</t>
  </si>
  <si>
    <t>Ephinephelus coeruleopunctatus</t>
  </si>
  <si>
    <t>Ephinephelus coioides</t>
  </si>
  <si>
    <t>Ephinephelus corallicola</t>
  </si>
  <si>
    <t>Ephinephelus costae</t>
  </si>
  <si>
    <t>Ephinephelus cyanopodus</t>
  </si>
  <si>
    <t>Ephinephelus daemelii</t>
  </si>
  <si>
    <t>Ephinephelus darwinensis</t>
  </si>
  <si>
    <t>Ephinephelus diacanthus</t>
  </si>
  <si>
    <t>Ephinephelus drummondhayi</t>
  </si>
  <si>
    <t>Ephinephelus epistictus</t>
  </si>
  <si>
    <t>Ephinephelus erythrurus</t>
  </si>
  <si>
    <t>Ephinephelus fasciatomaculosus</t>
  </si>
  <si>
    <t>Ephinephelus fasciatus</t>
  </si>
  <si>
    <t>Ephinephelus faveatus</t>
  </si>
  <si>
    <t>Ephinephelus flavocaeruleus</t>
  </si>
  <si>
    <t>Ephinephelus fuscoguttatus</t>
  </si>
  <si>
    <t>Ephinephelus gabriellae</t>
  </si>
  <si>
    <t>Ephinephelus goreensis</t>
  </si>
  <si>
    <t>Ephinephelus guttatus</t>
  </si>
  <si>
    <t>Ephinephelus heniochus</t>
  </si>
  <si>
    <t>Ephinephelus hexagonatus</t>
  </si>
  <si>
    <t>Ephinephelus howlandi</t>
  </si>
  <si>
    <t>Ephinephelus indistinctus</t>
  </si>
  <si>
    <t>Ephinephelus irroratus</t>
  </si>
  <si>
    <t>Ephinephelus itajara</t>
  </si>
  <si>
    <t>Ephinephelus labriformis</t>
  </si>
  <si>
    <t>Ephinephelus lanceolatus</t>
  </si>
  <si>
    <t>Ephinephelus latifasciatus</t>
  </si>
  <si>
    <t>Ephinephelus lebretonianus</t>
  </si>
  <si>
    <t>Ephinephelus longispinis</t>
  </si>
  <si>
    <t>Ephinephelus macrospilos</t>
  </si>
  <si>
    <t>Ephinephelus maculatus</t>
  </si>
  <si>
    <t>Ephinephelus magniscuttis</t>
  </si>
  <si>
    <t>Ephinephelus malabaricus</t>
  </si>
  <si>
    <t>Ephinephelus marginatus</t>
  </si>
  <si>
    <t>Ephinephelus melanostigma</t>
  </si>
  <si>
    <t>Ephinephelus merra</t>
  </si>
  <si>
    <t>Ephinephelus miliaris</t>
  </si>
  <si>
    <t>Ephinephelus morio</t>
  </si>
  <si>
    <t>Ephinephelus morrhua</t>
  </si>
  <si>
    <t>Ephinephelus multinotatus</t>
  </si>
  <si>
    <t>Ephinephelus ongus</t>
  </si>
  <si>
    <t>Ephinephelus poecilonotus</t>
  </si>
  <si>
    <t>Ephinephelus polylepis</t>
  </si>
  <si>
    <t>Ephinephelus polyphekadion</t>
  </si>
  <si>
    <t>Ephinephelus polystigma</t>
  </si>
  <si>
    <t>Ephinephelus posteli</t>
  </si>
  <si>
    <t>Ephinephelus quinquefasciatus</t>
  </si>
  <si>
    <t>Ephinephelus quoyanus</t>
  </si>
  <si>
    <t>Ephinephelus radiatus</t>
  </si>
  <si>
    <t>Ephinephelus retouti</t>
  </si>
  <si>
    <t>Ephinephelus rivulatus</t>
  </si>
  <si>
    <t>Ephinephelus sexfasciatus</t>
  </si>
  <si>
    <t>Ephinephelus socialis</t>
  </si>
  <si>
    <t>Ephinephelus spilotoceps</t>
  </si>
  <si>
    <t>Ephinephelus stictus</t>
  </si>
  <si>
    <t>Ephinephelus stoliczkae</t>
  </si>
  <si>
    <t>Ephinephelus striatus</t>
  </si>
  <si>
    <t>Ephinephelus suborbitalis</t>
  </si>
  <si>
    <t>Ephinephelus summana</t>
  </si>
  <si>
    <t>Ephinephelus tauvina</t>
  </si>
  <si>
    <t>Ephinephelus timorensis</t>
  </si>
  <si>
    <t>Ephinephelus trimaculatus</t>
  </si>
  <si>
    <t>Ephinephelus trophis</t>
  </si>
  <si>
    <t>Ephinephelus tuamotuensis</t>
  </si>
  <si>
    <t>Ephinephelus tukula</t>
  </si>
  <si>
    <t>Ephinephelus undulatostriatus</t>
  </si>
  <si>
    <t>Ephinephelus undulosus</t>
  </si>
  <si>
    <t>Kryptopterus baramensis</t>
  </si>
  <si>
    <t>Kryptopterus bicirrhis</t>
  </si>
  <si>
    <t>Kryptopterus cheveyi</t>
  </si>
  <si>
    <t>Kryptopterus cryptopterus</t>
  </si>
  <si>
    <t>Kryptopterus dissitus</t>
  </si>
  <si>
    <t>Kryptopterus geminus</t>
  </si>
  <si>
    <t>Kryptopterus hesperius</t>
  </si>
  <si>
    <t>Kryptopterus lais</t>
  </si>
  <si>
    <t>Kryptopterus limpok</t>
  </si>
  <si>
    <t>Kryptopterus lumholtzi</t>
  </si>
  <si>
    <t>Kryptopterus macrocephalus</t>
  </si>
  <si>
    <t>Kryptopterus minor</t>
  </si>
  <si>
    <t>Kryptopterus mononema</t>
  </si>
  <si>
    <t>Kryptopterus palembangensis</t>
  </si>
  <si>
    <t>Kryptopterus paraschilbeides</t>
  </si>
  <si>
    <t>Kryptopterus piperatus</t>
  </si>
  <si>
    <t>Kryptopterus sabanus</t>
  </si>
  <si>
    <t>Kryptopterus schilbeides</t>
  </si>
  <si>
    <t>Kryptopterus vitreolus</t>
  </si>
  <si>
    <t>Silurichthys citatus</t>
  </si>
  <si>
    <t>Silurichthys gibbiceps</t>
  </si>
  <si>
    <t>Silurichthys hasseltii</t>
  </si>
  <si>
    <t>Silurichthys indragiriensis</t>
  </si>
  <si>
    <t>Silurichthys ligneolus</t>
  </si>
  <si>
    <t>Silurichthys marmoratus</t>
  </si>
  <si>
    <t>Silurichthys phaiosoma</t>
  </si>
  <si>
    <t>Silurichthys sanguineus</t>
  </si>
  <si>
    <t>Silurichthys schneideri</t>
  </si>
  <si>
    <t>SUSC_EAR</t>
  </si>
  <si>
    <t>Arapaima gigas</t>
  </si>
  <si>
    <t>Barbus pahangensis</t>
  </si>
  <si>
    <t>Barbus pahangensis sinínimo de Probarbus jullieni (A I)</t>
  </si>
  <si>
    <t>Holacanthus clarionensis</t>
  </si>
  <si>
    <t>Osteoglossum formosus</t>
  </si>
  <si>
    <t>Pangasius gigas</t>
  </si>
  <si>
    <t>Hippocampus abdominalis</t>
  </si>
  <si>
    <t>Hippocampus alatus</t>
  </si>
  <si>
    <t>Hippocampus algiricus</t>
  </si>
  <si>
    <t>Hippocampus angustus</t>
  </si>
  <si>
    <t>Hippocampus barbouri</t>
  </si>
  <si>
    <t>Hippocampus bargibanti</t>
  </si>
  <si>
    <t>Hippocampus biocellatus</t>
  </si>
  <si>
    <t>Hippocampus borboniensis</t>
  </si>
  <si>
    <t>Hippocampus breviceps</t>
  </si>
  <si>
    <t>Hippocampus camelopardalis</t>
  </si>
  <si>
    <t>Hippocampus capensis</t>
  </si>
  <si>
    <t>Hippocampus casscsio</t>
  </si>
  <si>
    <t>Hippocampus colemani</t>
  </si>
  <si>
    <t>Hippocampus comes</t>
  </si>
  <si>
    <t>Hippocampus coronatus</t>
  </si>
  <si>
    <t>Hippocampus curvicuspis</t>
  </si>
  <si>
    <t>Hippocampus debelius</t>
  </si>
  <si>
    <t>Hippocampus denise</t>
  </si>
  <si>
    <t>Hippocampus erectus</t>
  </si>
  <si>
    <t>Hippocampus fisheri</t>
  </si>
  <si>
    <t>Hippocampus fuscus</t>
  </si>
  <si>
    <t>Hippocampus grandiceps</t>
  </si>
  <si>
    <t>Hippocampus guttulatus</t>
  </si>
  <si>
    <t>Hippocampus hendriki</t>
  </si>
  <si>
    <t>Hippocampus hippocampus</t>
  </si>
  <si>
    <t>Hippocampus histrix</t>
  </si>
  <si>
    <t>Hippocampus ingens</t>
  </si>
  <si>
    <t>Hippocampus jayakari</t>
  </si>
  <si>
    <t>Hippocampus jugumus</t>
  </si>
  <si>
    <t>Hippocampus kelloggi</t>
  </si>
  <si>
    <t>Hippocampus kuda</t>
  </si>
  <si>
    <t>Hippocampus lichtensteinii</t>
  </si>
  <si>
    <t>Hippocampus minotaur</t>
  </si>
  <si>
    <t>Hippocampus mohnikei</t>
  </si>
  <si>
    <t>Hippocampus montebelloensis</t>
  </si>
  <si>
    <t>Hippocampus multispinus</t>
  </si>
  <si>
    <t>Hippocampus paradoxus</t>
  </si>
  <si>
    <t>Hippocampus patagonicus</t>
  </si>
  <si>
    <t>Hippocampus pontohi</t>
  </si>
  <si>
    <t>Hippocampus procerus</t>
  </si>
  <si>
    <t>Hippocampus pusillus</t>
  </si>
  <si>
    <t>Hippocampus queenslandicus</t>
  </si>
  <si>
    <t>Hippocampus reidi</t>
  </si>
  <si>
    <t>Hippocampus satomiae</t>
  </si>
  <si>
    <t>Hippocampus semispinosus</t>
  </si>
  <si>
    <t>Hippocampus sindonis</t>
  </si>
  <si>
    <t>Hippocampus spinosissimus</t>
  </si>
  <si>
    <t>Hippocampus subelongatus</t>
  </si>
  <si>
    <t>Hippocampus suezensis</t>
  </si>
  <si>
    <t>Hippocampus trimaculatus</t>
  </si>
  <si>
    <t>Hippocampus tyro</t>
  </si>
  <si>
    <t>Hippocampus waleananus</t>
  </si>
  <si>
    <t>Hippocampus whitei</t>
  </si>
  <si>
    <t>Hippocampus zebra</t>
  </si>
  <si>
    <t>Hippocampus zosterae</t>
  </si>
  <si>
    <t>Paratrygon aiereba</t>
  </si>
  <si>
    <t>Potamotrygon adamastor</t>
  </si>
  <si>
    <t>Potamotrygon albimaculata</t>
  </si>
  <si>
    <t>Potamotrygon amandae</t>
  </si>
  <si>
    <t>Potamotrygon amazona</t>
  </si>
  <si>
    <t>Potamotrygon boesemani</t>
  </si>
  <si>
    <t>Potamotrygon brachyura</t>
  </si>
  <si>
    <t>Potamotrygon constellata</t>
  </si>
  <si>
    <t>Potamotrygon falkneri</t>
  </si>
  <si>
    <t>Potamotrygon garmani</t>
  </si>
  <si>
    <t>Potamotrygon henlei</t>
  </si>
  <si>
    <t>Potamotrygon humerosa</t>
  </si>
  <si>
    <t>Potamotrygon hystrix</t>
  </si>
  <si>
    <t>Potamotrygon jabuti</t>
  </si>
  <si>
    <t>Potamotrygon leopoldi</t>
  </si>
  <si>
    <t>Potamotrygon limai</t>
  </si>
  <si>
    <t>Potamotrygon magdalenae</t>
  </si>
  <si>
    <t>Potamotrygon marinae</t>
  </si>
  <si>
    <t>Potamotrygon motoro</t>
  </si>
  <si>
    <t>Potamotrygon ocellata</t>
  </si>
  <si>
    <t>Potamotrygon orbignyi</t>
  </si>
  <si>
    <t>Potamotrygon pantanensis</t>
  </si>
  <si>
    <t>Potamotrygon rex</t>
  </si>
  <si>
    <t>Potamotrygon schroederi</t>
  </si>
  <si>
    <t>Potamotrygon schuhmacheri</t>
  </si>
  <si>
    <t>Potamotrygon scobina</t>
  </si>
  <si>
    <t>Potamotrygon signata</t>
  </si>
  <si>
    <t>Potamotrygon tatianae</t>
  </si>
  <si>
    <t>Potamotrygon tigrina</t>
  </si>
  <si>
    <t>Potamotrygon wallacei</t>
  </si>
  <si>
    <t>Potamotrygon yepezi</t>
  </si>
  <si>
    <t xml:space="preserve">Potamotrygon </t>
  </si>
  <si>
    <t xml:space="preserve">Hippocampus </t>
  </si>
  <si>
    <t>SI (Bra-Col)</t>
  </si>
  <si>
    <t>Suscep EARs</t>
  </si>
  <si>
    <t>Anexo</t>
  </si>
  <si>
    <t>Cuenta CITES blanco</t>
  </si>
  <si>
    <t>Cuenta EARs blanco</t>
  </si>
  <si>
    <t>Acanthastrea amakusensis</t>
  </si>
  <si>
    <t>Acanthastrea bowerbanki</t>
  </si>
  <si>
    <t>Acanthastrea echinata</t>
  </si>
  <si>
    <t>Acanthastrea hemprichii</t>
  </si>
  <si>
    <t>Acanthastrea hillae</t>
  </si>
  <si>
    <t>Acanthastrea ishigakiensis</t>
  </si>
  <si>
    <t>Acanthastrea lordhowensis</t>
  </si>
  <si>
    <t>Acanthastrea maxima</t>
  </si>
  <si>
    <t>Acanthastrea minuta</t>
  </si>
  <si>
    <t>Acanthastrea rotundaflora</t>
  </si>
  <si>
    <t>Acanthastrea sp.</t>
  </si>
  <si>
    <t>Acanthastrea spp.</t>
  </si>
  <si>
    <t>Acropora abrolhosensis</t>
  </si>
  <si>
    <t>Acropora abrotanoides</t>
  </si>
  <si>
    <t>Acropora aculeus</t>
  </si>
  <si>
    <t>Acropora acuminata</t>
  </si>
  <si>
    <t>Acropora akajimensis</t>
  </si>
  <si>
    <t>Acropora anthocercis</t>
  </si>
  <si>
    <t>Acropora arabensis</t>
  </si>
  <si>
    <t>Acropora aspera</t>
  </si>
  <si>
    <t>Acropora austera</t>
  </si>
  <si>
    <t>Acropora awi</t>
  </si>
  <si>
    <t>Acropora azurea</t>
  </si>
  <si>
    <t>Acropora batunai</t>
  </si>
  <si>
    <t>Acropora branchi</t>
  </si>
  <si>
    <t>Acropora brueggemanni</t>
  </si>
  <si>
    <t>Acropora bushyensis</t>
  </si>
  <si>
    <t>Acropora cardenae</t>
  </si>
  <si>
    <t>Acropora carduus</t>
  </si>
  <si>
    <t>Acropora caroliniana</t>
  </si>
  <si>
    <t>Acropora cerealis</t>
  </si>
  <si>
    <t>Acropora cervicornis</t>
  </si>
  <si>
    <t>Acropora chesterfieldensis</t>
  </si>
  <si>
    <t>Acropora clathrata</t>
  </si>
  <si>
    <t>Acropora convexa</t>
  </si>
  <si>
    <t>Acropora copiosa</t>
  </si>
  <si>
    <t>Acropora crassa</t>
  </si>
  <si>
    <t>Acropora crateriformis</t>
  </si>
  <si>
    <t>Acropora cuneata</t>
  </si>
  <si>
    <t>Acropora cymbicyathus</t>
  </si>
  <si>
    <t>Acropora cytherea</t>
  </si>
  <si>
    <t>Acropora danai</t>
  </si>
  <si>
    <t>Acropora delicatula</t>
  </si>
  <si>
    <t>Acropora dendrum</t>
  </si>
  <si>
    <t>Acropora derawaensis</t>
  </si>
  <si>
    <t>Acropora desalwii</t>
  </si>
  <si>
    <t>Acropora digitifera</t>
  </si>
  <si>
    <t>Acropora divaricata</t>
  </si>
  <si>
    <t>Acropora diversa</t>
  </si>
  <si>
    <t>Acropora donei</t>
  </si>
  <si>
    <t>Acropora echinata</t>
  </si>
  <si>
    <t>Acropora elegans</t>
  </si>
  <si>
    <t>Acropora elseyi</t>
  </si>
  <si>
    <t>Acropora eurystoma</t>
  </si>
  <si>
    <t>Acropora exquisita</t>
  </si>
  <si>
    <t>Acropora florida</t>
  </si>
  <si>
    <t>Acropora formosa</t>
  </si>
  <si>
    <t>Acropora gemmifera</t>
  </si>
  <si>
    <t>Acropora glauca</t>
  </si>
  <si>
    <t>Acropora grandis</t>
  </si>
  <si>
    <t>Acropora granulosa</t>
  </si>
  <si>
    <t>Acropora halmaherae</t>
  </si>
  <si>
    <t>Acropora hemprichii</t>
  </si>
  <si>
    <t>Acropora hoeksemai</t>
  </si>
  <si>
    <t>Acropora horrida</t>
  </si>
  <si>
    <t>Acropora humilis</t>
  </si>
  <si>
    <t>Acropora hyacinthus</t>
  </si>
  <si>
    <t>Acropora indiana</t>
  </si>
  <si>
    <t>Acropora indonesia</t>
  </si>
  <si>
    <t>Acropora insignis</t>
  </si>
  <si>
    <t>Acropora intermedia</t>
  </si>
  <si>
    <t>Acropora irregularis</t>
  </si>
  <si>
    <t>Acropora jacquelinae</t>
  </si>
  <si>
    <t>Acropora kirstyae</t>
  </si>
  <si>
    <t>Acropora kosurini</t>
  </si>
  <si>
    <t>Acropora latistella</t>
  </si>
  <si>
    <t>Acropora listeri</t>
  </si>
  <si>
    <t>Acropora loisetteae</t>
  </si>
  <si>
    <t>Acropora lokani</t>
  </si>
  <si>
    <t>Acropora longicyathus</t>
  </si>
  <si>
    <t>Acropora loripes</t>
  </si>
  <si>
    <t>Acropora lovelli</t>
  </si>
  <si>
    <t>Acropora lutkeni</t>
  </si>
  <si>
    <t>Acropora magnifica</t>
  </si>
  <si>
    <t>Acropora microclados</t>
  </si>
  <si>
    <t>Acropora microphthalma</t>
  </si>
  <si>
    <t>Acropora millepora</t>
  </si>
  <si>
    <t>Acropora mirabilis</t>
  </si>
  <si>
    <t>Acropora monticulosa</t>
  </si>
  <si>
    <t>Acropora mossambica</t>
  </si>
  <si>
    <t>Acropora multiacuta</t>
  </si>
  <si>
    <t>Acropora nana</t>
  </si>
  <si>
    <t>Acropora nasuta</t>
  </si>
  <si>
    <t>Acropora natalensis</t>
  </si>
  <si>
    <t>Acropora nobilis</t>
  </si>
  <si>
    <t>Acropora ocellata</t>
  </si>
  <si>
    <t>Acropora palifera</t>
  </si>
  <si>
    <t>Acropora palmata</t>
  </si>
  <si>
    <t>Acropora palmerae</t>
  </si>
  <si>
    <t>Acropora paniculata</t>
  </si>
  <si>
    <t>Acropora parilis</t>
  </si>
  <si>
    <t>Acropora pharaonis</t>
  </si>
  <si>
    <t>Acropora plumosa</t>
  </si>
  <si>
    <t>Acropora pocilloporina</t>
  </si>
  <si>
    <t>Acropora polystoma</t>
  </si>
  <si>
    <t>Acropora prolifera</t>
  </si>
  <si>
    <t>Acropora pruinosa</t>
  </si>
  <si>
    <t>Acropora pulchra</t>
  </si>
  <si>
    <t>Acropora rambleri</t>
  </si>
  <si>
    <t>Acropora reticulata</t>
  </si>
  <si>
    <t>Acropora robusta</t>
  </si>
  <si>
    <t>Acropora rosaria</t>
  </si>
  <si>
    <t>Acropora rudis</t>
  </si>
  <si>
    <t>Acropora russelli</t>
  </si>
  <si>
    <t>Acropora sabulata</t>
  </si>
  <si>
    <t>Acropora samoensis</t>
  </si>
  <si>
    <t>Acropora sarmentosa</t>
  </si>
  <si>
    <t>Acropora schmitti</t>
  </si>
  <si>
    <t>Acropora secale</t>
  </si>
  <si>
    <t>Acropora sekiseiensis</t>
  </si>
  <si>
    <t>Acropora selago</t>
  </si>
  <si>
    <t>Acropora simplex</t>
  </si>
  <si>
    <t>Acropora solitaryensis</t>
  </si>
  <si>
    <t>Acropora sordiensis</t>
  </si>
  <si>
    <t>Acropora spicifera</t>
  </si>
  <si>
    <t>Acropora splendida</t>
  </si>
  <si>
    <t>Acropora squarrosa</t>
  </si>
  <si>
    <t>Acropora stoddarti</t>
  </si>
  <si>
    <t>Acropora striata</t>
  </si>
  <si>
    <t>Acropora subglabra</t>
  </si>
  <si>
    <t>Acropora subulata</t>
  </si>
  <si>
    <t>Acropora suharsonoi</t>
  </si>
  <si>
    <t>Acropora sukarnoi</t>
  </si>
  <si>
    <t>Acropora surculosa</t>
  </si>
  <si>
    <t>Acropora tanegashimensis</t>
  </si>
  <si>
    <t>Acropora tenella</t>
  </si>
  <si>
    <t>Acropora tenuis</t>
  </si>
  <si>
    <t>Acropora teres</t>
  </si>
  <si>
    <t>Acropora togianensis</t>
  </si>
  <si>
    <t>Acropora torihalimeda</t>
  </si>
  <si>
    <t>Acropora tortuosa</t>
  </si>
  <si>
    <t>Acropora tumida</t>
  </si>
  <si>
    <t>Acropora turaki</t>
  </si>
  <si>
    <t>Acropora valenciennesi</t>
  </si>
  <si>
    <t>Acropora valida</t>
  </si>
  <si>
    <t>Acropora variabilis</t>
  </si>
  <si>
    <t>Acropora vaughani</t>
  </si>
  <si>
    <t>Acropora verweyi</t>
  </si>
  <si>
    <t>Acropora wallacea</t>
  </si>
  <si>
    <t>Acropora willisae</t>
  </si>
  <si>
    <t>Acropora yongei</t>
  </si>
  <si>
    <t>Acropora sp.</t>
  </si>
  <si>
    <t>Acropora spp.</t>
  </si>
  <si>
    <t>Alveopora allingi</t>
  </si>
  <si>
    <t>Alveopora catalai</t>
  </si>
  <si>
    <t>Alveopora daedalea</t>
  </si>
  <si>
    <t>Alveopora excelsa</t>
  </si>
  <si>
    <t>Alveopora fenestrata</t>
  </si>
  <si>
    <t>Alveopora gigas</t>
  </si>
  <si>
    <t>Alveopora japonica</t>
  </si>
  <si>
    <t>Alveopora marionensis</t>
  </si>
  <si>
    <t>Alveopora minuta</t>
  </si>
  <si>
    <t>Alveopora ocellata</t>
  </si>
  <si>
    <t>Alveopora spongiosa</t>
  </si>
  <si>
    <t>Alveopora superficialis</t>
  </si>
  <si>
    <t>Alveopora tizardi</t>
  </si>
  <si>
    <t>Alveopora verrilliana</t>
  </si>
  <si>
    <t>Alveopora viridis</t>
  </si>
  <si>
    <t>Alveopora sp.</t>
  </si>
  <si>
    <t>Alveopora spp.</t>
  </si>
  <si>
    <t>Blastomussa loyae</t>
  </si>
  <si>
    <t>Blastomussa merleti</t>
  </si>
  <si>
    <t>Blastomussa omanensis</t>
  </si>
  <si>
    <t>Blastomussa vivida</t>
  </si>
  <si>
    <t>Blastomussa wellsi</t>
  </si>
  <si>
    <t>Blastomussa sp.</t>
  </si>
  <si>
    <t>Blastomussa spp.</t>
  </si>
  <si>
    <t>Catalaphyllia jardinei</t>
  </si>
  <si>
    <t>Catalaphyllia plicata</t>
  </si>
  <si>
    <t>Catalaphyllia sp.</t>
  </si>
  <si>
    <t>Catalaphyllia spp.</t>
  </si>
  <si>
    <t>Caulastrea curvata</t>
  </si>
  <si>
    <t>Caulastrea echinulata</t>
  </si>
  <si>
    <t>Caulastrea furcata</t>
  </si>
  <si>
    <t>Caulastrea tumida</t>
  </si>
  <si>
    <t>Caulastrea sp.</t>
  </si>
  <si>
    <t>Caulastrea spp.</t>
  </si>
  <si>
    <t>Cynarina lacrymalis</t>
  </si>
  <si>
    <t>Cynarina macassarensis</t>
  </si>
  <si>
    <t>Cynarina sp.</t>
  </si>
  <si>
    <t>Cynarina spp.</t>
  </si>
  <si>
    <t>Euphyllia ancora</t>
  </si>
  <si>
    <t>Euphyllia cristata</t>
  </si>
  <si>
    <t>Euphyllia divisa</t>
  </si>
  <si>
    <t>Euphyllia fimbriata</t>
  </si>
  <si>
    <t>Euphyllia glabrescens</t>
  </si>
  <si>
    <t>Euphyllia paradivisa</t>
  </si>
  <si>
    <t>Euphyllia paraencora</t>
  </si>
  <si>
    <t>Euphyllia paraglabrescens</t>
  </si>
  <si>
    <t>Euphyllia yaeyamaensis</t>
  </si>
  <si>
    <t>Euphyllia sp.</t>
  </si>
  <si>
    <t>Euphyllia spp.</t>
  </si>
  <si>
    <t xml:space="preserve">Euphyllia </t>
  </si>
  <si>
    <t xml:space="preserve">Acanthastrea </t>
  </si>
  <si>
    <t xml:space="preserve">Acropora </t>
  </si>
  <si>
    <t xml:space="preserve">Alveopora </t>
  </si>
  <si>
    <t xml:space="preserve">Blastomussa </t>
  </si>
  <si>
    <t xml:space="preserve">Catalaphyllia </t>
  </si>
  <si>
    <t xml:space="preserve">Caulastrea </t>
  </si>
  <si>
    <t xml:space="preserve">Cynarina </t>
  </si>
  <si>
    <t xml:space="preserve">Favia </t>
  </si>
  <si>
    <t>Favia conferta</t>
  </si>
  <si>
    <t>Favia danae</t>
  </si>
  <si>
    <t>Favia doreyensis</t>
  </si>
  <si>
    <t>Favia favus</t>
  </si>
  <si>
    <t>Favia fragum</t>
  </si>
  <si>
    <t>Favia gravida</t>
  </si>
  <si>
    <t>Favia helianthoides</t>
  </si>
  <si>
    <t>Favia laxa</t>
  </si>
  <si>
    <t>Favia leptophylla</t>
  </si>
  <si>
    <t>Favia lizardensis</t>
  </si>
  <si>
    <t>Favia maritima</t>
  </si>
  <si>
    <t>Favia matthaii</t>
  </si>
  <si>
    <t>Favia maxima</t>
  </si>
  <si>
    <t>Favia pallida</t>
  </si>
  <si>
    <t>Favia rotumana</t>
  </si>
  <si>
    <t>Favia rotundata</t>
  </si>
  <si>
    <t>Favia speciosa</t>
  </si>
  <si>
    <t>Favia stelligera</t>
  </si>
  <si>
    <t>Favia veroni</t>
  </si>
  <si>
    <t>Favia wisseli</t>
  </si>
  <si>
    <t>Favia sp.</t>
  </si>
  <si>
    <t>Favia spp.</t>
  </si>
  <si>
    <t xml:space="preserve">Favites </t>
  </si>
  <si>
    <t>Favites abdita</t>
  </si>
  <si>
    <t>Favites bennettae</t>
  </si>
  <si>
    <t>Favites chinensis</t>
  </si>
  <si>
    <t>Favites complanata</t>
  </si>
  <si>
    <t>Favites flexuosa</t>
  </si>
  <si>
    <t>Favites halicora</t>
  </si>
  <si>
    <t>Favites pentagona</t>
  </si>
  <si>
    <t>Favites peresi</t>
  </si>
  <si>
    <t>Favites rotundata</t>
  </si>
  <si>
    <t>Favites russelli</t>
  </si>
  <si>
    <t>Favites stylifera</t>
  </si>
  <si>
    <t>Favites sp.</t>
  </si>
  <si>
    <t>Favites spp.</t>
  </si>
  <si>
    <t xml:space="preserve">Fungia </t>
  </si>
  <si>
    <t xml:space="preserve">Galaxea </t>
  </si>
  <si>
    <t xml:space="preserve">Goniopora </t>
  </si>
  <si>
    <t xml:space="preserve">Heliofungia </t>
  </si>
  <si>
    <t xml:space="preserve">Heliopora </t>
  </si>
  <si>
    <t xml:space="preserve">Herpolitha </t>
  </si>
  <si>
    <t xml:space="preserve">Hydnophora </t>
  </si>
  <si>
    <t xml:space="preserve">Leptoria </t>
  </si>
  <si>
    <t xml:space="preserve">Lobophyllia </t>
  </si>
  <si>
    <t xml:space="preserve">Merulina </t>
  </si>
  <si>
    <t xml:space="preserve">Millepora </t>
  </si>
  <si>
    <t xml:space="preserve">Montastrea </t>
  </si>
  <si>
    <t xml:space="preserve">Montipora </t>
  </si>
  <si>
    <t xml:space="preserve">Mycedium </t>
  </si>
  <si>
    <t xml:space="preserve">Nemenzophyllia </t>
  </si>
  <si>
    <t xml:space="preserve">Oulophyllia </t>
  </si>
  <si>
    <t xml:space="preserve">Pavona </t>
  </si>
  <si>
    <t xml:space="preserve">Pectinia </t>
  </si>
  <si>
    <t xml:space="preserve">Physogyra </t>
  </si>
  <si>
    <t xml:space="preserve">Plerogyra </t>
  </si>
  <si>
    <t xml:space="preserve">Pocillopora </t>
  </si>
  <si>
    <t xml:space="preserve">Porites </t>
  </si>
  <si>
    <t xml:space="preserve">Scolymia </t>
  </si>
  <si>
    <t xml:space="preserve">Seriatopora </t>
  </si>
  <si>
    <t xml:space="preserve">Stylophora </t>
  </si>
  <si>
    <t xml:space="preserve">Symphyllia </t>
  </si>
  <si>
    <t xml:space="preserve">Trachyphyllia </t>
  </si>
  <si>
    <t xml:space="preserve">Tubastraea </t>
  </si>
  <si>
    <t xml:space="preserve">Tubipora </t>
  </si>
  <si>
    <t>Fungia concinna</t>
  </si>
  <si>
    <t>Fungia corona</t>
  </si>
  <si>
    <t>Fungia costulata</t>
  </si>
  <si>
    <t>Fungia curvata</t>
  </si>
  <si>
    <t>Fungia cyclolites</t>
  </si>
  <si>
    <t>Fungia danai</t>
  </si>
  <si>
    <t>Fungia distorta</t>
  </si>
  <si>
    <t>Fungia echaensis</t>
  </si>
  <si>
    <t>Fungia echinata</t>
  </si>
  <si>
    <t>Fungia fragilis</t>
  </si>
  <si>
    <t>Fungia fralinae</t>
  </si>
  <si>
    <t>Fungia fungites</t>
  </si>
  <si>
    <t>Fungia granulosa</t>
  </si>
  <si>
    <t>Fungia gravis</t>
  </si>
  <si>
    <t>Fungia hexagonalis</t>
  </si>
  <si>
    <t>Fungia horrida</t>
  </si>
  <si>
    <t>Fungia klunzingeri</t>
  </si>
  <si>
    <t>Fungia moluccensis</t>
  </si>
  <si>
    <t>Fungia paumotensis</t>
  </si>
  <si>
    <t>Fungia plana</t>
  </si>
  <si>
    <t>Fungia repanda</t>
  </si>
  <si>
    <t>Fungia scabra</t>
  </si>
  <si>
    <t>Fungia scruposa</t>
  </si>
  <si>
    <t>Fungia scutaria</t>
  </si>
  <si>
    <t>Fungia seychellensis</t>
  </si>
  <si>
    <t>Fungia sinensis</t>
  </si>
  <si>
    <t>Fungia somervillei</t>
  </si>
  <si>
    <t>Fungia spinifer</t>
  </si>
  <si>
    <t>Fungia taiwanensis</t>
  </si>
  <si>
    <t>Fungia tenuis</t>
  </si>
  <si>
    <t>Fungia valida</t>
  </si>
  <si>
    <t>Fungia vaughani</t>
  </si>
  <si>
    <t>Fungia sp.</t>
  </si>
  <si>
    <t>Fungia spp.</t>
  </si>
  <si>
    <t>Heliofungia actiniformis</t>
  </si>
  <si>
    <t>Galaxea alta</t>
  </si>
  <si>
    <t>Galaxea astreata</t>
  </si>
  <si>
    <t>Galaxea fascicularis</t>
  </si>
  <si>
    <t>Galaxea paucisepta</t>
  </si>
  <si>
    <t>Galaxea sp.</t>
  </si>
  <si>
    <t>Galaxea spp.</t>
  </si>
  <si>
    <t>Goniopora bernardi</t>
  </si>
  <si>
    <t>Goniopora burgosi</t>
  </si>
  <si>
    <t>Goniopora cellulosa</t>
  </si>
  <si>
    <t>Goniopora columna</t>
  </si>
  <si>
    <t>Goniopora djiboutiensis</t>
  </si>
  <si>
    <t>Goniopora eclipsensis</t>
  </si>
  <si>
    <t>Goniopora fruticosa</t>
  </si>
  <si>
    <t>Goniopora lobata</t>
  </si>
  <si>
    <t>Goniopora malaccerisis</t>
  </si>
  <si>
    <t>Goniopora minor</t>
  </si>
  <si>
    <t>Goniopora norfolkensis</t>
  </si>
  <si>
    <t>Goniopora palmensis</t>
  </si>
  <si>
    <t>Goniopora pandoraensis</t>
  </si>
  <si>
    <t>Goniopora pendulus</t>
  </si>
  <si>
    <t>Goniopora planulata</t>
  </si>
  <si>
    <t>Goniopora polyformis</t>
  </si>
  <si>
    <t>Goniopora savignyi</t>
  </si>
  <si>
    <t>Goniopora somaliensis</t>
  </si>
  <si>
    <t>Goniopora stokesi</t>
  </si>
  <si>
    <t>Goniopora stutchburyi</t>
  </si>
  <si>
    <t>Goniopora tenella</t>
  </si>
  <si>
    <t>Goniopora tenuidens</t>
  </si>
  <si>
    <t>Goniopora sp.</t>
  </si>
  <si>
    <t>Goniopora spp.</t>
  </si>
  <si>
    <t>Heliopora coerulea</t>
  </si>
  <si>
    <t>Herpolitha limax</t>
  </si>
  <si>
    <t>Herpolitha webwri</t>
  </si>
  <si>
    <t>Herpolitha sp.</t>
  </si>
  <si>
    <t>Herpolitha spp.</t>
  </si>
  <si>
    <t>Heliofungia sp.</t>
  </si>
  <si>
    <t>Heliofungia spp.</t>
  </si>
  <si>
    <t>Heliopora sp.</t>
  </si>
  <si>
    <t>Heliopora spp.</t>
  </si>
  <si>
    <t>Hydnophora bonsai</t>
  </si>
  <si>
    <t>Hydnophora exesa</t>
  </si>
  <si>
    <t>Hydnophora grandis</t>
  </si>
  <si>
    <t>Hydnophora microconos</t>
  </si>
  <si>
    <t>Hydnophora pilosa</t>
  </si>
  <si>
    <t>Hydnophora rigida</t>
  </si>
  <si>
    <t>Hydnophora sp.</t>
  </si>
  <si>
    <t>Hydnophora spp.</t>
  </si>
  <si>
    <t>Leptoria irregularis</t>
  </si>
  <si>
    <t>Leptoria phrugia</t>
  </si>
  <si>
    <t>Leptoria sp.</t>
  </si>
  <si>
    <t>Leptoria spp.</t>
  </si>
  <si>
    <t>Lobophyllia blainville</t>
  </si>
  <si>
    <t>Lobophyllia corymbosa</t>
  </si>
  <si>
    <t>Lobophyllia costata</t>
  </si>
  <si>
    <t>Lobophyllia diminuta</t>
  </si>
  <si>
    <t>Lobophyllia hataii</t>
  </si>
  <si>
    <t>Lobophyllia hemprichii</t>
  </si>
  <si>
    <t>Lobophyllia pachysepta</t>
  </si>
  <si>
    <t>Lobophyllia robusta</t>
  </si>
  <si>
    <t>Lobophyllia sp.</t>
  </si>
  <si>
    <t>Lobophyllia spp.</t>
  </si>
  <si>
    <t>Merulina ampliata</t>
  </si>
  <si>
    <t>Merulina scabricula</t>
  </si>
  <si>
    <t>Merulina scheeri</t>
  </si>
  <si>
    <t>Merulina sp.</t>
  </si>
  <si>
    <t>Merulina spp.</t>
  </si>
  <si>
    <t>Millepora alcicornis</t>
  </si>
  <si>
    <t>Millepora boschmai</t>
  </si>
  <si>
    <t>Millepora braziliensis</t>
  </si>
  <si>
    <t>Millepora complanata</t>
  </si>
  <si>
    <t>Millepora dichotoma</t>
  </si>
  <si>
    <t>Millepora exaesa</t>
  </si>
  <si>
    <t>Millepora foveolata</t>
  </si>
  <si>
    <t>Millepora intricata</t>
  </si>
  <si>
    <t>Millepora latifolia</t>
  </si>
  <si>
    <t>Millepora moniliformis</t>
  </si>
  <si>
    <t>Millepora murrayi</t>
  </si>
  <si>
    <t>Millepora nitida</t>
  </si>
  <si>
    <t>Millepora platyphylla</t>
  </si>
  <si>
    <t>Millepora squarrosa</t>
  </si>
  <si>
    <t>Millepora striata</t>
  </si>
  <si>
    <t>Millepora tenella</t>
  </si>
  <si>
    <t>Millepora tenera</t>
  </si>
  <si>
    <t>Millepora tuberosa</t>
  </si>
  <si>
    <t>Millepora xishaensis</t>
  </si>
  <si>
    <t>Millepora sp.</t>
  </si>
  <si>
    <t>Millepora spp.</t>
  </si>
  <si>
    <t>Montastrea annularis</t>
  </si>
  <si>
    <t>Montastrea annuligera</t>
  </si>
  <si>
    <t>Montastrea cavernosa</t>
  </si>
  <si>
    <t>Montastrea curta </t>
  </si>
  <si>
    <t>Montastrea faveolata</t>
  </si>
  <si>
    <t>Montastrea franksi</t>
  </si>
  <si>
    <t>Montastrea magnistellata</t>
  </si>
  <si>
    <t>Montastrea multipunctata</t>
  </si>
  <si>
    <t>Montastrea valenciennesi</t>
  </si>
  <si>
    <t>Montastrea sp.</t>
  </si>
  <si>
    <t>Montastrea spp.</t>
  </si>
  <si>
    <t>Montipora aequituberculata</t>
  </si>
  <si>
    <t>Montipora altasepta</t>
  </si>
  <si>
    <t>Montipora angulata</t>
  </si>
  <si>
    <t>Montipora australiensis</t>
  </si>
  <si>
    <t>Montipora cactus</t>
  </si>
  <si>
    <t>Montipora calcarea</t>
  </si>
  <si>
    <t>Montipora caliculata</t>
  </si>
  <si>
    <t>Montipora capitata</t>
  </si>
  <si>
    <t>Montipora capricornis</t>
  </si>
  <si>
    <t>Montipora cebuensis</t>
  </si>
  <si>
    <t>Montipora circumvallata</t>
  </si>
  <si>
    <t>Montipora composita</t>
  </si>
  <si>
    <t>Montipora confusa</t>
  </si>
  <si>
    <t>Montipora corbettensis</t>
  </si>
  <si>
    <t>Montipora crassituberculata</t>
  </si>
  <si>
    <t>Montipora danae</t>
  </si>
  <si>
    <t>Montipora digitata</t>
  </si>
  <si>
    <t>Montipora edwardsi</t>
  </si>
  <si>
    <t>Montipora efflorescens</t>
  </si>
  <si>
    <t>Montipora effusa</t>
  </si>
  <si>
    <t>Montipora florida</t>
  </si>
  <si>
    <t>Montipora floweri</t>
  </si>
  <si>
    <t>Montipora foliosa</t>
  </si>
  <si>
    <t>Montipora foveolata</t>
  </si>
  <si>
    <t>Montipora friabilis</t>
  </si>
  <si>
    <t>Montipora gaimardi</t>
  </si>
  <si>
    <t>Montipora granulosa</t>
  </si>
  <si>
    <t>Montipora grisea</t>
  </si>
  <si>
    <t>Montipora hirsuta</t>
  </si>
  <si>
    <t>Montipora hispida</t>
  </si>
  <si>
    <t>Montipora hoffmeisteri</t>
  </si>
  <si>
    <t>Montipora incrassata</t>
  </si>
  <si>
    <t>Montipora informis</t>
  </si>
  <si>
    <t>Montipora levis</t>
  </si>
  <si>
    <t>Montipora lobulata</t>
  </si>
  <si>
    <t>Montipora mactanensis</t>
  </si>
  <si>
    <t>Montipora malampaya</t>
  </si>
  <si>
    <t>Montipora millepora</t>
  </si>
  <si>
    <t>Montipora minuta</t>
  </si>
  <si>
    <t>Montipora mollis</t>
  </si>
  <si>
    <t>Montipora monasteriata</t>
  </si>
  <si>
    <t>Montipora nodosa</t>
  </si>
  <si>
    <t>Montipora orientalis</t>
  </si>
  <si>
    <t>Montipora peltiformis</t>
  </si>
  <si>
    <t>Montipora ramosa</t>
  </si>
  <si>
    <t>Montipora samarensis</t>
  </si>
  <si>
    <t>Montipora setosa</t>
  </si>
  <si>
    <t>Montipora socialis</t>
  </si>
  <si>
    <t>Montipora solanderi</t>
  </si>
  <si>
    <t>Montipora spongiosa</t>
  </si>
  <si>
    <t>Montipora spongodes</t>
  </si>
  <si>
    <t>Montipora spumosa</t>
  </si>
  <si>
    <t>Montipora stellata</t>
  </si>
  <si>
    <t>Montipora stilosa</t>
  </si>
  <si>
    <t>Montipora striata</t>
  </si>
  <si>
    <t>Montipora tortuosa</t>
  </si>
  <si>
    <t>Montipora tuberculosa</t>
  </si>
  <si>
    <t>Montipora turgescens</t>
  </si>
  <si>
    <t>Montipora turtlensis</t>
  </si>
  <si>
    <t>Montipora undata</t>
  </si>
  <si>
    <t>Montipora venosa</t>
  </si>
  <si>
    <t>Montipora verrucosa</t>
  </si>
  <si>
    <t>Montipora sp.</t>
  </si>
  <si>
    <t>Montipora spp.</t>
  </si>
  <si>
    <t>Mycedium elephantotus</t>
  </si>
  <si>
    <t>Mycedium robokaki</t>
  </si>
  <si>
    <t>Mycedium sp.</t>
  </si>
  <si>
    <t>Mycedium spp.</t>
  </si>
  <si>
    <t>Nemenzophyllia turbida</t>
  </si>
  <si>
    <t>Nemenzophyllia sp.</t>
  </si>
  <si>
    <t>Nemenzophyllia spp.</t>
  </si>
  <si>
    <t>Oulophyllia bennettae</t>
  </si>
  <si>
    <t>Oulophyllia crispa</t>
  </si>
  <si>
    <t>Oulophyllia sp.</t>
  </si>
  <si>
    <t>Oulophyllia spp.</t>
  </si>
  <si>
    <t>Pavona bipartita</t>
  </si>
  <si>
    <t>Pavona cactus</t>
  </si>
  <si>
    <t>Pavona clavus</t>
  </si>
  <si>
    <t>Pavona danai</t>
  </si>
  <si>
    <t>Pavona decussata</t>
  </si>
  <si>
    <t>Pavona diffluens</t>
  </si>
  <si>
    <t>Pavona divaricata</t>
  </si>
  <si>
    <t>Pavona duerdeni</t>
  </si>
  <si>
    <t>Pavona explanulata</t>
  </si>
  <si>
    <t>Pavona frondifera</t>
  </si>
  <si>
    <t>Pavona gigantea</t>
  </si>
  <si>
    <t>Pavona lata</t>
  </si>
  <si>
    <t>Pavona maldivensis</t>
  </si>
  <si>
    <t>Pavona minuta</t>
  </si>
  <si>
    <t>Pavona varians</t>
  </si>
  <si>
    <t>Pavona venosa</t>
  </si>
  <si>
    <t>Pavona xarifae</t>
  </si>
  <si>
    <t>Pavona sp.</t>
  </si>
  <si>
    <t>Pavona spp.</t>
  </si>
  <si>
    <t>Pectinia alcicornis</t>
  </si>
  <si>
    <t>Pectinia elongata</t>
  </si>
  <si>
    <t>Pectinia lactuca</t>
  </si>
  <si>
    <t>Pectinia paeonia</t>
  </si>
  <si>
    <t>Pectinia teres</t>
  </si>
  <si>
    <t>Pectinia sp.</t>
  </si>
  <si>
    <t>Pectinia spp.</t>
  </si>
  <si>
    <t>Physogyra exerta</t>
  </si>
  <si>
    <t>Physogyra lichtensteini</t>
  </si>
  <si>
    <t>Physogyra sp.</t>
  </si>
  <si>
    <t>Physogyra spp.</t>
  </si>
  <si>
    <t>Plerogyra eyrysepta</t>
  </si>
  <si>
    <t>Plerogyra simplex</t>
  </si>
  <si>
    <t>Plerogyra sinuosa</t>
  </si>
  <si>
    <t>Plerogyra turbida</t>
  </si>
  <si>
    <t>Plerogyra sp.</t>
  </si>
  <si>
    <t>Plerogyra spp.</t>
  </si>
  <si>
    <t>Pocillopora capitata</t>
  </si>
  <si>
    <t>Pocillopora damicornis</t>
  </si>
  <si>
    <t>Pocillopora elegans</t>
  </si>
  <si>
    <t>Pocillopora eydouxi</t>
  </si>
  <si>
    <t>Pocillopora meandrina</t>
  </si>
  <si>
    <t>Pocillopora verrucosa</t>
  </si>
  <si>
    <t>Pocillopora woodjonesi</t>
  </si>
  <si>
    <t>Pocillopora sp.</t>
  </si>
  <si>
    <t>Pocillopora spp.</t>
  </si>
  <si>
    <t>Porites annae</t>
  </si>
  <si>
    <t>Porites aranetai</t>
  </si>
  <si>
    <t>Porites astreoides</t>
  </si>
  <si>
    <t>Porites attenuata</t>
  </si>
  <si>
    <t>Porites australiensis</t>
  </si>
  <si>
    <t>Porites baueri</t>
  </si>
  <si>
    <t>Porites branneri</t>
  </si>
  <si>
    <t>Porites colonensis</t>
  </si>
  <si>
    <t>Porites compressa</t>
  </si>
  <si>
    <t>Porites cumulatus</t>
  </si>
  <si>
    <t>Porites cylindrica</t>
  </si>
  <si>
    <t>Porites deformis</t>
  </si>
  <si>
    <t>Porites densa</t>
  </si>
  <si>
    <t>Porites divaricata</t>
  </si>
  <si>
    <t>Porites echinulata</t>
  </si>
  <si>
    <t>Porites eridani</t>
  </si>
  <si>
    <t>Porites evermanni</t>
  </si>
  <si>
    <t>Porites favosa</t>
  </si>
  <si>
    <t>Porites furcata</t>
  </si>
  <si>
    <t>Porites gabonensis</t>
  </si>
  <si>
    <t>Porites heronensis</t>
  </si>
  <si>
    <t>Porites horizontalata</t>
  </si>
  <si>
    <t>Porites iwayamaensis</t>
  </si>
  <si>
    <t>Porites latistella</t>
  </si>
  <si>
    <t>Porites lichen</t>
  </si>
  <si>
    <t>Porites lobata</t>
  </si>
  <si>
    <t>Porites lutea</t>
  </si>
  <si>
    <t>Porites matthaii</t>
  </si>
  <si>
    <t>Porites mayeri</t>
  </si>
  <si>
    <t>Porites murrayensis</t>
  </si>
  <si>
    <t>Porites myrmidonensis</t>
  </si>
  <si>
    <t>Porites negrosensis</t>
  </si>
  <si>
    <t>Porites nigrescens</t>
  </si>
  <si>
    <t>Porites nodifera</t>
  </si>
  <si>
    <t>Porites okinawensis</t>
  </si>
  <si>
    <t>Porites panamensis</t>
  </si>
  <si>
    <t>Porites porites</t>
  </si>
  <si>
    <t>Porites rus</t>
  </si>
  <si>
    <t>Porites sillimaniani</t>
  </si>
  <si>
    <t>Porites solida</t>
  </si>
  <si>
    <t>Porites somaliensis</t>
  </si>
  <si>
    <t>Porites stephensoni</t>
  </si>
  <si>
    <t>Porites sverdrupi</t>
  </si>
  <si>
    <t>Porites undulata</t>
  </si>
  <si>
    <t>Porites vaughani</t>
  </si>
  <si>
    <t>Porites sp.</t>
  </si>
  <si>
    <t>Porites spp.</t>
  </si>
  <si>
    <t>Scolymia australis</t>
  </si>
  <si>
    <t>Scolymia cubensis</t>
  </si>
  <si>
    <t>Scolymia lacera</t>
  </si>
  <si>
    <t>Scolymia vitiensis</t>
  </si>
  <si>
    <t>Scolymia wellsii</t>
  </si>
  <si>
    <t>Scolymia sp.</t>
  </si>
  <si>
    <t>Scolymia spp.</t>
  </si>
  <si>
    <t>Seriatopora caliendrum</t>
  </si>
  <si>
    <t>Seriatopora hystrix</t>
  </si>
  <si>
    <t>Seriatopora sp.</t>
  </si>
  <si>
    <t>Seriatopora spp.</t>
  </si>
  <si>
    <t>Stylophora kuehlmanni</t>
  </si>
  <si>
    <t>Stylophora mamillata</t>
  </si>
  <si>
    <t>Stylophora mordax</t>
  </si>
  <si>
    <t>Stylophora pistillata</t>
  </si>
  <si>
    <t>Stylophora wellsi</t>
  </si>
  <si>
    <t>Stylophora sp.</t>
  </si>
  <si>
    <t>Stylophora spp.</t>
  </si>
  <si>
    <t>Symphyllia agaricia</t>
  </si>
  <si>
    <t>Symphyllia erythraea</t>
  </si>
  <si>
    <t>Symphyllia hassi</t>
  </si>
  <si>
    <t>Symphyllia radians</t>
  </si>
  <si>
    <t>Symphyllia recta</t>
  </si>
  <si>
    <t>Symphyllia valenciennesii</t>
  </si>
  <si>
    <t>Symphyllia wilsoni</t>
  </si>
  <si>
    <t>Symphyllia sp.</t>
  </si>
  <si>
    <t>Symphyllia spp.</t>
  </si>
  <si>
    <t>Trachyphyllia geoffroyi</t>
  </si>
  <si>
    <t>Trachyphyllia sp.</t>
  </si>
  <si>
    <t>Trachyphyllia spp.</t>
  </si>
  <si>
    <t>Tubastraea aurea</t>
  </si>
  <si>
    <t>Tubastraea coccinea</t>
  </si>
  <si>
    <t>Tubastraea diaphana</t>
  </si>
  <si>
    <t>Tubastraea faulkneri</t>
  </si>
  <si>
    <t>Tubastraea floreana</t>
  </si>
  <si>
    <t>Tubastraea micranthus</t>
  </si>
  <si>
    <t>Tubastraea tagusensis</t>
  </si>
  <si>
    <t>Tubastraea sp.</t>
  </si>
  <si>
    <t>Tubastraea spp.</t>
  </si>
  <si>
    <t>Tubipora musica</t>
  </si>
  <si>
    <t>Tubipora sp.</t>
  </si>
  <si>
    <t>Tubipora spp.</t>
  </si>
  <si>
    <t>Turbinariabifrons</t>
  </si>
  <si>
    <t>Turbinariaconspicua</t>
  </si>
  <si>
    <t>Turbinariacrater</t>
  </si>
  <si>
    <t>Turbinariafrondens</t>
  </si>
  <si>
    <t>Turbinariaheronensis</t>
  </si>
  <si>
    <t>Turbinariairregularis</t>
  </si>
  <si>
    <t>Turbinariamesenterina</t>
  </si>
  <si>
    <t>Turbinariamollis</t>
  </si>
  <si>
    <t>Turbinariaornata</t>
  </si>
  <si>
    <t>Turbinariapatula</t>
  </si>
  <si>
    <t>Turbinariapeltata</t>
  </si>
  <si>
    <t>Turbinariaradicalis</t>
  </si>
  <si>
    <t>Turbinariareniformis</t>
  </si>
  <si>
    <t>Turbinariastellulata</t>
  </si>
  <si>
    <t>Letargia</t>
  </si>
  <si>
    <t>Anorexia</t>
  </si>
  <si>
    <t>Nado errático</t>
  </si>
  <si>
    <t>Lesión aleta(s)</t>
  </si>
  <si>
    <t>Lesión cuerpo</t>
  </si>
  <si>
    <t>Equimosis aleta(s)</t>
  </si>
  <si>
    <t>Equimosis cuerpo</t>
  </si>
  <si>
    <t>Letargia, anorexia</t>
  </si>
  <si>
    <t>Boqueo en superficie</t>
  </si>
  <si>
    <t>Postración (fondo)</t>
  </si>
  <si>
    <t>Exoftalmia</t>
  </si>
  <si>
    <t>Piel pálida</t>
  </si>
  <si>
    <t>Piel oscura</t>
  </si>
  <si>
    <t>Aumento del mucus</t>
  </si>
  <si>
    <t>Punto Blanco (Ich)</t>
  </si>
  <si>
    <t>Velvet o Terciopelo</t>
  </si>
  <si>
    <t>Principal hallazgo observado</t>
  </si>
  <si>
    <t>Nado en tirabuzón</t>
  </si>
  <si>
    <t>Nivel de mortalidad</t>
  </si>
  <si>
    <t>Alta</t>
  </si>
  <si>
    <t>Prolonga cuarentena</t>
  </si>
  <si>
    <t>Alcance del hallazgo</t>
  </si>
  <si>
    <t>Generalizado</t>
  </si>
  <si>
    <t>Medio</t>
  </si>
  <si>
    <t>Aislado</t>
  </si>
  <si>
    <t>Media</t>
  </si>
  <si>
    <t>Baja</t>
  </si>
  <si>
    <t>Sin motalidad</t>
  </si>
  <si>
    <t>Mortalidad en buen estado de preservación, y coincide con registros y saldos</t>
  </si>
  <si>
    <t>Ac_Hallazgo</t>
  </si>
  <si>
    <t>Ppal_Hallazgo</t>
  </si>
  <si>
    <t>Alc_Hallazgo</t>
  </si>
  <si>
    <t>Nvl_Mortalidad</t>
  </si>
  <si>
    <t>Prolog_Cuar</t>
  </si>
  <si>
    <t>PPAL_HALLAZGO</t>
  </si>
  <si>
    <t>ALC_HALLAZGO</t>
  </si>
  <si>
    <t>NVL_MORT_HALLAZGO</t>
  </si>
  <si>
    <t>PROLONGA_CUAR</t>
  </si>
  <si>
    <t>ID Acuarios</t>
  </si>
  <si>
    <t>HALLAZGOS EN CONDICIÓN SANITARIA EN VISITA PARA LEVANTAMIENTO DE ACTA N°</t>
  </si>
  <si>
    <r>
      <t xml:space="preserve">IMPORTANTE, </t>
    </r>
    <r>
      <rPr>
        <b/>
        <sz val="11"/>
        <color rgb="FFFF0000"/>
        <rFont val="Calibri"/>
        <family val="2"/>
        <scheme val="minor"/>
      </rPr>
      <t>sólo escribir y seleccionar listas desplegables en casillas verdes (Item OC, ID acuarios, Información del tratamiento, eventos de relevancia, tratamiento preventivo y observaciones).</t>
    </r>
  </si>
  <si>
    <t>Rotulado de acuario incluye al menos ID acuario, Item OC (especie) y cantidad</t>
  </si>
  <si>
    <t>ID ACUARIOS que recibieron tratamiento</t>
  </si>
  <si>
    <t>ESPECIES involucradas</t>
  </si>
  <si>
    <t>Hongo visible</t>
  </si>
  <si>
    <t>Cantidad declarada</t>
  </si>
  <si>
    <t>Mortalidad dia 1</t>
  </si>
  <si>
    <t>Sem 2</t>
  </si>
  <si>
    <t>Suma Sem 1 (día 2 a 8)</t>
  </si>
  <si>
    <t>Suma Sem 2 (día 9 a 15)</t>
  </si>
  <si>
    <t>% mort dia 1</t>
  </si>
  <si>
    <t>% mort sem 1</t>
  </si>
  <si>
    <t>% mort sem 2</t>
  </si>
  <si>
    <t>Mortalidad 2 a 8  (Sem 1)</t>
  </si>
  <si>
    <t>Mortalidad 9 a 15 (Sem 2)</t>
  </si>
  <si>
    <t>% mortalidad periodo</t>
  </si>
  <si>
    <t>Día 1</t>
  </si>
  <si>
    <t>Sem 1</t>
  </si>
  <si>
    <t>Final</t>
  </si>
  <si>
    <t>MORT_DIA1</t>
  </si>
  <si>
    <t>MORT_SEM1</t>
  </si>
  <si>
    <t>MORT_SEM2</t>
  </si>
  <si>
    <t>Total</t>
  </si>
  <si>
    <t>Proveedor envió al Servicio nota de crédito (u otro) por real arribado antes del día 7</t>
  </si>
  <si>
    <t>Mort. Prom</t>
  </si>
  <si>
    <t>El manejo de mortalidad es ordenado e higiénicamente limpio</t>
  </si>
  <si>
    <t>Turbinaria sp.</t>
  </si>
  <si>
    <t>Turbinarias pp.</t>
  </si>
  <si>
    <t xml:space="preserve">Tridacna crocea </t>
  </si>
  <si>
    <t xml:space="preserve">Tridacna derasa </t>
  </si>
  <si>
    <t xml:space="preserve">Tridacna maxima </t>
  </si>
  <si>
    <t xml:space="preserve">Tridacna squamosa </t>
  </si>
  <si>
    <t>Acuarios en Ttos</t>
  </si>
  <si>
    <t>Acuarios x item</t>
  </si>
  <si>
    <t>Acuarios con Ttos</t>
  </si>
  <si>
    <t>SI - 5 días</t>
  </si>
  <si>
    <t>SI - 10 días</t>
  </si>
  <si>
    <t>SI - 15 días</t>
  </si>
  <si>
    <t>Antibiótico</t>
  </si>
  <si>
    <t>Antiparasitario</t>
  </si>
  <si>
    <t>Antimicótico</t>
  </si>
  <si>
    <t>Registrar los tratamientos efectuados a continuación de la especie y acuario(s) correspondiente(s). Para algún evento de relevancia a declarar según lista desplegable. Para tratamientos indicar item OC de la especie e ID de acuarios respectivos. Para eventos de relevancia y tratamientos preventivos indicar item OC de especies involucradas.</t>
  </si>
  <si>
    <t>Tipo de producto (obligatorio) (ver lista)</t>
  </si>
  <si>
    <t>N° de Items en OC</t>
  </si>
  <si>
    <t>Total acuarios</t>
  </si>
  <si>
    <t>Cantidad de individuos</t>
  </si>
  <si>
    <t>Declarados a importar</t>
  </si>
  <si>
    <t>Realmente arribados</t>
  </si>
  <si>
    <t>Finalizan cuarentena</t>
  </si>
  <si>
    <t>Total final</t>
  </si>
  <si>
    <t>Proveedor</t>
  </si>
  <si>
    <t>Titular Estación</t>
  </si>
  <si>
    <t>Causa mas probable de mortalidad  &gt;= 35%</t>
  </si>
  <si>
    <t>% sobrevida</t>
  </si>
  <si>
    <t xml:space="preserve"> de  levantamiento  de  cuarentena,   adjuntando  el  archivo  Excel  con  la   información registrada en las hojas "Acuario (Arribado-mortalidad)" y "Tratamientos-Eventos", mas fotografias de mortalidad por especie.  Luego de esto Sernapesca  programará visita de levantamiento a  partir del día hábil siguiente.</t>
  </si>
  <si>
    <t>EEUU</t>
  </si>
  <si>
    <t>Especies ornamentales</t>
  </si>
  <si>
    <r>
      <t xml:space="preserve">Categoría                             </t>
    </r>
    <r>
      <rPr>
        <sz val="8"/>
        <rFont val="Verdana"/>
        <family val="2"/>
      </rPr>
      <t>(según Res. Ex.)</t>
    </r>
  </si>
  <si>
    <r>
      <t xml:space="preserve">Especie </t>
    </r>
    <r>
      <rPr>
        <sz val="8"/>
        <rFont val="Verdana"/>
        <family val="2"/>
      </rPr>
      <t>(pez o cnidaria)</t>
    </r>
  </si>
  <si>
    <t>Cobre</t>
  </si>
  <si>
    <t>TEMPERATURA</t>
  </si>
  <si>
    <t>T° prom. (Celcius)</t>
  </si>
  <si>
    <t>BAJA</t>
  </si>
  <si>
    <t>Sphyrna corona</t>
  </si>
  <si>
    <t>Sphyrna couardi</t>
  </si>
  <si>
    <t>Sphyrna gilberti</t>
  </si>
  <si>
    <t>Sphyrna lewini</t>
  </si>
  <si>
    <t>Sphyrna media</t>
  </si>
  <si>
    <t>Sphyrna mokarran</t>
  </si>
  <si>
    <t>Sphyrna tiburo</t>
  </si>
  <si>
    <t>Sphyrna tudes</t>
  </si>
  <si>
    <t>Sphyrna zygaena</t>
  </si>
  <si>
    <t xml:space="preserve">Sphyrna </t>
  </si>
  <si>
    <t>SI (Col)</t>
  </si>
  <si>
    <t>Carcharhinus acronotus</t>
  </si>
  <si>
    <t>Carcharhinus albimarginatus</t>
  </si>
  <si>
    <t>Carcharhinus altimus</t>
  </si>
  <si>
    <t>Carcharhinus amblyrhynchoides</t>
  </si>
  <si>
    <t>Carcharhinus amblyrhynchos</t>
  </si>
  <si>
    <t>Carcharhinus amboinensis</t>
  </si>
  <si>
    <t>Carcharhinus borneensis</t>
  </si>
  <si>
    <t>Carcharhinus brachyurus</t>
  </si>
  <si>
    <t>Carcharhinus brevipinna</t>
  </si>
  <si>
    <t>Carcharhinus cautus</t>
  </si>
  <si>
    <t>Carcharhinus cerdale</t>
  </si>
  <si>
    <t>Carcharhinus coatesi</t>
  </si>
  <si>
    <t>Carcharhinus dussumieri</t>
  </si>
  <si>
    <t>Carcharhinus falciformis</t>
  </si>
  <si>
    <t>Carcharhinus fitzroyensis</t>
  </si>
  <si>
    <t>Carcharhinus galapagensis</t>
  </si>
  <si>
    <t>Carcharhinus hemiodon</t>
  </si>
  <si>
    <t>Carcharhinus humani</t>
  </si>
  <si>
    <t>Carcharhinus isodon</t>
  </si>
  <si>
    <t>Carcharhinus leiodon</t>
  </si>
  <si>
    <t>Carcharhinus leucas</t>
  </si>
  <si>
    <t>Carcharhinus limbatus</t>
  </si>
  <si>
    <t>Carcharhinus longimanus</t>
  </si>
  <si>
    <t>Carcharhinus macloti</t>
  </si>
  <si>
    <t>Carcharhinus macrops</t>
  </si>
  <si>
    <t>Carcharhinus melanopterus</t>
  </si>
  <si>
    <t>Carcharhinus obscurus</t>
  </si>
  <si>
    <t>Carcharhinus perezii</t>
  </si>
  <si>
    <t>Carcharhinus plumbeus</t>
  </si>
  <si>
    <t>Carcharhinus porosus</t>
  </si>
  <si>
    <t>Carcharhinus sealei</t>
  </si>
  <si>
    <t>Carcharhinus signatus</t>
  </si>
  <si>
    <t>Carcharhinus sorrah</t>
  </si>
  <si>
    <t>Carcharhinus tilstoni</t>
  </si>
  <si>
    <t>Carcharhinus tjutjot</t>
  </si>
  <si>
    <t xml:space="preserve">Carcharhinus </t>
  </si>
  <si>
    <t>Importador entregó el permiso CITES original (si corresponde) antes del día 3 hábil</t>
  </si>
  <si>
    <t>Importador entregó la declaración de ingreso (DIPS) antes del día 3 hábil post arribo</t>
  </si>
  <si>
    <t>Cumplimiento</t>
  </si>
  <si>
    <t>Puntaje NC</t>
  </si>
  <si>
    <t>% Cumplimiento</t>
  </si>
  <si>
    <t>PUNTAJE NC</t>
  </si>
  <si>
    <t>Puntaje CRITICIDAD</t>
  </si>
  <si>
    <t>Puntaje NC total</t>
  </si>
  <si>
    <t>PUNTAJE NC TOTAL</t>
  </si>
  <si>
    <t>No conformidades (NC) y  % de cumplimiento</t>
  </si>
  <si>
    <t>NC</t>
  </si>
  <si>
    <t>Cumpl</t>
  </si>
  <si>
    <t>Prom mort x items</t>
  </si>
  <si>
    <t>Mortalidad general</t>
  </si>
  <si>
    <r>
      <t xml:space="preserve">INFORMACIÓN DE EVENTOS DE RELEVANCIA </t>
    </r>
    <r>
      <rPr>
        <sz val="11"/>
        <color theme="1"/>
        <rFont val="Calibri"/>
        <family val="2"/>
        <scheme val="minor"/>
      </rPr>
      <t>(que explique altas mortalidades o enfermedad)</t>
    </r>
  </si>
  <si>
    <t>Hongos</t>
  </si>
  <si>
    <t>Lesión aletas</t>
  </si>
  <si>
    <t>Abdomen plano</t>
  </si>
  <si>
    <t>Los datos de actividades y procedimientos se registran en bitácora de estación</t>
  </si>
  <si>
    <t>Las condiciones de mantención permiten adecuada visibilidad de los peces</t>
  </si>
  <si>
    <r>
      <t xml:space="preserve">Nombre común o variedad </t>
    </r>
    <r>
      <rPr>
        <sz val="8"/>
        <rFont val="Verdana"/>
        <family val="2"/>
      </rPr>
      <t xml:space="preserve">(lote de especie ornamental)   </t>
    </r>
    <r>
      <rPr>
        <b/>
        <sz val="8"/>
        <rFont val="Verdana"/>
        <family val="2"/>
      </rPr>
      <t xml:space="preserve">                              </t>
    </r>
  </si>
  <si>
    <t>Medio Natural</t>
  </si>
  <si>
    <t>Cultivo</t>
  </si>
  <si>
    <t>Fuente de las especies</t>
  </si>
  <si>
    <t>FUENTE_SPP</t>
  </si>
  <si>
    <t>Mal transporte</t>
  </si>
  <si>
    <t>XV - Arica y Parinacota</t>
  </si>
  <si>
    <t>I - Tarapacá</t>
  </si>
  <si>
    <t>II - Antofagasta</t>
  </si>
  <si>
    <t>III - Atacama</t>
  </si>
  <si>
    <t>IV - Coquimbo</t>
  </si>
  <si>
    <t>V - Valparaíso</t>
  </si>
  <si>
    <t>VI - O'Higgins</t>
  </si>
  <si>
    <t>VII - Maule</t>
  </si>
  <si>
    <t>VIII - Biobío</t>
  </si>
  <si>
    <t>IX - Araucanía</t>
  </si>
  <si>
    <t>XIV - Los Ríos</t>
  </si>
  <si>
    <t>X - Los Lagos</t>
  </si>
  <si>
    <t>XI - Aysén</t>
  </si>
  <si>
    <t>XII - Magallanes</t>
  </si>
  <si>
    <t>denisonii</t>
  </si>
  <si>
    <t>Aphyosemion gardneri</t>
  </si>
  <si>
    <t>ISKNV</t>
  </si>
  <si>
    <t>Astronotus ocellatus</t>
  </si>
  <si>
    <t>ISKNV-TRBIV</t>
  </si>
  <si>
    <t>VHS-VPC-ISKNV</t>
  </si>
  <si>
    <t>Epalzeorhynchos frenatum</t>
  </si>
  <si>
    <t>IDJ-Megalocytivirus</t>
  </si>
  <si>
    <t>Macropodus opercularis</t>
  </si>
  <si>
    <t>RSIV (IDJ)</t>
  </si>
  <si>
    <t>SUE-VHS-RSIV</t>
  </si>
  <si>
    <t>SUE-ISKNV</t>
  </si>
  <si>
    <t>SUE-RSIV-ISKNV</t>
  </si>
  <si>
    <t>Oxyeleotris marmorata</t>
  </si>
  <si>
    <t>Platax orbicularis</t>
  </si>
  <si>
    <t>Poecilia latipinna</t>
  </si>
  <si>
    <t>VPC-Megalocitovirus</t>
  </si>
  <si>
    <t>Pterapogon kauderni</t>
  </si>
  <si>
    <t>Pterophyllum altum</t>
  </si>
  <si>
    <t>Pterophyllum leopoldi</t>
  </si>
  <si>
    <t>Pterophyllum scalare</t>
  </si>
  <si>
    <t>Trichogaster leerii</t>
  </si>
  <si>
    <t>Trichogaster microlepis</t>
  </si>
  <si>
    <t>Xiphophorus hellerii</t>
  </si>
  <si>
    <t>Xiphophorus maculatus</t>
  </si>
  <si>
    <t>Wallago attu</t>
  </si>
  <si>
    <t>Wallago hexanema</t>
  </si>
  <si>
    <t>Wallago leerii</t>
  </si>
  <si>
    <t>Wallago maculatus</t>
  </si>
  <si>
    <t>Wallago micropogon</t>
  </si>
  <si>
    <t>SUE-ISKNV-TRBIV</t>
  </si>
  <si>
    <t>Trichogaster lalius</t>
  </si>
  <si>
    <t>Duncanopsammia axifuga</t>
  </si>
  <si>
    <t>Megalocitovirus</t>
  </si>
  <si>
    <t>lamarck</t>
  </si>
  <si>
    <t>hectori</t>
  </si>
  <si>
    <t>conchonius</t>
  </si>
  <si>
    <t>Habita en ríos y estuarios salobres, así como en agua dulce</t>
  </si>
  <si>
    <t>XVI - Ñuble</t>
  </si>
  <si>
    <t>XIII - Metropolitana</t>
  </si>
  <si>
    <t>SignoTTo</t>
  </si>
  <si>
    <t>SIGNO_TTO</t>
  </si>
  <si>
    <t>Signo que impulsa tto</t>
  </si>
  <si>
    <t>Branquias rojas</t>
  </si>
  <si>
    <t>Mortalidad sin causa</t>
  </si>
  <si>
    <t>Hipotermia</t>
  </si>
  <si>
    <t>Aletas pegadas</t>
  </si>
  <si>
    <t>Cambios de temperatura</t>
  </si>
  <si>
    <t>Manchas blancas</t>
  </si>
  <si>
    <t>Signo principal observado que impulsó el tratamiento</t>
  </si>
  <si>
    <t>¿Otro? Escribalo en esta celda</t>
  </si>
  <si>
    <t>¿Otra? Escribirla aquí</t>
  </si>
  <si>
    <t>Día insp</t>
  </si>
  <si>
    <t>Mes insp</t>
  </si>
  <si>
    <t>Año insp</t>
  </si>
  <si>
    <t>REG_ESTACION</t>
  </si>
  <si>
    <t>DIA</t>
  </si>
  <si>
    <t>DIA_SEM</t>
  </si>
  <si>
    <t>FECHA_IMPO</t>
  </si>
  <si>
    <t>Aquamovl</t>
  </si>
  <si>
    <t>Ver_OC</t>
  </si>
  <si>
    <t>Versión</t>
  </si>
  <si>
    <t>Item declarados</t>
  </si>
  <si>
    <t>IMPORTANTE</t>
  </si>
  <si>
    <t>Rótulo de acuarios que tuvieron tratamiento</t>
  </si>
  <si>
    <t>Declarar tambien Item OC de especies o variedades que no lleguen, indicando un "cero" en real arribado, y nada en ID acuario.</t>
  </si>
  <si>
    <t>+</t>
  </si>
  <si>
    <t>Estadío de desarrollo</t>
  </si>
  <si>
    <t>Juvenil</t>
  </si>
  <si>
    <t>Adulto</t>
  </si>
  <si>
    <t>EST_DESARROLLO</t>
  </si>
  <si>
    <t>rhomboocellatus</t>
  </si>
  <si>
    <t>Se entrega o confirma recepción de zoosanitario original antes del día 3 hábil de arribado</t>
  </si>
  <si>
    <t>Respaldos documentales coinciden con individuos importados (Factura y/o certificado)</t>
  </si>
  <si>
    <t>Año Acta</t>
  </si>
  <si>
    <t>jardinii</t>
  </si>
  <si>
    <t>nigroviridis</t>
  </si>
  <si>
    <t>Los datos de mortalidad, tratamientos y eventos se envían en planilla de OC</t>
  </si>
  <si>
    <t>REGISTRO DE MUESTREO Y/O NECROPSIA</t>
  </si>
  <si>
    <t>Cantidad</t>
  </si>
  <si>
    <t>Tipo de muestra</t>
  </si>
  <si>
    <t>Pez vivo</t>
  </si>
  <si>
    <t>Muerto entero</t>
  </si>
  <si>
    <t>Organos</t>
  </si>
  <si>
    <t>Principal(es) hallazgo(s) a necropsia</t>
  </si>
  <si>
    <t>Descamación</t>
  </si>
  <si>
    <t>Piel eritematosa</t>
  </si>
  <si>
    <t>Piel con ulceras</t>
  </si>
  <si>
    <t>Aletas roídas</t>
  </si>
  <si>
    <t>Branquias pálidas</t>
  </si>
  <si>
    <t>Branquias congestivas</t>
  </si>
  <si>
    <t>Ascitis</t>
  </si>
  <si>
    <t>Ascitis sero-sanguinolenta</t>
  </si>
  <si>
    <t>Rinomegalia</t>
  </si>
  <si>
    <t>Esplenomegalia</t>
  </si>
  <si>
    <t>Hepatomegalia</t>
  </si>
  <si>
    <t>Ppal Hallazgo 1</t>
  </si>
  <si>
    <t>Ppal Hallazgo 2</t>
  </si>
  <si>
    <t>Petequias visceral</t>
  </si>
  <si>
    <t>Petequias cerebral</t>
  </si>
  <si>
    <t>8) Otra. Especificar en OBS. (muestreo vigilancia, aforo, sacrificio y destrucción, etc.)</t>
  </si>
  <si>
    <t>tomentosus</t>
  </si>
  <si>
    <t>Timbre Control</t>
  </si>
  <si>
    <t>No región</t>
  </si>
  <si>
    <t>Regiones</t>
  </si>
  <si>
    <t>DETALLE DE LEVANTAMIENTO CUARENTENA</t>
  </si>
  <si>
    <t>Sacrificio y destrucción</t>
  </si>
  <si>
    <t>NO, 2 semanas +</t>
  </si>
  <si>
    <t>NO, 1 semana +</t>
  </si>
  <si>
    <t>El presente documento es emitido a solicitud del titular de la estación como comprobante de levantamiento de cuarentena de los ejemplares que quedaron en saldo luego de finalizado el periodo y de realizada la visita inspectiva que señala el artículo 15 del D.S. N° 72 (2011). Este documento respalda el levantamiento de la cantidad y especie descritas, con excepción de aquellas que por alguna situación (prolongación/incautación) no puedan ser levantadas junto con el resto de las especies.</t>
  </si>
  <si>
    <t>Nombre y firma                               (Funcionario)</t>
  </si>
  <si>
    <t>Total saldo de individuos</t>
  </si>
  <si>
    <t>Código de ítem Levantado</t>
  </si>
  <si>
    <t>Nombre de Solicitante</t>
  </si>
  <si>
    <t>Firma de recepción</t>
  </si>
  <si>
    <t>Dirección de Estación</t>
  </si>
  <si>
    <t>Fecha de lavantamiento</t>
  </si>
  <si>
    <r>
      <t xml:space="preserve">Nombre común o variedad </t>
    </r>
    <r>
      <rPr>
        <sz val="8"/>
        <rFont val="Verdana"/>
        <family val="2"/>
      </rPr>
      <t>(lote de especie ornamental)</t>
    </r>
  </si>
  <si>
    <t>sabaji</t>
  </si>
  <si>
    <t>maccus</t>
  </si>
  <si>
    <t>porphyrea</t>
  </si>
  <si>
    <t>trichopterus</t>
  </si>
  <si>
    <t>salvini</t>
  </si>
  <si>
    <t>micropuntatus</t>
  </si>
  <si>
    <t>chronixi</t>
  </si>
  <si>
    <t>glaucopareius</t>
  </si>
  <si>
    <t>gutatus</t>
  </si>
  <si>
    <t>palani</t>
  </si>
  <si>
    <t>maroni</t>
  </si>
  <si>
    <t>psitacus</t>
  </si>
  <si>
    <t>bristlenose</t>
  </si>
  <si>
    <t>borelli</t>
  </si>
  <si>
    <t>inka</t>
  </si>
  <si>
    <t>sunset</t>
  </si>
  <si>
    <t>cyanosoma</t>
  </si>
  <si>
    <t>kallopterus</t>
  </si>
  <si>
    <t>kaudemi</t>
  </si>
  <si>
    <t>leptacanthus</t>
  </si>
  <si>
    <t>haylandi</t>
  </si>
  <si>
    <t>lwanda</t>
  </si>
  <si>
    <t>marleri</t>
  </si>
  <si>
    <t>arulius</t>
  </si>
  <si>
    <t>titeya</t>
  </si>
  <si>
    <t>uropthalmoides</t>
  </si>
  <si>
    <t>sidthimunki</t>
  </si>
  <si>
    <t>figueredoi</t>
  </si>
  <si>
    <t>umbriferum</t>
  </si>
  <si>
    <t>flavopectoralis</t>
  </si>
  <si>
    <t>furrugata</t>
  </si>
  <si>
    <t>ndobhoi</t>
  </si>
  <si>
    <t>Chylomycterus</t>
  </si>
  <si>
    <t>insolatus</t>
  </si>
  <si>
    <t>Chromobotia</t>
  </si>
  <si>
    <t>Acreichthys</t>
  </si>
  <si>
    <t>Andinoacara</t>
  </si>
  <si>
    <t>atromaculatum</t>
  </si>
  <si>
    <t>biocellatum</t>
  </si>
  <si>
    <t>breidhori</t>
  </si>
  <si>
    <t>butterkoferi</t>
  </si>
  <si>
    <t>carpintis</t>
  </si>
  <si>
    <t>cyanoguttatum</t>
  </si>
  <si>
    <t>labiatum</t>
  </si>
  <si>
    <t>margin</t>
  </si>
  <si>
    <t>quinquenio</t>
  </si>
  <si>
    <t>bidens</t>
  </si>
  <si>
    <t>brachypomum</t>
  </si>
  <si>
    <t>kadango</t>
  </si>
  <si>
    <t>albina</t>
  </si>
  <si>
    <t>brochis</t>
  </si>
  <si>
    <t>matae</t>
  </si>
  <si>
    <t>pigmaeus</t>
  </si>
  <si>
    <t>wotroi</t>
  </si>
  <si>
    <t>punctulata</t>
  </si>
  <si>
    <t>foai</t>
  </si>
  <si>
    <t>galaxy</t>
  </si>
  <si>
    <t>perla</t>
  </si>
  <si>
    <t>sunshinea</t>
  </si>
  <si>
    <t>quadrifasciatus</t>
  </si>
  <si>
    <t>Dichotomyctere</t>
  </si>
  <si>
    <t>aequoreus</t>
  </si>
  <si>
    <t>excisus</t>
  </si>
  <si>
    <t>sacthliophorus</t>
  </si>
  <si>
    <t>Genicanthus</t>
  </si>
  <si>
    <t>echincocephalus</t>
  </si>
  <si>
    <t>bondy</t>
  </si>
  <si>
    <t>malanurus</t>
  </si>
  <si>
    <t>holotaenia</t>
  </si>
  <si>
    <t>melanogensys</t>
  </si>
  <si>
    <t>aguaruna</t>
  </si>
  <si>
    <t>armstrongi</t>
  </si>
  <si>
    <t>pavonaceus</t>
  </si>
  <si>
    <t>Isabelita</t>
  </si>
  <si>
    <t>serpae</t>
  </si>
  <si>
    <t>hypostomus</t>
  </si>
  <si>
    <t>hongi</t>
  </si>
  <si>
    <t>mbamba</t>
  </si>
  <si>
    <t>daffodil</t>
  </si>
  <si>
    <t>tetrocephalus</t>
  </si>
  <si>
    <t>warneri</t>
  </si>
  <si>
    <t>Megalamphodus</t>
  </si>
  <si>
    <t>pseudotropheus</t>
  </si>
  <si>
    <t>Microdevario</t>
  </si>
  <si>
    <t>assamense</t>
  </si>
  <si>
    <t>pittieri </t>
  </si>
  <si>
    <t>netofaciatum</t>
  </si>
  <si>
    <t>randallii</t>
  </si>
  <si>
    <t>huaroni</t>
  </si>
  <si>
    <t>Panaqolus</t>
  </si>
  <si>
    <t>angilaris</t>
  </si>
  <si>
    <t>intemedius</t>
  </si>
  <si>
    <t>subviridis</t>
  </si>
  <si>
    <t>Pethia</t>
  </si>
  <si>
    <t>Pictichromis</t>
  </si>
  <si>
    <t>paccagnellae</t>
  </si>
  <si>
    <t>grunniens</t>
  </si>
  <si>
    <t>albino</t>
  </si>
  <si>
    <t>palma</t>
  </si>
  <si>
    <t>castexi</t>
  </si>
  <si>
    <t>menchacai</t>
  </si>
  <si>
    <t>riddlei</t>
  </si>
  <si>
    <t>insignus</t>
  </si>
  <si>
    <t>taiwan</t>
  </si>
  <si>
    <t>borbonius</t>
  </si>
  <si>
    <t>fucifer</t>
  </si>
  <si>
    <t>kashiwae</t>
  </si>
  <si>
    <t>acei</t>
  </si>
  <si>
    <t>cabro</t>
  </si>
  <si>
    <t>selongatus</t>
  </si>
  <si>
    <t>tropheops</t>
  </si>
  <si>
    <t>heteropterus</t>
  </si>
  <si>
    <t>hexazona</t>
  </si>
  <si>
    <t>itteya</t>
  </si>
  <si>
    <t>padamya</t>
  </si>
  <si>
    <t>pentazona</t>
  </si>
  <si>
    <t>schwanenfeldi</t>
  </si>
  <si>
    <t>ticto</t>
  </si>
  <si>
    <t>pauciperforata</t>
  </si>
  <si>
    <t>vaterifloris</t>
  </si>
  <si>
    <t>puntatus</t>
  </si>
  <si>
    <t>Scleropages</t>
  </si>
  <si>
    <t>inimaculatus</t>
  </si>
  <si>
    <t>stellatuscadenati</t>
  </si>
  <si>
    <t>ngrita</t>
  </si>
  <si>
    <t>ocelifer</t>
  </si>
  <si>
    <t>cutcutia</t>
  </si>
  <si>
    <t>buttikoferi</t>
  </si>
  <si>
    <t>Trichopodus</t>
  </si>
  <si>
    <t>Bemba</t>
  </si>
  <si>
    <t>tropheus</t>
  </si>
  <si>
    <t>amphiacantohoides</t>
  </si>
  <si>
    <t>halleri</t>
  </si>
  <si>
    <t>guttulatum</t>
  </si>
  <si>
    <t>heterospilus</t>
  </si>
  <si>
    <t>synspila</t>
  </si>
  <si>
    <t>singularis</t>
  </si>
  <si>
    <t>canescens</t>
  </si>
  <si>
    <t>Desmopuntius</t>
  </si>
  <si>
    <t>Duringlanis</t>
  </si>
  <si>
    <t>Mesoheros</t>
  </si>
  <si>
    <t>atromaculatus</t>
  </si>
  <si>
    <t>regularis</t>
  </si>
  <si>
    <t>eflorescens</t>
  </si>
  <si>
    <t>enobilis</t>
  </si>
  <si>
    <t>solitatyensis</t>
  </si>
  <si>
    <t>Antinodiscus</t>
  </si>
  <si>
    <t>befestige</t>
  </si>
  <si>
    <t>violacea</t>
  </si>
  <si>
    <t>filiformis</t>
  </si>
  <si>
    <t>membranaceus</t>
  </si>
  <si>
    <t>passiflora</t>
  </si>
  <si>
    <t>ferrugatus</t>
  </si>
  <si>
    <t>paraancora</t>
  </si>
  <si>
    <t>especies</t>
  </si>
  <si>
    <t>cryptoramosa</t>
  </si>
  <si>
    <t>Cyprinus rubrofuscus</t>
  </si>
  <si>
    <t>yuma</t>
  </si>
  <si>
    <t>asterolobata</t>
  </si>
  <si>
    <t>flexibilis</t>
  </si>
  <si>
    <t>notanda</t>
  </si>
  <si>
    <t>polydacty</t>
  </si>
  <si>
    <t>umbellata</t>
  </si>
  <si>
    <t>solanderi</t>
  </si>
  <si>
    <t>Acanthella cavernosa</t>
  </si>
  <si>
    <t>Calcinus elegans</t>
  </si>
  <si>
    <t>Hymenocera elegans</t>
  </si>
  <si>
    <t>Penicillus capitatus</t>
  </si>
  <si>
    <t>Labeo erythrurus</t>
  </si>
  <si>
    <t>Estadío desarrollo</t>
  </si>
  <si>
    <t>Cría o alevín</t>
  </si>
  <si>
    <t>Este fomulario incluye en sus listas desplegables a especies para fines ornamentales</t>
  </si>
  <si>
    <t>listadas en nómina de especies hidrobiológicas vivas de importación autorizada</t>
  </si>
  <si>
    <t>Información declarada para solicitar autorización de Acta de Internación y de inicio de cuarentena</t>
  </si>
  <si>
    <t>Octubre 2026</t>
  </si>
  <si>
    <r>
      <t xml:space="preserve">según </t>
    </r>
    <r>
      <rPr>
        <b/>
        <sz val="11"/>
        <color theme="1"/>
        <rFont val="Calibri"/>
        <family val="2"/>
        <scheme val="minor"/>
      </rPr>
      <t>R. EXENTA N° 02359/2026</t>
    </r>
    <r>
      <rPr>
        <sz val="11"/>
        <color theme="1"/>
        <rFont val="Calibri"/>
        <family val="2"/>
        <scheme val="minor"/>
      </rPr>
      <t>, de la Subsecretaría de Pesca y Acuicultura.</t>
    </r>
  </si>
  <si>
    <r>
      <t xml:space="preserve">Sólo declarar casillas verdes (ID Acuario, Nombre variedad, Item OC, Real arribado por acuario, Temperatura promedio, y </t>
    </r>
    <r>
      <rPr>
        <u/>
        <sz val="9"/>
        <color rgb="FFFF0000"/>
        <rFont val="Verdana"/>
        <family val="2"/>
      </rPr>
      <t>listas desplegables</t>
    </r>
    <r>
      <rPr>
        <sz val="9"/>
        <color rgb="FFFF0000"/>
        <rFont val="Verdana"/>
        <family val="2"/>
      </rPr>
      <t xml:space="preserve"> para seleccionar Estadío de desarrollo, fuente de origen y Causa mas probable de muerte (si mortalidad de acuario supera el 35%).</t>
    </r>
  </si>
  <si>
    <t>Corregir en Combre Común si en cada acuario hay variedades distintasde una especie repecto a las declaras en la Orden de Cuarentena.</t>
  </si>
  <si>
    <t>indicus</t>
  </si>
  <si>
    <t>latezonatus</t>
  </si>
  <si>
    <t>Anomalochromis</t>
  </si>
  <si>
    <t>thomasi</t>
  </si>
  <si>
    <t>Baryancistrus</t>
  </si>
  <si>
    <t>beggini</t>
  </si>
  <si>
    <t>demantoides</t>
  </si>
  <si>
    <t>xanthozona</t>
  </si>
  <si>
    <t>Brachyrhamdia</t>
  </si>
  <si>
    <t>imitator</t>
  </si>
  <si>
    <t>Bujurquina</t>
  </si>
  <si>
    <t>aleuropsis</t>
  </si>
  <si>
    <t>amaurus</t>
  </si>
  <si>
    <t>coracoideus</t>
  </si>
  <si>
    <t>Carinotetraodon</t>
  </si>
  <si>
    <t>travancoricus</t>
  </si>
  <si>
    <t>Ceratogarra</t>
  </si>
  <si>
    <t>cambodgiensis</t>
  </si>
  <si>
    <t>antennatus</t>
  </si>
  <si>
    <t>antillarum</t>
  </si>
  <si>
    <t>cyanogularis</t>
  </si>
  <si>
    <t>Cynodonichthys</t>
  </si>
  <si>
    <t>Dasyloricaria</t>
  </si>
  <si>
    <t>filamentosa</t>
  </si>
  <si>
    <t>Diancistrus</t>
  </si>
  <si>
    <t>rhodochilus</t>
  </si>
  <si>
    <t>leucoxanthus</t>
  </si>
  <si>
    <t>nebulosus</t>
  </si>
  <si>
    <t>timorensis</t>
  </si>
  <si>
    <t>latifasciatus</t>
  </si>
  <si>
    <t>Herichthys</t>
  </si>
  <si>
    <t>Hoplarchus</t>
  </si>
  <si>
    <t>Hypsophrys</t>
  </si>
  <si>
    <t>sprengerae</t>
  </si>
  <si>
    <t>floridae</t>
  </si>
  <si>
    <t>Arius jordani</t>
  </si>
  <si>
    <t>Laemolyta</t>
  </si>
  <si>
    <t>fernandezi</t>
  </si>
  <si>
    <t>Loricaria</t>
  </si>
  <si>
    <t>cataphracta</t>
  </si>
  <si>
    <t>Markiana</t>
  </si>
  <si>
    <t>Maskaheros</t>
  </si>
  <si>
    <t>estherae</t>
  </si>
  <si>
    <t>Mirolabrichthys</t>
  </si>
  <si>
    <t>harrisoni</t>
  </si>
  <si>
    <t>Oxydoras</t>
  </si>
  <si>
    <t>Oxyropsis</t>
  </si>
  <si>
    <t>acutirostra</t>
  </si>
  <si>
    <t>taeniatus</t>
  </si>
  <si>
    <t>Rocio</t>
  </si>
  <si>
    <t>octofasciata</t>
  </si>
  <si>
    <t>Shuja</t>
  </si>
  <si>
    <t>horei</t>
  </si>
  <si>
    <t>casuarius</t>
  </si>
  <si>
    <t>tinati</t>
  </si>
  <si>
    <t>Stigmatochromis</t>
  </si>
  <si>
    <t>modestus</t>
  </si>
  <si>
    <t>galeatus</t>
  </si>
  <si>
    <t>jamaicensis</t>
  </si>
  <si>
    <t>xanthurum</t>
  </si>
  <si>
    <t>Echinophyllia</t>
  </si>
  <si>
    <t>Hydnopora</t>
  </si>
  <si>
    <t>confusa</t>
  </si>
  <si>
    <t>Platygyra</t>
  </si>
  <si>
    <t>pini</t>
  </si>
  <si>
    <t>spp</t>
  </si>
  <si>
    <t>anceps</t>
  </si>
  <si>
    <t>Rhodactis</t>
  </si>
  <si>
    <t>indosinensis</t>
  </si>
  <si>
    <t>mertensii</t>
  </si>
  <si>
    <t>Telmatactis</t>
  </si>
  <si>
    <t>Alpheus randalli</t>
  </si>
  <si>
    <t>Echinophyllia aspera</t>
  </si>
  <si>
    <t>Hydnopora exesa</t>
  </si>
  <si>
    <t>Platygyra pini</t>
  </si>
  <si>
    <t>Platygyra spp.</t>
  </si>
  <si>
    <t>Item OC = Número correlativo de la orden de cuarentena donde se declaró en específico una especie o variedad importada.</t>
  </si>
  <si>
    <t>N° de horas de transporte (Aprox).</t>
  </si>
  <si>
    <t>Declarar horas estimadas de transporte. Desde el embalaje de especies para transporte hasta llegada a Estación de Cuarentena.</t>
  </si>
  <si>
    <t>HRS_TRANSPORTE</t>
  </si>
  <si>
    <t>Kenia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</si>
</sst>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d\ &quot;de&quot;\ mmmm\ &quot;de&quot;\ yyyy"/>
    <numFmt numFmtId="165" formatCode="0.0%"/>
    <numFmt numFmtId="166" formatCode="[$-340A]d&quot; de &quot;mmmm&quot; de &quot;yyyy;@"/>
    <numFmt numFmtId="167" formatCode="dddd"/>
    <numFmt numFmtId="168" formatCode="0#&quot;.&quot;###&quot;.&quot;###&quot;-&quot;#"/>
    <numFmt numFmtId="169" formatCode="dd/mm/yyyy;@"/>
    <numFmt numFmtId="170" formatCode="d/m/yyyy"/>
    <numFmt numFmtId="171" formatCode="yyyy"/>
    <numFmt numFmtId="172" formatCode="mm/yy"/>
    <numFmt numFmtId="173" formatCode="mm"/>
    <numFmt numFmtId="174" formatCode="General;yy"/>
  </numFmts>
  <fonts count="127" x14ac:knownFonts="1">
    <font>
      <sz val="11"/>
      <color theme="1"/>
      <name val="Calibri"/>
      <family val="2"/>
      <scheme val="minor"/>
    </font>
    <font>
      <sz val="12"/>
      <name val="Verdana"/>
      <family val="2"/>
    </font>
    <font>
      <sz val="10"/>
      <name val="Verdana"/>
      <family val="2"/>
    </font>
    <font>
      <sz val="8"/>
      <name val="Verdana"/>
      <family val="2"/>
    </font>
    <font>
      <sz val="7"/>
      <name val="Verdana"/>
      <family val="2"/>
    </font>
    <font>
      <b/>
      <sz val="24"/>
      <color indexed="10"/>
      <name val="Verdana"/>
      <family val="2"/>
    </font>
    <font>
      <b/>
      <sz val="14"/>
      <name val="Verdana"/>
      <family val="2"/>
    </font>
    <font>
      <b/>
      <sz val="8"/>
      <name val="Verdana"/>
      <family val="2"/>
    </font>
    <font>
      <b/>
      <sz val="7"/>
      <name val="Verdana"/>
      <family val="2"/>
    </font>
    <font>
      <b/>
      <sz val="8"/>
      <color indexed="56"/>
      <name val="Verdana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color indexed="60"/>
      <name val="Verdana"/>
      <family val="2"/>
    </font>
    <font>
      <b/>
      <sz val="11"/>
      <color indexed="60"/>
      <name val="Arial"/>
      <family val="2"/>
    </font>
    <font>
      <b/>
      <sz val="9"/>
      <name val="Verdana"/>
      <family val="2"/>
    </font>
    <font>
      <b/>
      <sz val="11"/>
      <color indexed="30"/>
      <name val="Arial"/>
      <family val="2"/>
    </font>
    <font>
      <b/>
      <sz val="10"/>
      <name val="Verdana"/>
      <family val="2"/>
    </font>
    <font>
      <i/>
      <sz val="10"/>
      <name val="Verdana"/>
      <family val="2"/>
    </font>
    <font>
      <b/>
      <sz val="6"/>
      <name val="Verdana"/>
      <family val="2"/>
    </font>
    <font>
      <b/>
      <sz val="7"/>
      <color indexed="10"/>
      <name val="Verdana"/>
      <family val="2"/>
    </font>
    <font>
      <sz val="9"/>
      <name val="Verdana"/>
      <family val="2"/>
    </font>
    <font>
      <i/>
      <sz val="9"/>
      <name val="Verdan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i/>
      <sz val="10"/>
      <name val="Verdana"/>
      <family val="2"/>
    </font>
    <font>
      <b/>
      <i/>
      <sz val="8"/>
      <name val="Verdana"/>
      <family val="2"/>
    </font>
    <font>
      <i/>
      <sz val="10"/>
      <color indexed="10"/>
      <name val="Verdana"/>
      <family val="2"/>
    </font>
    <font>
      <sz val="10"/>
      <color theme="1"/>
      <name val="Calibri"/>
      <family val="2"/>
      <scheme val="minor"/>
    </font>
    <font>
      <i/>
      <sz val="8"/>
      <color indexed="10"/>
      <name val="Verdana"/>
      <family val="2"/>
    </font>
    <font>
      <sz val="8"/>
      <color theme="1"/>
      <name val="Calibri"/>
      <family val="2"/>
      <scheme val="minor"/>
    </font>
    <font>
      <b/>
      <i/>
      <sz val="8"/>
      <color indexed="30"/>
      <name val="Verdana"/>
      <family val="2"/>
    </font>
    <font>
      <b/>
      <sz val="11"/>
      <color theme="1"/>
      <name val="Calibri"/>
      <family val="2"/>
      <scheme val="minor"/>
    </font>
    <font>
      <i/>
      <sz val="11"/>
      <color indexed="8"/>
      <name val="Calibri"/>
      <family val="2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6"/>
      <color rgb="FF000000"/>
      <name val="Arial"/>
      <family val="2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4"/>
      <color rgb="FFFF0000"/>
      <name val="Verdana"/>
      <family val="2"/>
    </font>
    <font>
      <b/>
      <sz val="8"/>
      <color theme="5"/>
      <name val="Verdana"/>
      <family val="2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b/>
      <i/>
      <sz val="11"/>
      <color indexed="8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sz val="9"/>
      <color theme="0" tint="-0.34998626667073579"/>
      <name val="Calibri"/>
      <family val="2"/>
    </font>
    <font>
      <sz val="8"/>
      <name val="Calibri"/>
      <family val="2"/>
    </font>
    <font>
      <sz val="12"/>
      <name val="Calibri"/>
      <family val="2"/>
    </font>
    <font>
      <b/>
      <sz val="9"/>
      <name val="Calibri"/>
      <family val="2"/>
    </font>
    <font>
      <i/>
      <sz val="9"/>
      <name val="Calibri"/>
      <family val="2"/>
    </font>
    <font>
      <sz val="7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b/>
      <sz val="10"/>
      <name val="Calibri"/>
      <family val="2"/>
    </font>
    <font>
      <b/>
      <sz val="8"/>
      <name val="Calibri"/>
      <family val="2"/>
    </font>
    <font>
      <sz val="14"/>
      <name val="Calibri"/>
      <family val="2"/>
    </font>
    <font>
      <sz val="10"/>
      <name val="Calibri"/>
      <family val="2"/>
    </font>
    <font>
      <b/>
      <sz val="7"/>
      <name val="Calibri"/>
      <family val="2"/>
    </font>
    <font>
      <sz val="11"/>
      <name val="Calibri"/>
      <family val="2"/>
    </font>
    <font>
      <sz val="9"/>
      <color indexed="10"/>
      <name val="Calibri"/>
      <family val="2"/>
    </font>
    <font>
      <sz val="10.5"/>
      <name val="Calibri"/>
      <family val="2"/>
    </font>
    <font>
      <sz val="8"/>
      <color indexed="8"/>
      <name val="Calibri"/>
      <family val="2"/>
    </font>
    <font>
      <b/>
      <sz val="12"/>
      <name val="Calibri"/>
      <family val="2"/>
    </font>
    <font>
      <sz val="10"/>
      <color theme="1"/>
      <name val="Arial"/>
      <family val="2"/>
    </font>
    <font>
      <b/>
      <sz val="18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8"/>
      <name val="Arial"/>
      <family val="2"/>
    </font>
    <font>
      <b/>
      <sz val="10"/>
      <color theme="1"/>
      <name val="Calibri"/>
      <family val="2"/>
      <scheme val="minor"/>
    </font>
    <font>
      <b/>
      <sz val="16"/>
      <color indexed="30"/>
      <name val="Arial"/>
      <family val="2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name val="Verdana"/>
      <family val="2"/>
    </font>
    <font>
      <b/>
      <sz val="8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theme="5"/>
      <name val="Verdana"/>
      <family val="2"/>
    </font>
    <font>
      <b/>
      <sz val="10"/>
      <color theme="5"/>
      <name val="Verdana"/>
      <family val="2"/>
    </font>
    <font>
      <b/>
      <sz val="10"/>
      <color indexed="60"/>
      <name val="Arial"/>
      <family val="2"/>
    </font>
    <font>
      <b/>
      <sz val="10"/>
      <color indexed="30"/>
      <name val="Arial"/>
      <family val="2"/>
    </font>
    <font>
      <sz val="10"/>
      <color theme="1"/>
      <name val="Verdana"/>
      <family val="2"/>
    </font>
    <font>
      <b/>
      <sz val="11"/>
      <color theme="1"/>
      <name val="Verdana"/>
      <family val="2"/>
    </font>
    <font>
      <b/>
      <sz val="10"/>
      <color theme="1"/>
      <name val="Verdana"/>
      <family val="2"/>
    </font>
    <font>
      <sz val="22"/>
      <color theme="1"/>
      <name val="Verdana"/>
      <family val="2"/>
    </font>
    <font>
      <sz val="11"/>
      <color theme="1"/>
      <name val="Verdana"/>
      <family val="2"/>
    </font>
    <font>
      <b/>
      <sz val="24"/>
      <color rgb="FFFF0000"/>
      <name val="Verdana"/>
      <family val="2"/>
    </font>
    <font>
      <sz val="20"/>
      <color theme="1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rgb="FFC00000"/>
      <name val="Verdana"/>
      <family val="2"/>
    </font>
    <font>
      <sz val="7"/>
      <color theme="1"/>
      <name val="Verdana"/>
      <family val="2"/>
    </font>
    <font>
      <sz val="14"/>
      <color theme="1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u/>
      <sz val="11"/>
      <color theme="1"/>
      <name val="Verdana"/>
      <family val="2"/>
    </font>
    <font>
      <sz val="14"/>
      <color theme="1"/>
      <name val="Calibri"/>
      <family val="2"/>
      <scheme val="minor"/>
    </font>
    <font>
      <b/>
      <sz val="10"/>
      <color rgb="FFC00000"/>
      <name val="Verdana"/>
      <family val="2"/>
    </font>
    <font>
      <b/>
      <sz val="10"/>
      <color rgb="FFFF0000"/>
      <name val="Verdana"/>
      <family val="2"/>
    </font>
    <font>
      <b/>
      <sz val="10"/>
      <color rgb="FF0070C0"/>
      <name val="Verdana"/>
      <family val="2"/>
    </font>
    <font>
      <b/>
      <sz val="11"/>
      <name val="Verdana"/>
      <family val="2"/>
    </font>
    <font>
      <b/>
      <sz val="9"/>
      <color indexed="8"/>
      <name val="Calibri"/>
      <family val="2"/>
    </font>
    <font>
      <sz val="10"/>
      <name val="Calibri"/>
      <family val="2"/>
      <scheme val="minor"/>
    </font>
    <font>
      <sz val="11"/>
      <name val="Verdana"/>
      <family val="2"/>
    </font>
    <font>
      <i/>
      <sz val="11"/>
      <name val="Verdana"/>
      <family val="2"/>
    </font>
    <font>
      <sz val="13"/>
      <color theme="1"/>
      <name val="Calibri"/>
      <family val="2"/>
      <scheme val="minor"/>
    </font>
    <font>
      <i/>
      <sz val="13"/>
      <color theme="1"/>
      <name val="Calibri"/>
      <family val="2"/>
      <scheme val="minor"/>
    </font>
    <font>
      <sz val="10.5"/>
      <color theme="1"/>
      <name val="Verdana"/>
      <family val="2"/>
    </font>
    <font>
      <b/>
      <sz val="8"/>
      <color indexed="60"/>
      <name val="Arial"/>
      <family val="2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9"/>
      <color rgb="FFFF0000"/>
      <name val="Verdana"/>
      <family val="2"/>
    </font>
    <font>
      <u/>
      <sz val="9"/>
      <color rgb="FFFF0000"/>
      <name val="Verdana"/>
      <family val="2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20"/>
      <color theme="1"/>
      <name val="Calibri"/>
      <family val="2"/>
      <scheme val="minor"/>
    </font>
    <font>
      <sz val="7.5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0"/>
      <color indexed="81"/>
      <name val="Tahoma"/>
      <charset val="1"/>
    </font>
    <font>
      <sz val="10"/>
      <color indexed="81"/>
      <name val="Tahoma"/>
      <charset val="1"/>
    </font>
    <font>
      <sz val="11"/>
      <color indexed="8"/>
      <name val="Calibri"/>
      <family val="2"/>
    </font>
    <font>
      <b/>
      <sz val="8"/>
      <color theme="1"/>
      <name val="Verdana"/>
      <family val="2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FF"/>
        <bgColor indexed="42"/>
      </patternFill>
    </fill>
    <fill>
      <patternFill patternType="solid">
        <fgColor rgb="FFCC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0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1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ouble">
        <color indexed="64"/>
      </left>
      <right style="dashed">
        <color indexed="64"/>
      </right>
      <top style="double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ashed">
        <color indexed="64"/>
      </bottom>
      <diagonal/>
    </border>
    <border>
      <left style="double">
        <color indexed="64"/>
      </left>
      <right style="dashed">
        <color indexed="64"/>
      </right>
      <top style="dashed">
        <color indexed="64"/>
      </top>
      <bottom/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dashed">
        <color indexed="64"/>
      </right>
      <top/>
      <bottom style="dashed">
        <color indexed="64"/>
      </bottom>
      <diagonal/>
    </border>
    <border>
      <left style="double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/>
      <top style="double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double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ouble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/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ashed">
        <color indexed="64"/>
      </bottom>
      <diagonal/>
    </border>
    <border>
      <left/>
      <right style="dashed">
        <color indexed="64"/>
      </right>
      <top style="double">
        <color indexed="64"/>
      </top>
      <bottom style="dashed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 style="double">
        <color indexed="64"/>
      </bottom>
      <diagonal/>
    </border>
    <border>
      <left/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38" fillId="0" borderId="0" applyFont="0" applyFill="0" applyBorder="0" applyAlignment="0" applyProtection="0"/>
  </cellStyleXfs>
  <cellXfs count="1005">
    <xf numFmtId="0" fontId="0" fillId="0" borderId="0" xfId="0"/>
    <xf numFmtId="0" fontId="16" fillId="2" borderId="0" xfId="0" applyFont="1" applyFill="1" applyAlignment="1">
      <alignment horizontal="left" vertical="center" shrinkToFit="1"/>
    </xf>
    <xf numFmtId="0" fontId="14" fillId="2" borderId="0" xfId="0" applyFont="1" applyFill="1" applyAlignment="1">
      <alignment horizontal="center" vertical="center" shrinkToFit="1"/>
    </xf>
    <xf numFmtId="0" fontId="17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7" fillId="2" borderId="15" xfId="0" applyFont="1" applyFill="1" applyBorder="1" applyAlignment="1">
      <alignment horizontal="center" vertical="center" shrinkToFit="1"/>
    </xf>
    <xf numFmtId="3" fontId="7" fillId="2" borderId="0" xfId="0" applyNumberFormat="1" applyFont="1" applyFill="1" applyAlignment="1">
      <alignment horizontal="center" vertical="center" shrinkToFit="1"/>
    </xf>
    <xf numFmtId="0" fontId="32" fillId="0" borderId="0" xfId="0" applyFont="1"/>
    <xf numFmtId="0" fontId="36" fillId="0" borderId="0" xfId="0" applyFont="1" applyAlignment="1">
      <alignment horizontal="left" wrapText="1"/>
    </xf>
    <xf numFmtId="0" fontId="0" fillId="10" borderId="34" xfId="0" applyFill="1" applyBorder="1"/>
    <xf numFmtId="0" fontId="0" fillId="9" borderId="0" xfId="0" applyFill="1"/>
    <xf numFmtId="0" fontId="0" fillId="0" borderId="0" xfId="0" applyAlignment="1">
      <alignment horizontal="left" vertical="top"/>
    </xf>
    <xf numFmtId="0" fontId="0" fillId="11" borderId="0" xfId="0" applyFill="1"/>
    <xf numFmtId="0" fontId="0" fillId="10" borderId="35" xfId="0" applyFill="1" applyBorder="1"/>
    <xf numFmtId="0" fontId="0" fillId="9" borderId="35" xfId="0" applyFill="1" applyBorder="1"/>
    <xf numFmtId="0" fontId="7" fillId="2" borderId="36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0" fillId="0" borderId="2" xfId="0" applyNumberFormat="1" applyBorder="1" applyAlignment="1">
      <alignment horizontal="center" vertical="center" shrinkToFit="1"/>
    </xf>
    <xf numFmtId="167" fontId="29" fillId="0" borderId="2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shrinkToFit="1"/>
    </xf>
    <xf numFmtId="0" fontId="0" fillId="0" borderId="16" xfId="0" applyBorder="1" applyAlignment="1">
      <alignment horizontal="center" vertical="center" shrinkToFit="1"/>
    </xf>
    <xf numFmtId="0" fontId="40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31" fillId="0" borderId="0" xfId="0" applyFont="1" applyAlignment="1">
      <alignment vertical="center"/>
    </xf>
    <xf numFmtId="0" fontId="0" fillId="0" borderId="2" xfId="0" applyBorder="1" applyAlignment="1">
      <alignment horizontal="center" vertical="center" wrapText="1"/>
    </xf>
    <xf numFmtId="3" fontId="11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16" fillId="2" borderId="0" xfId="0" applyFont="1" applyFill="1" applyAlignment="1">
      <alignment vertical="center"/>
    </xf>
    <xf numFmtId="0" fontId="33" fillId="0" borderId="0" xfId="0" applyFont="1"/>
    <xf numFmtId="0" fontId="31" fillId="0" borderId="0" xfId="0" applyFont="1"/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left" vertical="center"/>
    </xf>
    <xf numFmtId="0" fontId="32" fillId="11" borderId="0" xfId="0" applyFont="1" applyFill="1"/>
    <xf numFmtId="0" fontId="4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19" fillId="2" borderId="4" xfId="0" applyFont="1" applyFill="1" applyBorder="1" applyAlignment="1">
      <alignment vertical="center" textRotation="90" shrinkToFit="1"/>
    </xf>
    <xf numFmtId="0" fontId="18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12" borderId="0" xfId="0" applyFont="1" applyFill="1" applyAlignment="1">
      <alignment horizontal="center" vertical="center" wrapText="1"/>
    </xf>
    <xf numFmtId="2" fontId="18" fillId="0" borderId="0" xfId="0" applyNumberFormat="1" applyFont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0" fillId="8" borderId="0" xfId="0" applyFill="1"/>
    <xf numFmtId="0" fontId="4" fillId="8" borderId="0" xfId="0" applyFont="1" applyFill="1" applyAlignment="1">
      <alignment vertical="center" textRotation="90"/>
    </xf>
    <xf numFmtId="0" fontId="2" fillId="8" borderId="0" xfId="0" applyFont="1" applyFill="1" applyAlignment="1">
      <alignment vertical="center"/>
    </xf>
    <xf numFmtId="0" fontId="1" fillId="8" borderId="0" xfId="0" applyFont="1" applyFill="1" applyAlignment="1">
      <alignment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35" fillId="0" borderId="0" xfId="0" applyFont="1"/>
    <xf numFmtId="0" fontId="8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/>
    </xf>
    <xf numFmtId="0" fontId="7" fillId="2" borderId="0" xfId="0" applyFont="1" applyFill="1" applyAlignment="1">
      <alignment vertical="center" shrinkToFit="1"/>
    </xf>
    <xf numFmtId="3" fontId="10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shrinkToFit="1"/>
    </xf>
    <xf numFmtId="165" fontId="12" fillId="2" borderId="0" xfId="0" applyNumberFormat="1" applyFont="1" applyFill="1" applyAlignment="1">
      <alignment vertical="center" shrinkToFit="1"/>
    </xf>
    <xf numFmtId="3" fontId="13" fillId="2" borderId="0" xfId="0" applyNumberFormat="1" applyFont="1" applyFill="1" applyAlignment="1">
      <alignment vertical="center"/>
    </xf>
    <xf numFmtId="3" fontId="15" fillId="2" borderId="0" xfId="0" applyNumberFormat="1" applyFont="1" applyFill="1" applyAlignment="1">
      <alignment vertical="center"/>
    </xf>
    <xf numFmtId="0" fontId="24" fillId="8" borderId="0" xfId="0" applyFont="1" applyFill="1" applyAlignment="1">
      <alignment vertical="center"/>
    </xf>
    <xf numFmtId="0" fontId="25" fillId="8" borderId="0" xfId="0" applyFont="1" applyFill="1" applyAlignment="1">
      <alignment vertical="center"/>
    </xf>
    <xf numFmtId="0" fontId="28" fillId="8" borderId="0" xfId="0" applyFont="1" applyFill="1" applyAlignment="1">
      <alignment shrinkToFit="1"/>
    </xf>
    <xf numFmtId="0" fontId="0" fillId="5" borderId="64" xfId="0" applyFill="1" applyBorder="1" applyAlignment="1" applyProtection="1">
      <alignment horizontal="center" vertical="center"/>
      <protection locked="0"/>
    </xf>
    <xf numFmtId="0" fontId="0" fillId="5" borderId="70" xfId="0" applyFill="1" applyBorder="1" applyAlignment="1" applyProtection="1">
      <alignment horizontal="center" vertical="center"/>
      <protection locked="0"/>
    </xf>
    <xf numFmtId="0" fontId="39" fillId="8" borderId="62" xfId="0" applyFont="1" applyFill="1" applyBorder="1" applyAlignment="1">
      <alignment horizontal="center" vertical="center"/>
    </xf>
    <xf numFmtId="0" fontId="0" fillId="7" borderId="2" xfId="0" applyFill="1" applyBorder="1" applyAlignment="1" applyProtection="1">
      <alignment horizontal="center" vertical="center"/>
      <protection locked="0"/>
    </xf>
    <xf numFmtId="0" fontId="45" fillId="12" borderId="85" xfId="0" applyFont="1" applyFill="1" applyBorder="1"/>
    <xf numFmtId="0" fontId="0" fillId="7" borderId="16" xfId="0" applyFill="1" applyBorder="1" applyAlignment="1" applyProtection="1">
      <alignment horizontal="center" vertical="center" wrapText="1"/>
      <protection locked="0"/>
    </xf>
    <xf numFmtId="0" fontId="46" fillId="2" borderId="0" xfId="0" applyFont="1" applyFill="1"/>
    <xf numFmtId="0" fontId="47" fillId="2" borderId="0" xfId="0" applyFont="1" applyFill="1" applyAlignment="1">
      <alignment horizontal="left"/>
    </xf>
    <xf numFmtId="0" fontId="47" fillId="2" borderId="0" xfId="0" applyFont="1" applyFill="1" applyAlignment="1">
      <alignment wrapText="1"/>
    </xf>
    <xf numFmtId="0" fontId="47" fillId="2" borderId="0" xfId="0" applyFont="1" applyFill="1"/>
    <xf numFmtId="0" fontId="48" fillId="0" borderId="0" xfId="0" applyFont="1"/>
    <xf numFmtId="0" fontId="46" fillId="0" borderId="0" xfId="0" applyFont="1"/>
    <xf numFmtId="0" fontId="49" fillId="2" borderId="0" xfId="0" applyFont="1" applyFill="1" applyAlignment="1">
      <alignment vertical="center" wrapText="1"/>
    </xf>
    <xf numFmtId="0" fontId="50" fillId="2" borderId="0" xfId="0" applyFont="1" applyFill="1" applyAlignment="1">
      <alignment horizontal="left"/>
    </xf>
    <xf numFmtId="0" fontId="50" fillId="2" borderId="0" xfId="0" applyFont="1" applyFill="1"/>
    <xf numFmtId="0" fontId="52" fillId="2" borderId="0" xfId="0" applyFont="1" applyFill="1" applyAlignment="1">
      <alignment horizontal="left"/>
    </xf>
    <xf numFmtId="0" fontId="53" fillId="2" borderId="0" xfId="0" applyFont="1" applyFill="1" applyAlignment="1">
      <alignment horizontal="left" vertical="center" wrapText="1"/>
    </xf>
    <xf numFmtId="0" fontId="47" fillId="2" borderId="0" xfId="0" applyFont="1" applyFill="1" applyAlignment="1">
      <alignment horizontal="center" vertical="center" wrapText="1"/>
    </xf>
    <xf numFmtId="14" fontId="51" fillId="2" borderId="0" xfId="0" applyNumberFormat="1" applyFont="1" applyFill="1" applyAlignment="1">
      <alignment horizontal="center" vertical="center" wrapText="1"/>
    </xf>
    <xf numFmtId="0" fontId="49" fillId="2" borderId="0" xfId="0" applyFont="1" applyFill="1" applyAlignment="1">
      <alignment vertical="center"/>
    </xf>
    <xf numFmtId="0" fontId="54" fillId="2" borderId="0" xfId="0" applyFont="1" applyFill="1"/>
    <xf numFmtId="0" fontId="49" fillId="2" borderId="0" xfId="0" applyFont="1" applyFill="1" applyAlignment="1">
      <alignment vertical="center" textRotation="90"/>
    </xf>
    <xf numFmtId="0" fontId="51" fillId="2" borderId="26" xfId="0" applyFont="1" applyFill="1" applyBorder="1" applyAlignment="1">
      <alignment horizontal="center" vertical="center"/>
    </xf>
    <xf numFmtId="0" fontId="62" fillId="2" borderId="0" xfId="0" applyFont="1" applyFill="1"/>
    <xf numFmtId="0" fontId="62" fillId="0" borderId="0" xfId="0" applyFont="1"/>
    <xf numFmtId="0" fontId="51" fillId="2" borderId="2" xfId="0" applyFont="1" applyFill="1" applyBorder="1" applyAlignment="1">
      <alignment horizontal="center" vertical="center"/>
    </xf>
    <xf numFmtId="0" fontId="64" fillId="2" borderId="0" xfId="0" applyFont="1" applyFill="1"/>
    <xf numFmtId="0" fontId="49" fillId="2" borderId="0" xfId="0" applyFont="1" applyFill="1"/>
    <xf numFmtId="0" fontId="47" fillId="2" borderId="0" xfId="0" applyFont="1" applyFill="1" applyAlignment="1">
      <alignment vertical="center" shrinkToFit="1"/>
    </xf>
    <xf numFmtId="0" fontId="47" fillId="2" borderId="0" xfId="0" applyFont="1" applyFill="1" applyAlignment="1">
      <alignment horizontal="left" vertical="top"/>
    </xf>
    <xf numFmtId="0" fontId="47" fillId="2" borderId="0" xfId="0" applyFont="1" applyFill="1" applyAlignment="1">
      <alignment horizontal="center"/>
    </xf>
    <xf numFmtId="0" fontId="47" fillId="0" borderId="0" xfId="0" applyFont="1" applyAlignment="1">
      <alignment horizontal="left"/>
    </xf>
    <xf numFmtId="0" fontId="47" fillId="0" borderId="0" xfId="0" applyFont="1"/>
    <xf numFmtId="0" fontId="51" fillId="2" borderId="0" xfId="0" applyFont="1" applyFill="1" applyAlignment="1">
      <alignment horizontal="center" wrapText="1"/>
    </xf>
    <xf numFmtId="0" fontId="51" fillId="2" borderId="0" xfId="0" applyFont="1" applyFill="1" applyAlignment="1">
      <alignment horizontal="center"/>
    </xf>
    <xf numFmtId="0" fontId="47" fillId="0" borderId="0" xfId="0" applyFont="1" applyAlignment="1">
      <alignment wrapText="1"/>
    </xf>
    <xf numFmtId="0" fontId="50" fillId="0" borderId="0" xfId="0" applyFont="1" applyAlignment="1">
      <alignment horizontal="left"/>
    </xf>
    <xf numFmtId="0" fontId="50" fillId="0" borderId="0" xfId="0" applyFont="1"/>
    <xf numFmtId="0" fontId="59" fillId="0" borderId="0" xfId="0" applyFont="1"/>
    <xf numFmtId="0" fontId="65" fillId="0" borderId="0" xfId="0" applyFont="1" applyAlignment="1">
      <alignment horizontal="center"/>
    </xf>
    <xf numFmtId="0" fontId="66" fillId="0" borderId="0" xfId="0" applyFont="1" applyAlignment="1">
      <alignment horizontal="center" vertical="center"/>
    </xf>
    <xf numFmtId="0" fontId="68" fillId="0" borderId="104" xfId="0" applyFont="1" applyBorder="1" applyAlignment="1">
      <alignment horizontal="center" vertical="center"/>
    </xf>
    <xf numFmtId="0" fontId="68" fillId="0" borderId="105" xfId="0" applyFont="1" applyBorder="1" applyAlignment="1">
      <alignment horizontal="center" vertical="center"/>
    </xf>
    <xf numFmtId="0" fontId="68" fillId="0" borderId="105" xfId="0" applyFont="1" applyBorder="1" applyAlignment="1">
      <alignment horizontal="center" vertical="center" shrinkToFit="1"/>
    </xf>
    <xf numFmtId="0" fontId="71" fillId="0" borderId="105" xfId="0" applyFont="1" applyBorder="1" applyAlignment="1">
      <alignment horizontal="center" vertical="center" shrinkToFit="1"/>
    </xf>
    <xf numFmtId="0" fontId="66" fillId="0" borderId="104" xfId="0" applyFont="1" applyBorder="1" applyAlignment="1">
      <alignment horizontal="center" vertical="center"/>
    </xf>
    <xf numFmtId="1" fontId="66" fillId="0" borderId="104" xfId="0" applyNumberFormat="1" applyFont="1" applyBorder="1" applyAlignment="1">
      <alignment horizontal="center" vertical="center"/>
    </xf>
    <xf numFmtId="49" fontId="66" fillId="0" borderId="104" xfId="0" applyNumberFormat="1" applyFont="1" applyBorder="1" applyAlignment="1">
      <alignment horizontal="center" vertical="center"/>
    </xf>
    <xf numFmtId="170" fontId="66" fillId="0" borderId="104" xfId="0" applyNumberFormat="1" applyFont="1" applyBorder="1" applyAlignment="1">
      <alignment horizontal="center" vertical="center"/>
    </xf>
    <xf numFmtId="10" fontId="66" fillId="0" borderId="104" xfId="0" applyNumberFormat="1" applyFont="1" applyBorder="1" applyAlignment="1">
      <alignment horizontal="center" vertical="center"/>
    </xf>
    <xf numFmtId="0" fontId="66" fillId="0" borderId="104" xfId="0" applyFont="1" applyBorder="1" applyAlignment="1">
      <alignment horizontal="center" vertical="center" shrinkToFit="1"/>
    </xf>
    <xf numFmtId="3" fontId="44" fillId="0" borderId="0" xfId="0" applyNumberFormat="1" applyFont="1" applyAlignment="1">
      <alignment vertical="center"/>
    </xf>
    <xf numFmtId="3" fontId="15" fillId="0" borderId="0" xfId="0" applyNumberFormat="1" applyFont="1" applyAlignment="1">
      <alignment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27" fillId="0" borderId="0" xfId="0" applyFont="1" applyAlignment="1">
      <alignment vertical="center" wrapText="1"/>
    </xf>
    <xf numFmtId="0" fontId="39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shrinkToFit="1"/>
    </xf>
    <xf numFmtId="0" fontId="43" fillId="0" borderId="0" xfId="0" applyFont="1" applyAlignment="1">
      <alignment horizontal="center" vertical="center"/>
    </xf>
    <xf numFmtId="0" fontId="3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 shrinkToFit="1"/>
    </xf>
    <xf numFmtId="0" fontId="27" fillId="0" borderId="43" xfId="0" applyFont="1" applyBorder="1" applyAlignment="1">
      <alignment horizontal="center" vertical="center" wrapText="1"/>
    </xf>
    <xf numFmtId="0" fontId="39" fillId="0" borderId="43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 shrinkToFit="1"/>
    </xf>
    <xf numFmtId="0" fontId="27" fillId="0" borderId="16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 shrinkToFit="1"/>
    </xf>
    <xf numFmtId="0" fontId="34" fillId="0" borderId="0" xfId="0" applyFont="1" applyAlignment="1">
      <alignment horizontal="center" wrapText="1" shrinkToFit="1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29" fillId="0" borderId="2" xfId="0" applyFont="1" applyBorder="1" applyAlignment="1">
      <alignment horizontal="center" vertical="center" wrapText="1"/>
    </xf>
    <xf numFmtId="0" fontId="73" fillId="0" borderId="1" xfId="0" applyFont="1" applyBorder="1" applyAlignment="1">
      <alignment vertical="center" wrapText="1"/>
    </xf>
    <xf numFmtId="0" fontId="73" fillId="0" borderId="24" xfId="0" applyFont="1" applyBorder="1" applyAlignment="1">
      <alignment vertical="center" wrapText="1"/>
    </xf>
    <xf numFmtId="0" fontId="0" fillId="0" borderId="0" xfId="0" applyAlignment="1" applyProtection="1">
      <alignment horizontal="center" vertical="center" shrinkToFit="1"/>
      <protection locked="0"/>
    </xf>
    <xf numFmtId="0" fontId="27" fillId="0" borderId="0" xfId="0" applyFont="1" applyAlignment="1">
      <alignment horizontal="center" vertical="center" wrapText="1"/>
    </xf>
    <xf numFmtId="0" fontId="31" fillId="0" borderId="24" xfId="0" applyFont="1" applyBorder="1" applyAlignment="1">
      <alignment vertical="center" wrapText="1"/>
    </xf>
    <xf numFmtId="0" fontId="27" fillId="0" borderId="0" xfId="0" applyFont="1" applyAlignment="1">
      <alignment vertical="top" wrapText="1"/>
    </xf>
    <xf numFmtId="14" fontId="0" fillId="7" borderId="2" xfId="0" applyNumberFormat="1" applyFill="1" applyBorder="1" applyAlignment="1" applyProtection="1">
      <alignment horizontal="center" vertical="center" wrapText="1" shrinkToFit="1"/>
      <protection locked="0"/>
    </xf>
    <xf numFmtId="14" fontId="34" fillId="7" borderId="16" xfId="0" applyNumberFormat="1" applyFont="1" applyFill="1" applyBorder="1" applyAlignment="1" applyProtection="1">
      <alignment horizontal="center" wrapText="1" shrinkToFit="1"/>
      <protection locked="0"/>
    </xf>
    <xf numFmtId="0" fontId="0" fillId="7" borderId="16" xfId="0" applyFill="1" applyBorder="1" applyAlignment="1" applyProtection="1">
      <alignment horizontal="center" vertical="center" shrinkToFit="1"/>
      <protection locked="0"/>
    </xf>
    <xf numFmtId="0" fontId="0" fillId="7" borderId="2" xfId="0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>
      <alignment vertical="center"/>
    </xf>
    <xf numFmtId="0" fontId="0" fillId="0" borderId="2" xfId="0" applyBorder="1" applyAlignment="1">
      <alignment horizontal="center" vertical="center" shrinkToFit="1"/>
    </xf>
    <xf numFmtId="0" fontId="0" fillId="0" borderId="0" xfId="0" applyAlignment="1">
      <alignment vertical="top" wrapText="1"/>
    </xf>
    <xf numFmtId="167" fontId="79" fillId="0" borderId="2" xfId="0" applyNumberFormat="1" applyFont="1" applyBorder="1" applyAlignment="1">
      <alignment horizontal="center" vertical="center" shrinkToFit="1"/>
    </xf>
    <xf numFmtId="16" fontId="37" fillId="0" borderId="2" xfId="0" applyNumberFormat="1" applyFont="1" applyBorder="1" applyAlignment="1">
      <alignment horizontal="center" vertical="center" shrinkToFit="1"/>
    </xf>
    <xf numFmtId="0" fontId="37" fillId="0" borderId="2" xfId="0" applyFont="1" applyBorder="1" applyAlignment="1">
      <alignment horizontal="center" vertical="center"/>
    </xf>
    <xf numFmtId="14" fontId="0" fillId="7" borderId="16" xfId="0" applyNumberFormat="1" applyFill="1" applyBorder="1" applyAlignment="1" applyProtection="1">
      <alignment horizontal="center" vertical="center" shrinkToFit="1"/>
      <protection locked="0"/>
    </xf>
    <xf numFmtId="0" fontId="0" fillId="9" borderId="34" xfId="0" applyFill="1" applyBorder="1"/>
    <xf numFmtId="0" fontId="0" fillId="0" borderId="34" xfId="0" applyBorder="1"/>
    <xf numFmtId="0" fontId="0" fillId="0" borderId="106" xfId="0" applyBorder="1"/>
    <xf numFmtId="0" fontId="29" fillId="0" borderId="43" xfId="0" applyFont="1" applyBorder="1" applyAlignment="1">
      <alignment horizontal="center" vertical="center" shrinkToFit="1"/>
    </xf>
    <xf numFmtId="0" fontId="39" fillId="7" borderId="2" xfId="0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/>
    </xf>
    <xf numFmtId="0" fontId="31" fillId="0" borderId="0" xfId="0" applyFont="1" applyAlignment="1">
      <alignment horizontal="center" vertical="center" shrinkToFit="1"/>
    </xf>
    <xf numFmtId="171" fontId="0" fillId="0" borderId="2" xfId="0" applyNumberFormat="1" applyBorder="1" applyAlignment="1">
      <alignment horizontal="center" vertical="center" shrinkToFit="1"/>
    </xf>
    <xf numFmtId="172" fontId="0" fillId="0" borderId="2" xfId="0" applyNumberFormat="1" applyBorder="1" applyAlignment="1">
      <alignment horizontal="center" vertical="center" shrinkToFit="1"/>
    </xf>
    <xf numFmtId="173" fontId="0" fillId="0" borderId="2" xfId="0" applyNumberFormat="1" applyBorder="1" applyAlignment="1">
      <alignment horizontal="center" vertical="center" shrinkToFit="1"/>
    </xf>
    <xf numFmtId="174" fontId="0" fillId="0" borderId="2" xfId="0" applyNumberFormat="1" applyBorder="1" applyAlignment="1">
      <alignment horizontal="center" vertical="center" shrinkToFit="1"/>
    </xf>
    <xf numFmtId="2" fontId="0" fillId="0" borderId="0" xfId="0" applyNumberFormat="1"/>
    <xf numFmtId="0" fontId="35" fillId="0" borderId="0" xfId="0" applyFont="1" applyAlignment="1">
      <alignment horizontal="center" vertical="center" shrinkToFit="1"/>
    </xf>
    <xf numFmtId="0" fontId="35" fillId="0" borderId="0" xfId="0" applyFont="1" applyAlignment="1">
      <alignment shrinkToFit="1"/>
    </xf>
    <xf numFmtId="3" fontId="44" fillId="2" borderId="0" xfId="0" applyNumberFormat="1" applyFont="1" applyFill="1" applyAlignment="1">
      <alignment vertical="center"/>
    </xf>
    <xf numFmtId="0" fontId="42" fillId="2" borderId="0" xfId="0" applyFont="1" applyFill="1" applyAlignment="1">
      <alignment vertical="center" shrinkToFit="1"/>
    </xf>
    <xf numFmtId="165" fontId="13" fillId="2" borderId="0" xfId="1" applyNumberFormat="1" applyFont="1" applyFill="1" applyBorder="1" applyAlignment="1" applyProtection="1">
      <alignment vertical="center"/>
    </xf>
    <xf numFmtId="0" fontId="20" fillId="0" borderId="0" xfId="0" applyFont="1" applyAlignment="1">
      <alignment horizontal="center" vertical="center" shrinkToFit="1"/>
    </xf>
    <xf numFmtId="3" fontId="2" fillId="2" borderId="0" xfId="0" applyNumberFormat="1" applyFont="1" applyFill="1" applyAlignment="1">
      <alignment vertical="center"/>
    </xf>
    <xf numFmtId="165" fontId="84" fillId="2" borderId="0" xfId="1" applyNumberFormat="1" applyFont="1" applyFill="1" applyBorder="1" applyAlignment="1" applyProtection="1">
      <alignment vertical="center"/>
    </xf>
    <xf numFmtId="3" fontId="85" fillId="2" borderId="0" xfId="0" applyNumberFormat="1" applyFont="1" applyFill="1" applyAlignment="1">
      <alignment vertical="center"/>
    </xf>
    <xf numFmtId="0" fontId="34" fillId="0" borderId="0" xfId="0" applyFont="1" applyAlignment="1">
      <alignment vertical="center" shrinkToFit="1"/>
    </xf>
    <xf numFmtId="0" fontId="0" fillId="0" borderId="107" xfId="0" applyBorder="1" applyAlignment="1">
      <alignment horizontal="center" vertical="center"/>
    </xf>
    <xf numFmtId="49" fontId="51" fillId="2" borderId="0" xfId="0" applyNumberFormat="1" applyFont="1" applyFill="1" applyAlignment="1">
      <alignment vertical="center" wrapText="1"/>
    </xf>
    <xf numFmtId="0" fontId="56" fillId="2" borderId="45" xfId="0" applyFont="1" applyFill="1" applyBorder="1" applyAlignment="1">
      <alignment vertical="center" wrapText="1"/>
    </xf>
    <xf numFmtId="0" fontId="56" fillId="2" borderId="46" xfId="0" applyFont="1" applyFill="1" applyBorder="1" applyAlignment="1">
      <alignment vertical="center" wrapText="1"/>
    </xf>
    <xf numFmtId="0" fontId="0" fillId="0" borderId="18" xfId="0" applyBorder="1" applyAlignment="1">
      <alignment horizontal="center" vertical="center"/>
    </xf>
    <xf numFmtId="0" fontId="31" fillId="16" borderId="24" xfId="0" applyFont="1" applyFill="1" applyBorder="1" applyAlignment="1">
      <alignment horizontal="center" vertical="center" shrinkToFit="1"/>
    </xf>
    <xf numFmtId="0" fontId="31" fillId="16" borderId="26" xfId="0" applyFont="1" applyFill="1" applyBorder="1" applyAlignment="1">
      <alignment horizontal="center" vertical="center" shrinkToFit="1"/>
    </xf>
    <xf numFmtId="0" fontId="73" fillId="16" borderId="26" xfId="0" applyFont="1" applyFill="1" applyBorder="1" applyAlignment="1">
      <alignment horizontal="center" vertical="center" shrinkToFit="1"/>
    </xf>
    <xf numFmtId="0" fontId="80" fillId="16" borderId="26" xfId="0" applyFont="1" applyFill="1" applyBorder="1" applyAlignment="1">
      <alignment horizontal="center" vertical="center" shrinkToFit="1"/>
    </xf>
    <xf numFmtId="0" fontId="81" fillId="16" borderId="21" xfId="0" applyFont="1" applyFill="1" applyBorder="1" applyAlignment="1">
      <alignment horizontal="center" vertical="center" shrinkToFit="1"/>
    </xf>
    <xf numFmtId="0" fontId="80" fillId="16" borderId="21" xfId="0" applyFont="1" applyFill="1" applyBorder="1" applyAlignment="1">
      <alignment horizontal="center" vertical="center" shrinkToFit="1"/>
    </xf>
    <xf numFmtId="0" fontId="0" fillId="0" borderId="22" xfId="0" applyBorder="1" applyAlignment="1">
      <alignment horizontal="center" vertical="center"/>
    </xf>
    <xf numFmtId="171" fontId="0" fillId="0" borderId="43" xfId="0" applyNumberFormat="1" applyBorder="1" applyAlignment="1">
      <alignment horizontal="center" vertical="center" shrinkToFit="1"/>
    </xf>
    <xf numFmtId="0" fontId="0" fillId="0" borderId="43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68" fillId="0" borderId="101" xfId="0" applyFont="1" applyBorder="1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7" fillId="2" borderId="0" xfId="0" applyFont="1" applyFill="1" applyAlignment="1">
      <alignment horizontal="left" vertical="top" wrapText="1" shrinkToFit="1"/>
    </xf>
    <xf numFmtId="0" fontId="68" fillId="0" borderId="108" xfId="0" applyFont="1" applyBorder="1" applyAlignment="1">
      <alignment horizontal="center" vertical="center"/>
    </xf>
    <xf numFmtId="0" fontId="0" fillId="0" borderId="10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4" xfId="0" applyBorder="1" applyAlignment="1">
      <alignment horizontal="center" vertical="center"/>
    </xf>
    <xf numFmtId="0" fontId="66" fillId="0" borderId="2" xfId="0" applyFont="1" applyBorder="1" applyAlignment="1">
      <alignment horizontal="center" vertical="center"/>
    </xf>
    <xf numFmtId="0" fontId="7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1" fillId="0" borderId="2" xfId="0" applyFont="1" applyBorder="1" applyAlignment="1">
      <alignment horizontal="center" vertical="center"/>
    </xf>
    <xf numFmtId="0" fontId="29" fillId="17" borderId="16" xfId="0" applyFont="1" applyFill="1" applyBorder="1" applyAlignment="1">
      <alignment horizontal="center" vertical="center" wrapText="1"/>
    </xf>
    <xf numFmtId="0" fontId="18" fillId="12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12" borderId="2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29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165" fontId="2" fillId="0" borderId="0" xfId="1" applyNumberFormat="1" applyFont="1" applyFill="1" applyBorder="1" applyAlignment="1" applyProtection="1">
      <alignment horizontal="center" vertical="center" shrinkToFit="1"/>
    </xf>
    <xf numFmtId="9" fontId="2" fillId="0" borderId="0" xfId="1" applyFont="1" applyFill="1" applyBorder="1" applyAlignment="1" applyProtection="1">
      <alignment horizontal="center" vertical="center" shrinkToFit="1"/>
    </xf>
    <xf numFmtId="0" fontId="88" fillId="0" borderId="15" xfId="0" applyFont="1" applyBorder="1" applyAlignment="1">
      <alignment horizontal="center" vertical="center" shrinkToFit="1"/>
    </xf>
    <xf numFmtId="0" fontId="88" fillId="0" borderId="2" xfId="0" applyFont="1" applyBorder="1" applyAlignment="1">
      <alignment horizontal="center" vertical="center" shrinkToFit="1"/>
    </xf>
    <xf numFmtId="0" fontId="88" fillId="0" borderId="84" xfId="0" applyFont="1" applyBorder="1" applyAlignment="1">
      <alignment horizontal="center" vertical="center" shrinkToFit="1"/>
    </xf>
    <xf numFmtId="0" fontId="90" fillId="0" borderId="0" xfId="0" applyFont="1" applyAlignment="1">
      <alignment horizontal="center" vertical="center"/>
    </xf>
    <xf numFmtId="0" fontId="90" fillId="0" borderId="0" xfId="0" applyFont="1"/>
    <xf numFmtId="0" fontId="92" fillId="0" borderId="0" xfId="0" applyFont="1" applyAlignment="1">
      <alignment horizontal="center"/>
    </xf>
    <xf numFmtId="0" fontId="90" fillId="0" borderId="12" xfId="0" applyFont="1" applyBorder="1" applyAlignment="1">
      <alignment horizontal="center" vertical="center" wrapText="1"/>
    </xf>
    <xf numFmtId="0" fontId="90" fillId="0" borderId="21" xfId="0" applyFont="1" applyBorder="1" applyAlignment="1">
      <alignment horizontal="center" vertical="center" wrapText="1"/>
    </xf>
    <xf numFmtId="10" fontId="86" fillId="0" borderId="0" xfId="1" applyNumberFormat="1" applyFont="1" applyBorder="1" applyAlignment="1" applyProtection="1">
      <alignment horizontal="center" vertical="center"/>
    </xf>
    <xf numFmtId="0" fontId="86" fillId="0" borderId="0" xfId="0" applyFont="1"/>
    <xf numFmtId="0" fontId="86" fillId="0" borderId="0" xfId="0" applyFont="1" applyAlignment="1">
      <alignment horizontal="center" vertical="center" shrinkToFit="1"/>
    </xf>
    <xf numFmtId="0" fontId="96" fillId="0" borderId="0" xfId="0" applyFont="1" applyAlignment="1">
      <alignment vertical="center" wrapText="1"/>
    </xf>
    <xf numFmtId="0" fontId="87" fillId="0" borderId="2" xfId="0" applyFont="1" applyBorder="1" applyAlignment="1">
      <alignment vertical="center" shrinkToFit="1"/>
    </xf>
    <xf numFmtId="0" fontId="88" fillId="0" borderId="116" xfId="0" applyFont="1" applyBorder="1" applyAlignment="1">
      <alignment horizontal="center" vertical="center" shrinkToFit="1"/>
    </xf>
    <xf numFmtId="0" fontId="88" fillId="0" borderId="43" xfId="0" applyFont="1" applyBorder="1" applyAlignment="1">
      <alignment horizontal="center" vertical="center" shrinkToFit="1"/>
    </xf>
    <xf numFmtId="0" fontId="88" fillId="0" borderId="1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90" xfId="0" applyFont="1" applyBorder="1" applyAlignment="1">
      <alignment horizontal="center" vertical="center" shrinkToFit="1"/>
    </xf>
    <xf numFmtId="0" fontId="94" fillId="0" borderId="0" xfId="0" applyFont="1" applyAlignment="1">
      <alignment horizontal="center" vertical="center" shrinkToFit="1"/>
    </xf>
    <xf numFmtId="3" fontId="98" fillId="0" borderId="0" xfId="0" applyNumberFormat="1" applyFont="1" applyAlignment="1">
      <alignment vertical="center"/>
    </xf>
    <xf numFmtId="3" fontId="95" fillId="0" borderId="0" xfId="0" applyNumberFormat="1" applyFont="1" applyAlignment="1">
      <alignment vertical="center"/>
    </xf>
    <xf numFmtId="14" fontId="94" fillId="0" borderId="0" xfId="0" applyNumberFormat="1" applyFont="1" applyAlignment="1">
      <alignment horizontal="center" vertical="center" shrinkToFit="1"/>
    </xf>
    <xf numFmtId="0" fontId="87" fillId="0" borderId="0" xfId="0" applyFont="1" applyAlignment="1">
      <alignment horizontal="center" vertical="center"/>
    </xf>
    <xf numFmtId="0" fontId="90" fillId="0" borderId="12" xfId="0" applyFont="1" applyBorder="1" applyAlignment="1">
      <alignment vertical="center" shrinkToFit="1"/>
    </xf>
    <xf numFmtId="3" fontId="99" fillId="0" borderId="0" xfId="0" applyNumberFormat="1" applyFont="1" applyAlignment="1">
      <alignment vertical="center"/>
    </xf>
    <xf numFmtId="0" fontId="90" fillId="0" borderId="12" xfId="0" applyFont="1" applyBorder="1"/>
    <xf numFmtId="3" fontId="97" fillId="0" borderId="0" xfId="0" applyNumberFormat="1" applyFont="1" applyAlignment="1">
      <alignment vertical="center"/>
    </xf>
    <xf numFmtId="0" fontId="87" fillId="0" borderId="0" xfId="0" applyFont="1" applyAlignment="1">
      <alignment vertical="center"/>
    </xf>
    <xf numFmtId="0" fontId="103" fillId="0" borderId="2" xfId="0" applyFont="1" applyBorder="1" applyAlignment="1">
      <alignment horizontal="center" vertical="center" shrinkToFit="1"/>
    </xf>
    <xf numFmtId="3" fontId="99" fillId="0" borderId="24" xfId="0" applyNumberFormat="1" applyFont="1" applyBorder="1" applyAlignment="1">
      <alignment horizontal="center" vertical="center" shrinkToFit="1"/>
    </xf>
    <xf numFmtId="3" fontId="90" fillId="0" borderId="13" xfId="0" applyNumberFormat="1" applyFont="1" applyBorder="1" applyAlignment="1">
      <alignment horizontal="center" vertical="center" shrinkToFit="1"/>
    </xf>
    <xf numFmtId="3" fontId="87" fillId="0" borderId="13" xfId="0" applyNumberFormat="1" applyFont="1" applyBorder="1" applyAlignment="1">
      <alignment horizontal="center" vertical="center" shrinkToFit="1"/>
    </xf>
    <xf numFmtId="165" fontId="104" fillId="0" borderId="2" xfId="1" applyNumberFormat="1" applyFont="1" applyBorder="1" applyAlignment="1" applyProtection="1">
      <alignment horizontal="center" vertical="center" shrinkToFit="1"/>
    </xf>
    <xf numFmtId="0" fontId="35" fillId="0" borderId="2" xfId="0" applyFont="1" applyBorder="1" applyAlignment="1">
      <alignment horizontal="center" vertical="center"/>
    </xf>
    <xf numFmtId="0" fontId="0" fillId="0" borderId="2" xfId="0" applyBorder="1"/>
    <xf numFmtId="0" fontId="69" fillId="0" borderId="102" xfId="0" applyFont="1" applyBorder="1"/>
    <xf numFmtId="0" fontId="46" fillId="0" borderId="2" xfId="0" applyFont="1" applyBorder="1" applyAlignment="1">
      <alignment horizontal="center" vertical="center"/>
    </xf>
    <xf numFmtId="0" fontId="106" fillId="0" borderId="2" xfId="0" applyFont="1" applyBorder="1" applyAlignment="1">
      <alignment horizontal="center" vertical="center"/>
    </xf>
    <xf numFmtId="0" fontId="47" fillId="0" borderId="2" xfId="0" applyFont="1" applyBorder="1" applyAlignment="1">
      <alignment horizontal="center" vertical="center"/>
    </xf>
    <xf numFmtId="0" fontId="51" fillId="0" borderId="2" xfId="0" applyFont="1" applyBorder="1" applyAlignment="1">
      <alignment horizontal="center" vertical="center"/>
    </xf>
    <xf numFmtId="0" fontId="51" fillId="0" borderId="17" xfId="0" applyFont="1" applyBorder="1" applyAlignment="1">
      <alignment horizontal="center" vertical="center"/>
    </xf>
    <xf numFmtId="0" fontId="66" fillId="0" borderId="118" xfId="0" applyFont="1" applyBorder="1" applyAlignment="1">
      <alignment horizontal="center" vertical="center"/>
    </xf>
    <xf numFmtId="0" fontId="68" fillId="0" borderId="101" xfId="0" applyFont="1" applyBorder="1" applyAlignment="1">
      <alignment vertical="center"/>
    </xf>
    <xf numFmtId="0" fontId="69" fillId="0" borderId="103" xfId="0" applyFont="1" applyBorder="1"/>
    <xf numFmtId="9" fontId="66" fillId="0" borderId="118" xfId="0" applyNumberFormat="1" applyFont="1" applyBorder="1" applyAlignment="1">
      <alignment horizontal="center" vertical="center"/>
    </xf>
    <xf numFmtId="9" fontId="66" fillId="0" borderId="104" xfId="0" applyNumberFormat="1" applyFont="1" applyBorder="1" applyAlignment="1">
      <alignment horizontal="center" vertical="center"/>
    </xf>
    <xf numFmtId="0" fontId="90" fillId="0" borderId="0" xfId="0" applyFont="1" applyAlignment="1">
      <alignment horizontal="center" vertical="center" wrapText="1"/>
    </xf>
    <xf numFmtId="0" fontId="90" fillId="0" borderId="0" xfId="0" applyFont="1" applyAlignment="1">
      <alignment horizontal="center" vertical="center" shrinkToFit="1"/>
    </xf>
    <xf numFmtId="0" fontId="86" fillId="5" borderId="64" xfId="0" applyFont="1" applyFill="1" applyBorder="1" applyAlignment="1" applyProtection="1">
      <alignment horizontal="center" vertical="center" shrinkToFit="1"/>
      <protection locked="0"/>
    </xf>
    <xf numFmtId="0" fontId="86" fillId="5" borderId="70" xfId="0" applyFont="1" applyFill="1" applyBorder="1" applyAlignment="1" applyProtection="1">
      <alignment horizontal="center" vertical="center" shrinkToFit="1"/>
      <protection locked="0"/>
    </xf>
    <xf numFmtId="0" fontId="2" fillId="2" borderId="0" xfId="0" applyFont="1" applyFill="1" applyAlignment="1">
      <alignment horizontal="left" vertical="top"/>
    </xf>
    <xf numFmtId="0" fontId="27" fillId="0" borderId="0" xfId="0" applyFont="1" applyAlignment="1">
      <alignment horizontal="left" vertical="top"/>
    </xf>
    <xf numFmtId="0" fontId="2" fillId="12" borderId="0" xfId="0" applyFont="1" applyFill="1" applyAlignment="1">
      <alignment horizontal="left" vertical="top" wrapText="1"/>
    </xf>
    <xf numFmtId="0" fontId="107" fillId="0" borderId="0" xfId="0" applyFont="1" applyAlignment="1">
      <alignment horizontal="left" vertical="top"/>
    </xf>
    <xf numFmtId="0" fontId="110" fillId="7" borderId="2" xfId="0" applyFont="1" applyFill="1" applyBorder="1" applyAlignment="1" applyProtection="1">
      <alignment horizontal="center" vertical="center"/>
      <protection locked="0"/>
    </xf>
    <xf numFmtId="0" fontId="111" fillId="0" borderId="16" xfId="0" applyFont="1" applyBorder="1" applyAlignment="1">
      <alignment horizontal="center" vertical="center" shrinkToFit="1"/>
    </xf>
    <xf numFmtId="0" fontId="110" fillId="7" borderId="16" xfId="0" applyFont="1" applyFill="1" applyBorder="1" applyAlignment="1" applyProtection="1">
      <alignment horizontal="center" vertical="center" shrinkToFit="1"/>
      <protection locked="0"/>
    </xf>
    <xf numFmtId="0" fontId="110" fillId="0" borderId="2" xfId="0" applyFont="1" applyBorder="1" applyAlignment="1">
      <alignment horizontal="center" vertical="center" shrinkToFit="1"/>
    </xf>
    <xf numFmtId="9" fontId="110" fillId="0" borderId="2" xfId="0" applyNumberFormat="1" applyFont="1" applyBorder="1" applyAlignment="1">
      <alignment horizontal="center" vertical="center" shrinkToFit="1"/>
    </xf>
    <xf numFmtId="0" fontId="110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7" borderId="2" xfId="0" applyFill="1" applyBorder="1" applyAlignment="1" applyProtection="1">
      <alignment horizontal="center" vertical="center" shrinkToFit="1"/>
      <protection locked="0"/>
    </xf>
    <xf numFmtId="0" fontId="109" fillId="0" borderId="2" xfId="0" applyFont="1" applyBorder="1" applyAlignment="1">
      <alignment horizontal="center" vertical="center" shrinkToFit="1"/>
    </xf>
    <xf numFmtId="0" fontId="108" fillId="0" borderId="2" xfId="0" applyFont="1" applyBorder="1" applyAlignment="1">
      <alignment horizontal="center" vertical="center" shrinkToFit="1"/>
    </xf>
    <xf numFmtId="0" fontId="105" fillId="0" borderId="2" xfId="0" applyFont="1" applyBorder="1" applyAlignment="1">
      <alignment horizontal="center" vertical="center" shrinkToFit="1"/>
    </xf>
    <xf numFmtId="0" fontId="108" fillId="0" borderId="16" xfId="0" applyFont="1" applyBorder="1" applyAlignment="1">
      <alignment horizontal="center" vertical="center" shrinkToFit="1"/>
    </xf>
    <xf numFmtId="165" fontId="108" fillId="0" borderId="84" xfId="1" applyNumberFormat="1" applyFont="1" applyFill="1" applyBorder="1" applyAlignment="1" applyProtection="1">
      <alignment horizontal="center" vertical="center" shrinkToFit="1"/>
    </xf>
    <xf numFmtId="0" fontId="108" fillId="0" borderId="18" xfId="0" applyFont="1" applyBorder="1" applyAlignment="1">
      <alignment horizontal="center" vertical="center" shrinkToFit="1"/>
    </xf>
    <xf numFmtId="0" fontId="90" fillId="0" borderId="84" xfId="0" applyFont="1" applyBorder="1" applyAlignment="1">
      <alignment horizontal="left" vertical="center" indent="1" shrinkToFit="1"/>
    </xf>
    <xf numFmtId="0" fontId="109" fillId="0" borderId="40" xfId="0" applyFont="1" applyBorder="1" applyAlignment="1">
      <alignment horizontal="center" vertical="center" shrinkToFit="1"/>
    </xf>
    <xf numFmtId="0" fontId="108" fillId="0" borderId="40" xfId="0" applyFont="1" applyBorder="1" applyAlignment="1">
      <alignment horizontal="center" vertical="center" shrinkToFit="1"/>
    </xf>
    <xf numFmtId="0" fontId="105" fillId="0" borderId="40" xfId="0" applyFont="1" applyBorder="1" applyAlignment="1">
      <alignment horizontal="center" vertical="center" shrinkToFit="1"/>
    </xf>
    <xf numFmtId="0" fontId="108" fillId="0" borderId="37" xfId="0" applyFont="1" applyBorder="1" applyAlignment="1">
      <alignment horizontal="center" vertical="center" shrinkToFit="1"/>
    </xf>
    <xf numFmtId="165" fontId="108" fillId="0" borderId="51" xfId="1" applyNumberFormat="1" applyFont="1" applyFill="1" applyBorder="1" applyAlignment="1" applyProtection="1">
      <alignment horizontal="center" vertical="center" shrinkToFit="1"/>
    </xf>
    <xf numFmtId="0" fontId="90" fillId="0" borderId="51" xfId="0" applyFont="1" applyBorder="1" applyAlignment="1">
      <alignment horizontal="left" vertical="center" indent="1" shrinkToFit="1"/>
    </xf>
    <xf numFmtId="0" fontId="109" fillId="0" borderId="26" xfId="0" applyFont="1" applyBorder="1" applyAlignment="1">
      <alignment horizontal="center" vertical="center" shrinkToFit="1"/>
    </xf>
    <xf numFmtId="0" fontId="108" fillId="0" borderId="26" xfId="0" applyFont="1" applyBorder="1" applyAlignment="1">
      <alignment horizontal="center" vertical="center" shrinkToFit="1"/>
    </xf>
    <xf numFmtId="0" fontId="105" fillId="0" borderId="26" xfId="0" applyFont="1" applyBorder="1" applyAlignment="1">
      <alignment horizontal="center" vertical="center" shrinkToFit="1"/>
    </xf>
    <xf numFmtId="0" fontId="108" fillId="0" borderId="21" xfId="0" applyFont="1" applyBorder="1" applyAlignment="1">
      <alignment horizontal="center" vertical="center" shrinkToFit="1"/>
    </xf>
    <xf numFmtId="0" fontId="108" fillId="0" borderId="15" xfId="0" applyFont="1" applyBorder="1" applyAlignment="1">
      <alignment horizontal="center" vertical="center" shrinkToFit="1"/>
    </xf>
    <xf numFmtId="0" fontId="108" fillId="0" borderId="84" xfId="0" applyFont="1" applyBorder="1" applyAlignment="1">
      <alignment horizontal="center" vertical="center" shrinkToFit="1"/>
    </xf>
    <xf numFmtId="0" fontId="90" fillId="0" borderId="114" xfId="0" applyFont="1" applyBorder="1" applyAlignment="1">
      <alignment horizontal="left" vertical="center" indent="1" shrinkToFit="1"/>
    </xf>
    <xf numFmtId="0" fontId="90" fillId="0" borderId="115" xfId="0" applyFont="1" applyBorder="1" applyAlignment="1">
      <alignment horizontal="left" vertical="center" indent="1" shrinkToFit="1"/>
    </xf>
    <xf numFmtId="0" fontId="108" fillId="0" borderId="51" xfId="0" applyFont="1" applyBorder="1" applyAlignment="1">
      <alignment horizontal="center" vertical="center" shrinkToFit="1"/>
    </xf>
    <xf numFmtId="0" fontId="90" fillId="0" borderId="113" xfId="0" applyFont="1" applyBorder="1" applyAlignment="1">
      <alignment horizontal="left" vertical="center" indent="1" shrinkToFit="1"/>
    </xf>
    <xf numFmtId="0" fontId="105" fillId="0" borderId="15" xfId="0" applyFont="1" applyBorder="1" applyAlignment="1">
      <alignment horizontal="center" vertical="center" shrinkToFit="1"/>
    </xf>
    <xf numFmtId="0" fontId="105" fillId="0" borderId="36" xfId="0" applyFont="1" applyBorder="1" applyAlignment="1">
      <alignment horizontal="center" vertical="center" shrinkToFit="1"/>
    </xf>
    <xf numFmtId="0" fontId="90" fillId="0" borderId="1" xfId="0" applyFont="1" applyBorder="1" applyAlignment="1">
      <alignment horizontal="center" vertical="center" wrapText="1"/>
    </xf>
    <xf numFmtId="49" fontId="47" fillId="18" borderId="2" xfId="0" applyNumberFormat="1" applyFont="1" applyFill="1" applyBorder="1" applyAlignment="1" applyProtection="1">
      <alignment horizontal="center" vertical="center"/>
      <protection locked="0"/>
    </xf>
    <xf numFmtId="0" fontId="59" fillId="18" borderId="2" xfId="0" applyFont="1" applyFill="1" applyBorder="1" applyAlignment="1" applyProtection="1">
      <alignment horizontal="center" vertical="center" wrapText="1"/>
      <protection locked="0"/>
    </xf>
    <xf numFmtId="0" fontId="70" fillId="0" borderId="104" xfId="0" applyFont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14" fontId="31" fillId="16" borderId="26" xfId="0" applyNumberFormat="1" applyFont="1" applyFill="1" applyBorder="1" applyAlignment="1">
      <alignment horizontal="center" vertical="center" shrinkToFit="1"/>
    </xf>
    <xf numFmtId="14" fontId="0" fillId="0" borderId="2" xfId="0" applyNumberFormat="1" applyBorder="1" applyAlignment="1">
      <alignment horizontal="center" vertical="center" shrinkToFit="1"/>
    </xf>
    <xf numFmtId="14" fontId="0" fillId="0" borderId="43" xfId="0" applyNumberFormat="1" applyBorder="1" applyAlignment="1">
      <alignment horizontal="center" vertical="center" shrinkToFit="1"/>
    </xf>
    <xf numFmtId="14" fontId="0" fillId="0" borderId="0" xfId="0" applyNumberFormat="1" applyAlignment="1">
      <alignment horizontal="center" vertical="center"/>
    </xf>
    <xf numFmtId="2" fontId="73" fillId="16" borderId="26" xfId="1" applyNumberFormat="1" applyFont="1" applyFill="1" applyBorder="1" applyAlignment="1">
      <alignment horizontal="center" vertical="center" shrinkToFit="1"/>
    </xf>
    <xf numFmtId="2" fontId="73" fillId="16" borderId="21" xfId="1" applyNumberFormat="1" applyFont="1" applyFill="1" applyBorder="1" applyAlignment="1">
      <alignment horizontal="center" vertical="center" shrinkToFit="1"/>
    </xf>
    <xf numFmtId="2" fontId="0" fillId="0" borderId="2" xfId="1" applyNumberFormat="1" applyFont="1" applyBorder="1" applyAlignment="1">
      <alignment horizontal="center" vertical="center" shrinkToFit="1"/>
    </xf>
    <xf numFmtId="2" fontId="0" fillId="0" borderId="43" xfId="0" applyNumberFormat="1" applyBorder="1" applyAlignment="1">
      <alignment horizontal="center" vertical="center" shrinkToFit="1"/>
    </xf>
    <xf numFmtId="2" fontId="0" fillId="0" borderId="0" xfId="1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0" fontId="93" fillId="0" borderId="0" xfId="1" applyNumberFormat="1" applyFont="1" applyBorder="1" applyAlignment="1" applyProtection="1">
      <alignment vertical="center" shrinkToFit="1"/>
    </xf>
    <xf numFmtId="165" fontId="87" fillId="0" borderId="13" xfId="0" applyNumberFormat="1" applyFont="1" applyBorder="1" applyAlignment="1">
      <alignment horizontal="center" vertical="center" shrinkToFit="1"/>
    </xf>
    <xf numFmtId="165" fontId="87" fillId="0" borderId="24" xfId="0" applyNumberFormat="1" applyFont="1" applyBorder="1" applyAlignment="1">
      <alignment horizontal="center" vertical="center" shrinkToFit="1"/>
    </xf>
    <xf numFmtId="165" fontId="102" fillId="0" borderId="2" xfId="0" applyNumberFormat="1" applyFont="1" applyBorder="1" applyAlignment="1">
      <alignment horizontal="center" vertical="center" shrinkToFit="1"/>
    </xf>
    <xf numFmtId="165" fontId="102" fillId="0" borderId="16" xfId="0" applyNumberFormat="1" applyFont="1" applyBorder="1" applyAlignment="1">
      <alignment vertical="center" shrinkToFit="1"/>
    </xf>
    <xf numFmtId="0" fontId="73" fillId="0" borderId="2" xfId="0" applyFont="1" applyBorder="1" applyAlignment="1">
      <alignment horizontal="center" vertical="center" shrinkToFit="1"/>
    </xf>
    <xf numFmtId="0" fontId="70" fillId="0" borderId="103" xfId="0" applyFont="1" applyBorder="1" applyAlignment="1">
      <alignment horizontal="center" vertical="center"/>
    </xf>
    <xf numFmtId="0" fontId="66" fillId="0" borderId="103" xfId="0" applyFont="1" applyBorder="1" applyAlignment="1">
      <alignment horizontal="center" vertical="center"/>
    </xf>
    <xf numFmtId="0" fontId="29" fillId="0" borderId="0" xfId="0" applyFont="1" applyAlignment="1">
      <alignment vertical="top" wrapText="1"/>
    </xf>
    <xf numFmtId="0" fontId="29" fillId="0" borderId="0" xfId="0" applyFont="1"/>
    <xf numFmtId="0" fontId="29" fillId="0" borderId="0" xfId="0" applyFont="1" applyAlignment="1">
      <alignment vertical="center" wrapText="1"/>
    </xf>
    <xf numFmtId="0" fontId="29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165" fontId="113" fillId="0" borderId="0" xfId="1" applyNumberFormat="1" applyFont="1" applyFill="1" applyBorder="1" applyAlignment="1" applyProtection="1">
      <alignment vertical="center"/>
    </xf>
    <xf numFmtId="0" fontId="31" fillId="0" borderId="0" xfId="0" applyFont="1" applyAlignment="1">
      <alignment horizontal="left" vertical="center"/>
    </xf>
    <xf numFmtId="0" fontId="114" fillId="0" borderId="0" xfId="0" quotePrefix="1" applyFont="1"/>
    <xf numFmtId="0" fontId="70" fillId="0" borderId="103" xfId="0" applyFont="1" applyBorder="1" applyAlignment="1">
      <alignment horizontal="center" vertical="center" shrinkToFit="1"/>
    </xf>
    <xf numFmtId="0" fontId="20" fillId="0" borderId="40" xfId="0" applyFont="1" applyBorder="1" applyAlignment="1">
      <alignment horizontal="center" vertical="center" shrinkToFit="1"/>
    </xf>
    <xf numFmtId="9" fontId="20" fillId="0" borderId="40" xfId="1" applyFont="1" applyFill="1" applyBorder="1" applyAlignment="1" applyProtection="1">
      <alignment horizontal="center" vertical="center" shrinkToFit="1"/>
    </xf>
    <xf numFmtId="0" fontId="21" fillId="0" borderId="40" xfId="0" applyFont="1" applyBorder="1" applyAlignment="1">
      <alignment horizontal="center" vertical="center" shrinkToFit="1"/>
    </xf>
    <xf numFmtId="0" fontId="20" fillId="0" borderId="2" xfId="0" applyFont="1" applyBorder="1" applyAlignment="1">
      <alignment horizontal="center" vertical="center" shrinkToFit="1"/>
    </xf>
    <xf numFmtId="9" fontId="20" fillId="0" borderId="2" xfId="1" applyFont="1" applyFill="1" applyBorder="1" applyAlignment="1" applyProtection="1">
      <alignment horizontal="center" vertical="center" shrinkToFit="1"/>
    </xf>
    <xf numFmtId="0" fontId="21" fillId="0" borderId="2" xfId="0" applyFont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 wrapText="1"/>
    </xf>
    <xf numFmtId="0" fontId="77" fillId="0" borderId="0" xfId="0" applyFont="1" applyAlignment="1">
      <alignment vertical="center" wrapText="1"/>
    </xf>
    <xf numFmtId="0" fontId="27" fillId="0" borderId="0" xfId="0" applyFont="1" applyAlignment="1">
      <alignment horizontal="center" vertical="center"/>
    </xf>
    <xf numFmtId="0" fontId="7" fillId="2" borderId="86" xfId="0" applyFont="1" applyFill="1" applyBorder="1" applyAlignment="1">
      <alignment horizontal="center" vertical="center" shrinkToFit="1"/>
    </xf>
    <xf numFmtId="0" fontId="21" fillId="0" borderId="32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9" fontId="20" fillId="0" borderId="32" xfId="1" applyFont="1" applyFill="1" applyBorder="1" applyAlignment="1" applyProtection="1">
      <alignment horizontal="center" vertical="center" shrinkToFit="1"/>
    </xf>
    <xf numFmtId="0" fontId="75" fillId="0" borderId="2" xfId="0" applyFont="1" applyBorder="1" applyAlignment="1">
      <alignment horizontal="center" vertical="center" shrinkToFit="1"/>
    </xf>
    <xf numFmtId="0" fontId="75" fillId="0" borderId="0" xfId="0" applyFont="1" applyAlignment="1">
      <alignment horizontal="center" vertical="center" shrinkToFit="1"/>
    </xf>
    <xf numFmtId="14" fontId="75" fillId="19" borderId="17" xfId="0" applyNumberFormat="1" applyFont="1" applyFill="1" applyBorder="1" applyAlignment="1" applyProtection="1">
      <alignment horizontal="center" vertical="center" wrapText="1"/>
      <protection locked="0"/>
    </xf>
    <xf numFmtId="14" fontId="75" fillId="0" borderId="17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shrinkToFit="1"/>
    </xf>
    <xf numFmtId="0" fontId="75" fillId="0" borderId="17" xfId="0" applyFont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31" fillId="0" borderId="0" xfId="0" applyFont="1" applyAlignment="1">
      <alignment vertical="center" shrinkToFit="1"/>
    </xf>
    <xf numFmtId="165" fontId="90" fillId="0" borderId="15" xfId="1" applyNumberFormat="1" applyFont="1" applyBorder="1" applyAlignment="1" applyProtection="1">
      <alignment horizontal="center" vertical="center" shrinkToFit="1"/>
    </xf>
    <xf numFmtId="165" fontId="90" fillId="0" borderId="2" xfId="1" applyNumberFormat="1" applyFont="1" applyBorder="1" applyAlignment="1" applyProtection="1">
      <alignment horizontal="center" vertical="center" shrinkToFit="1"/>
    </xf>
    <xf numFmtId="165" fontId="90" fillId="0" borderId="36" xfId="1" applyNumberFormat="1" applyFont="1" applyBorder="1" applyAlignment="1" applyProtection="1">
      <alignment horizontal="center" vertical="center" shrinkToFit="1"/>
    </xf>
    <xf numFmtId="165" fontId="90" fillId="0" borderId="40" xfId="1" applyNumberFormat="1" applyFont="1" applyBorder="1" applyAlignment="1" applyProtection="1">
      <alignment horizontal="center" vertical="center" shrinkToFit="1"/>
    </xf>
    <xf numFmtId="10" fontId="86" fillId="0" borderId="0" xfId="1" applyNumberFormat="1" applyFont="1" applyBorder="1" applyAlignment="1" applyProtection="1">
      <alignment horizontal="center" vertical="center" shrinkToFit="1"/>
    </xf>
    <xf numFmtId="0" fontId="90" fillId="0" borderId="0" xfId="0" applyFont="1" applyAlignment="1">
      <alignment shrinkToFit="1"/>
    </xf>
    <xf numFmtId="171" fontId="31" fillId="16" borderId="26" xfId="0" applyNumberFormat="1" applyFont="1" applyFill="1" applyBorder="1" applyAlignment="1">
      <alignment horizontal="center" vertical="center" shrinkToFit="1"/>
    </xf>
    <xf numFmtId="171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20" fillId="0" borderId="7" xfId="1" applyFont="1" applyFill="1" applyBorder="1" applyAlignment="1" applyProtection="1">
      <alignment horizontal="center" vertical="center" shrinkToFit="1"/>
    </xf>
    <xf numFmtId="9" fontId="20" fillId="0" borderId="0" xfId="1" applyFont="1" applyFill="1" applyBorder="1" applyAlignment="1" applyProtection="1">
      <alignment horizontal="center" vertical="center" shrinkToFit="1"/>
    </xf>
    <xf numFmtId="0" fontId="21" fillId="0" borderId="0" xfId="0" applyFont="1" applyAlignment="1">
      <alignment horizontal="center" vertical="center" shrinkToFit="1"/>
    </xf>
    <xf numFmtId="0" fontId="21" fillId="0" borderId="7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0" fontId="121" fillId="0" borderId="0" xfId="0" applyFont="1" applyAlignment="1">
      <alignment horizontal="left" vertical="center" wrapText="1"/>
    </xf>
    <xf numFmtId="0" fontId="121" fillId="0" borderId="0" xfId="0" applyFont="1" applyAlignment="1">
      <alignment vertical="center" wrapText="1"/>
    </xf>
    <xf numFmtId="0" fontId="0" fillId="19" borderId="1" xfId="0" applyFill="1" applyBorder="1" applyAlignment="1" applyProtection="1">
      <alignment horizontal="center" vertical="center" shrinkToFit="1"/>
      <protection locked="0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0" fillId="0" borderId="84" xfId="0" applyFont="1" applyBorder="1" applyAlignment="1">
      <alignment horizontal="center" vertical="center" shrinkToFit="1"/>
    </xf>
    <xf numFmtId="0" fontId="20" fillId="0" borderId="51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0" fillId="20" borderId="0" xfId="0" applyFill="1"/>
    <xf numFmtId="0" fontId="125" fillId="0" borderId="0" xfId="0" applyFont="1"/>
    <xf numFmtId="0" fontId="0" fillId="21" borderId="0" xfId="0" applyFill="1"/>
    <xf numFmtId="0" fontId="31" fillId="11" borderId="0" xfId="0" applyFont="1" applyFill="1"/>
    <xf numFmtId="3" fontId="7" fillId="8" borderId="0" xfId="0" applyNumberFormat="1" applyFont="1" applyFill="1" applyAlignment="1">
      <alignment horizontal="center" vertical="center" shrinkToFit="1"/>
    </xf>
    <xf numFmtId="0" fontId="0" fillId="0" borderId="0" xfId="0" quotePrefix="1"/>
    <xf numFmtId="0" fontId="45" fillId="0" borderId="0" xfId="0" applyFont="1"/>
    <xf numFmtId="0" fontId="115" fillId="0" borderId="0" xfId="0" applyFont="1" applyAlignment="1">
      <alignment horizontal="left" vertical="center"/>
    </xf>
    <xf numFmtId="0" fontId="86" fillId="0" borderId="0" xfId="0" applyFont="1" applyAlignment="1">
      <alignment vertical="center" wrapText="1"/>
    </xf>
    <xf numFmtId="3" fontId="16" fillId="6" borderId="16" xfId="0" applyNumberFormat="1" applyFont="1" applyFill="1" applyBorder="1" applyAlignment="1" applyProtection="1">
      <alignment horizontal="center" vertical="center" shrinkToFit="1"/>
      <protection locked="0"/>
    </xf>
    <xf numFmtId="3" fontId="16" fillId="6" borderId="17" xfId="0" applyNumberFormat="1" applyFont="1" applyFill="1" applyBorder="1" applyAlignment="1" applyProtection="1">
      <alignment horizontal="center" vertical="center" shrinkToFit="1"/>
      <protection locked="0"/>
    </xf>
    <xf numFmtId="3" fontId="16" fillId="6" borderId="19" xfId="0" applyNumberFormat="1" applyFont="1" applyFill="1" applyBorder="1" applyAlignment="1" applyProtection="1">
      <alignment horizontal="center" vertical="center" shrinkToFit="1"/>
      <protection locked="0"/>
    </xf>
    <xf numFmtId="3" fontId="16" fillId="6" borderId="37" xfId="0" applyNumberFormat="1" applyFont="1" applyFill="1" applyBorder="1" applyAlignment="1" applyProtection="1">
      <alignment horizontal="center" vertical="center" shrinkToFit="1"/>
      <protection locked="0"/>
    </xf>
    <xf numFmtId="3" fontId="16" fillId="6" borderId="38" xfId="0" applyNumberFormat="1" applyFont="1" applyFill="1" applyBorder="1" applyAlignment="1" applyProtection="1">
      <alignment horizontal="center" vertical="center" shrinkToFit="1"/>
      <protection locked="0"/>
    </xf>
    <xf numFmtId="3" fontId="16" fillId="6" borderId="41" xfId="0" applyNumberFormat="1" applyFont="1" applyFill="1" applyBorder="1" applyAlignment="1" applyProtection="1">
      <alignment horizontal="center" vertical="center" shrinkToFit="1"/>
      <protection locked="0"/>
    </xf>
    <xf numFmtId="0" fontId="109" fillId="6" borderId="16" xfId="0" applyFont="1" applyFill="1" applyBorder="1" applyAlignment="1" applyProtection="1">
      <alignment horizontal="center" vertical="center" shrinkToFit="1"/>
      <protection locked="0"/>
    </xf>
    <xf numFmtId="0" fontId="109" fillId="6" borderId="17" xfId="0" applyFont="1" applyFill="1" applyBorder="1" applyAlignment="1" applyProtection="1">
      <alignment horizontal="center" vertical="center" shrinkToFit="1"/>
      <protection locked="0"/>
    </xf>
    <xf numFmtId="0" fontId="109" fillId="6" borderId="18" xfId="0" applyFont="1" applyFill="1" applyBorder="1" applyAlignment="1" applyProtection="1">
      <alignment horizontal="center" vertical="center" shrinkToFit="1"/>
      <protection locked="0"/>
    </xf>
    <xf numFmtId="0" fontId="109" fillId="6" borderId="37" xfId="0" applyFont="1" applyFill="1" applyBorder="1" applyAlignment="1" applyProtection="1">
      <alignment horizontal="center" vertical="center" shrinkToFit="1"/>
      <protection locked="0"/>
    </xf>
    <xf numFmtId="0" fontId="109" fillId="6" borderId="38" xfId="0" applyFont="1" applyFill="1" applyBorder="1" applyAlignment="1" applyProtection="1">
      <alignment horizontal="center" vertical="center" shrinkToFit="1"/>
      <protection locked="0"/>
    </xf>
    <xf numFmtId="0" fontId="109" fillId="6" borderId="39" xfId="0" applyFont="1" applyFill="1" applyBorder="1" applyAlignment="1" applyProtection="1">
      <alignment horizontal="center" vertical="center" shrinkToFit="1"/>
      <protection locked="0"/>
    </xf>
    <xf numFmtId="0" fontId="7" fillId="2" borderId="6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shrinkToFit="1"/>
    </xf>
    <xf numFmtId="0" fontId="109" fillId="6" borderId="16" xfId="0" applyFont="1" applyFill="1" applyBorder="1" applyAlignment="1" applyProtection="1">
      <alignment horizontal="right" vertical="center" shrinkToFit="1"/>
      <protection locked="0"/>
    </xf>
    <xf numFmtId="0" fontId="109" fillId="6" borderId="17" xfId="0" applyFont="1" applyFill="1" applyBorder="1" applyAlignment="1" applyProtection="1">
      <alignment horizontal="right" vertical="center" shrinkToFit="1"/>
      <protection locked="0"/>
    </xf>
    <xf numFmtId="0" fontId="109" fillId="6" borderId="18" xfId="0" applyFont="1" applyFill="1" applyBorder="1" applyAlignment="1" applyProtection="1">
      <alignment horizontal="right" vertical="center" shrinkToFit="1"/>
      <protection locked="0"/>
    </xf>
    <xf numFmtId="0" fontId="0" fillId="0" borderId="0" xfId="0" applyAlignment="1">
      <alignment horizontal="center"/>
    </xf>
    <xf numFmtId="0" fontId="7" fillId="2" borderId="16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83" fillId="2" borderId="16" xfId="0" applyFont="1" applyFill="1" applyBorder="1" applyAlignment="1">
      <alignment horizontal="center" vertical="center" shrinkToFit="1"/>
    </xf>
    <xf numFmtId="0" fontId="83" fillId="2" borderId="18" xfId="0" applyFont="1" applyFill="1" applyBorder="1" applyAlignment="1">
      <alignment horizontal="center" vertical="center" shrinkToFit="1"/>
    </xf>
    <xf numFmtId="3" fontId="83" fillId="2" borderId="16" xfId="0" applyNumberFormat="1" applyFont="1" applyFill="1" applyBorder="1" applyAlignment="1">
      <alignment horizontal="center" vertical="center" shrinkToFit="1"/>
    </xf>
    <xf numFmtId="0" fontId="24" fillId="8" borderId="7" xfId="0" applyFont="1" applyFill="1" applyBorder="1" applyAlignment="1">
      <alignment horizontal="center" vertical="center"/>
    </xf>
    <xf numFmtId="0" fontId="78" fillId="2" borderId="10" xfId="0" applyFont="1" applyFill="1" applyBorder="1" applyAlignment="1">
      <alignment horizontal="center" wrapText="1"/>
    </xf>
    <xf numFmtId="0" fontId="78" fillId="2" borderId="9" xfId="0" applyFont="1" applyFill="1" applyBorder="1" applyAlignment="1">
      <alignment horizontal="center" wrapText="1"/>
    </xf>
    <xf numFmtId="0" fontId="78" fillId="2" borderId="100" xfId="0" applyFont="1" applyFill="1" applyBorder="1" applyAlignment="1">
      <alignment horizontal="center" wrapText="1"/>
    </xf>
    <xf numFmtId="0" fontId="78" fillId="2" borderId="47" xfId="0" applyFont="1" applyFill="1" applyBorder="1" applyAlignment="1">
      <alignment horizontal="center" wrapText="1"/>
    </xf>
    <xf numFmtId="0" fontId="0" fillId="8" borderId="71" xfId="0" applyFill="1" applyBorder="1" applyAlignment="1">
      <alignment horizontal="center" vertical="center"/>
    </xf>
    <xf numFmtId="0" fontId="0" fillId="8" borderId="72" xfId="0" applyFill="1" applyBorder="1" applyAlignment="1">
      <alignment horizontal="center" vertical="center"/>
    </xf>
    <xf numFmtId="0" fontId="0" fillId="8" borderId="73" xfId="0" applyFill="1" applyBorder="1" applyAlignment="1">
      <alignment horizontal="center" vertical="center"/>
    </xf>
    <xf numFmtId="3" fontId="7" fillId="0" borderId="20" xfId="0" applyNumberFormat="1" applyFont="1" applyBorder="1" applyAlignment="1">
      <alignment horizontal="center" vertical="center" shrinkToFit="1"/>
    </xf>
    <xf numFmtId="3" fontId="7" fillId="0" borderId="19" xfId="0" applyNumberFormat="1" applyFont="1" applyBorder="1" applyAlignment="1">
      <alignment horizontal="center" vertical="center" shrinkToFit="1"/>
    </xf>
    <xf numFmtId="0" fontId="108" fillId="6" borderId="16" xfId="0" applyFont="1" applyFill="1" applyBorder="1" applyAlignment="1" applyProtection="1">
      <alignment horizontal="center" vertical="center" shrinkToFit="1"/>
      <protection locked="0"/>
    </xf>
    <xf numFmtId="0" fontId="108" fillId="6" borderId="17" xfId="0" applyFont="1" applyFill="1" applyBorder="1" applyAlignment="1" applyProtection="1">
      <alignment horizontal="center" vertical="center" shrinkToFit="1"/>
      <protection locked="0"/>
    </xf>
    <xf numFmtId="0" fontId="108" fillId="6" borderId="18" xfId="0" applyFont="1" applyFill="1" applyBorder="1" applyAlignment="1" applyProtection="1">
      <alignment horizontal="center" vertical="center" shrinkToFit="1"/>
      <protection locked="0"/>
    </xf>
    <xf numFmtId="0" fontId="108" fillId="6" borderId="2" xfId="0" applyFont="1" applyFill="1" applyBorder="1" applyAlignment="1" applyProtection="1">
      <alignment horizontal="center" vertical="center" shrinkToFit="1"/>
      <protection locked="0"/>
    </xf>
    <xf numFmtId="0" fontId="108" fillId="8" borderId="16" xfId="0" applyFont="1" applyFill="1" applyBorder="1" applyAlignment="1">
      <alignment horizontal="center" vertical="center" shrinkToFit="1"/>
    </xf>
    <xf numFmtId="0" fontId="108" fillId="8" borderId="17" xfId="0" applyFont="1" applyFill="1" applyBorder="1" applyAlignment="1">
      <alignment horizontal="center" vertical="center" shrinkToFit="1"/>
    </xf>
    <xf numFmtId="0" fontId="108" fillId="8" borderId="18" xfId="0" applyFont="1" applyFill="1" applyBorder="1" applyAlignment="1">
      <alignment horizontal="center" vertical="center" shrinkToFit="1"/>
    </xf>
    <xf numFmtId="0" fontId="86" fillId="5" borderId="54" xfId="0" applyFont="1" applyFill="1" applyBorder="1" applyAlignment="1" applyProtection="1">
      <alignment horizontal="center" vertical="center" shrinkToFit="1"/>
      <protection locked="0"/>
    </xf>
    <xf numFmtId="0" fontId="86" fillId="5" borderId="55" xfId="0" applyFont="1" applyFill="1" applyBorder="1" applyAlignment="1" applyProtection="1">
      <alignment horizontal="center" vertical="center" shrinkToFit="1"/>
      <protection locked="0"/>
    </xf>
    <xf numFmtId="0" fontId="86" fillId="5" borderId="56" xfId="0" applyFont="1" applyFill="1" applyBorder="1" applyAlignment="1" applyProtection="1">
      <alignment horizontal="center" vertical="center" shrinkToFit="1"/>
      <protection locked="0"/>
    </xf>
    <xf numFmtId="3" fontId="43" fillId="8" borderId="7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textRotation="90"/>
    </xf>
    <xf numFmtId="49" fontId="4" fillId="8" borderId="4" xfId="0" applyNumberFormat="1" applyFont="1" applyFill="1" applyBorder="1" applyAlignment="1">
      <alignment vertical="center" textRotation="90"/>
    </xf>
    <xf numFmtId="0" fontId="0" fillId="8" borderId="59" xfId="0" applyFill="1" applyBorder="1" applyAlignment="1">
      <alignment horizontal="center" vertical="center"/>
    </xf>
    <xf numFmtId="0" fontId="0" fillId="8" borderId="60" xfId="0" applyFill="1" applyBorder="1" applyAlignment="1">
      <alignment horizontal="center" vertical="center"/>
    </xf>
    <xf numFmtId="0" fontId="0" fillId="8" borderId="61" xfId="0" applyFill="1" applyBorder="1" applyAlignment="1">
      <alignment horizontal="center" vertical="center"/>
    </xf>
    <xf numFmtId="0" fontId="86" fillId="5" borderId="50" xfId="0" applyFont="1" applyFill="1" applyBorder="1" applyAlignment="1" applyProtection="1">
      <alignment horizontal="center" vertical="center" shrinkToFit="1"/>
      <protection locked="0"/>
    </xf>
    <xf numFmtId="0" fontId="86" fillId="5" borderId="53" xfId="0" applyFont="1" applyFill="1" applyBorder="1" applyAlignment="1" applyProtection="1">
      <alignment horizontal="center" vertical="center" shrinkToFit="1"/>
      <protection locked="0"/>
    </xf>
    <xf numFmtId="0" fontId="86" fillId="5" borderId="74" xfId="0" applyFont="1" applyFill="1" applyBorder="1" applyAlignment="1" applyProtection="1">
      <alignment horizontal="center" vertical="center" shrinkToFit="1"/>
      <protection locked="0"/>
    </xf>
    <xf numFmtId="0" fontId="86" fillId="5" borderId="63" xfId="0" applyFont="1" applyFill="1" applyBorder="1" applyAlignment="1" applyProtection="1">
      <alignment horizontal="center" vertical="center" shrinkToFit="1"/>
      <protection locked="0"/>
    </xf>
    <xf numFmtId="0" fontId="86" fillId="5" borderId="57" xfId="0" applyFont="1" applyFill="1" applyBorder="1" applyAlignment="1" applyProtection="1">
      <alignment horizontal="center" vertical="center" shrinkToFit="1"/>
      <protection locked="0"/>
    </xf>
    <xf numFmtId="0" fontId="108" fillId="6" borderId="37" xfId="0" applyFont="1" applyFill="1" applyBorder="1" applyAlignment="1" applyProtection="1">
      <alignment horizontal="center" vertical="center" shrinkToFit="1"/>
      <protection locked="0"/>
    </xf>
    <xf numFmtId="0" fontId="108" fillId="6" borderId="38" xfId="0" applyFont="1" applyFill="1" applyBorder="1" applyAlignment="1" applyProtection="1">
      <alignment horizontal="center" vertical="center" shrinkToFit="1"/>
      <protection locked="0"/>
    </xf>
    <xf numFmtId="0" fontId="108" fillId="6" borderId="39" xfId="0" applyFont="1" applyFill="1" applyBorder="1" applyAlignment="1" applyProtection="1">
      <alignment horizontal="center" vertical="center" shrinkToFit="1"/>
      <protection locked="0"/>
    </xf>
    <xf numFmtId="0" fontId="108" fillId="6" borderId="40" xfId="0" applyFont="1" applyFill="1" applyBorder="1" applyAlignment="1" applyProtection="1">
      <alignment horizontal="center" vertical="center" shrinkToFit="1"/>
      <protection locked="0"/>
    </xf>
    <xf numFmtId="0" fontId="108" fillId="8" borderId="37" xfId="0" applyFont="1" applyFill="1" applyBorder="1" applyAlignment="1">
      <alignment horizontal="center" vertical="center" shrinkToFit="1"/>
    </xf>
    <xf numFmtId="0" fontId="108" fillId="8" borderId="38" xfId="0" applyFont="1" applyFill="1" applyBorder="1" applyAlignment="1">
      <alignment horizontal="center" vertical="center" shrinkToFit="1"/>
    </xf>
    <xf numFmtId="0" fontId="108" fillId="8" borderId="39" xfId="0" applyFont="1" applyFill="1" applyBorder="1" applyAlignment="1">
      <alignment horizontal="center" vertical="center" shrinkToFit="1"/>
    </xf>
    <xf numFmtId="0" fontId="109" fillId="6" borderId="37" xfId="0" applyFont="1" applyFill="1" applyBorder="1" applyAlignment="1" applyProtection="1">
      <alignment horizontal="right" vertical="center" shrinkToFit="1"/>
      <protection locked="0"/>
    </xf>
    <xf numFmtId="0" fontId="109" fillId="6" borderId="38" xfId="0" applyFont="1" applyFill="1" applyBorder="1" applyAlignment="1" applyProtection="1">
      <alignment horizontal="right" vertical="center" shrinkToFit="1"/>
      <protection locked="0"/>
    </xf>
    <xf numFmtId="0" fontId="109" fillId="6" borderId="39" xfId="0" applyFont="1" applyFill="1" applyBorder="1" applyAlignment="1" applyProtection="1">
      <alignment horizontal="right" vertical="center" shrinkToFit="1"/>
      <protection locked="0"/>
    </xf>
    <xf numFmtId="0" fontId="76" fillId="8" borderId="0" xfId="0" applyFont="1" applyFill="1" applyAlignment="1">
      <alignment horizontal="left" wrapText="1"/>
    </xf>
    <xf numFmtId="3" fontId="7" fillId="0" borderId="42" xfId="0" applyNumberFormat="1" applyFont="1" applyBorder="1" applyAlignment="1">
      <alignment horizontal="center" vertical="center" shrinkToFit="1"/>
    </xf>
    <xf numFmtId="3" fontId="7" fillId="0" borderId="41" xfId="0" applyNumberFormat="1" applyFont="1" applyBorder="1" applyAlignment="1">
      <alignment horizontal="center" vertical="center" shrinkToFit="1"/>
    </xf>
    <xf numFmtId="0" fontId="20" fillId="8" borderId="3" xfId="0" applyFont="1" applyFill="1" applyBorder="1" applyAlignment="1">
      <alignment horizontal="center" vertical="center"/>
    </xf>
    <xf numFmtId="0" fontId="28" fillId="8" borderId="12" xfId="0" applyFont="1" applyFill="1" applyBorder="1" applyAlignment="1">
      <alignment horizontal="left" vertical="top" wrapText="1" shrinkToFit="1"/>
    </xf>
    <xf numFmtId="0" fontId="28" fillId="8" borderId="0" xfId="0" applyFont="1" applyFill="1" applyAlignment="1">
      <alignment horizontal="left" vertical="top" wrapText="1" shrinkToFit="1"/>
    </xf>
    <xf numFmtId="0" fontId="28" fillId="8" borderId="13" xfId="0" applyFont="1" applyFill="1" applyBorder="1" applyAlignment="1">
      <alignment horizontal="left" vertical="top" wrapText="1" shrinkToFit="1"/>
    </xf>
    <xf numFmtId="0" fontId="28" fillId="8" borderId="21" xfId="0" applyFont="1" applyFill="1" applyBorder="1" applyAlignment="1">
      <alignment horizontal="left" vertical="top" wrapText="1" shrinkToFit="1"/>
    </xf>
    <xf numFmtId="0" fontId="28" fillId="8" borderId="1" xfId="0" applyFont="1" applyFill="1" applyBorder="1" applyAlignment="1">
      <alignment horizontal="left" vertical="top" wrapText="1" shrinkToFit="1"/>
    </xf>
    <xf numFmtId="0" fontId="28" fillId="8" borderId="24" xfId="0" applyFont="1" applyFill="1" applyBorder="1" applyAlignment="1">
      <alignment horizontal="left" vertical="top" wrapText="1" shrinkToFit="1"/>
    </xf>
    <xf numFmtId="0" fontId="24" fillId="8" borderId="0" xfId="0" applyFont="1" applyFill="1" applyAlignment="1">
      <alignment horizontal="center" vertical="center"/>
    </xf>
    <xf numFmtId="0" fontId="25" fillId="8" borderId="1" xfId="0" applyFont="1" applyFill="1" applyBorder="1" applyAlignment="1">
      <alignment horizontal="left" vertical="center"/>
    </xf>
    <xf numFmtId="0" fontId="28" fillId="8" borderId="23" xfId="0" applyFont="1" applyFill="1" applyBorder="1" applyAlignment="1">
      <alignment horizontal="center" shrinkToFit="1"/>
    </xf>
    <xf numFmtId="0" fontId="29" fillId="8" borderId="3" xfId="0" applyFont="1" applyFill="1" applyBorder="1"/>
    <xf numFmtId="166" fontId="30" fillId="8" borderId="3" xfId="0" applyNumberFormat="1" applyFont="1" applyFill="1" applyBorder="1" applyAlignment="1">
      <alignment horizontal="center" shrinkToFit="1"/>
    </xf>
    <xf numFmtId="166" fontId="26" fillId="8" borderId="3" xfId="0" applyNumberFormat="1" applyFont="1" applyFill="1" applyBorder="1" applyAlignment="1">
      <alignment horizontal="center" shrinkToFit="1"/>
    </xf>
    <xf numFmtId="0" fontId="27" fillId="8" borderId="3" xfId="0" applyFont="1" applyFill="1" applyBorder="1"/>
    <xf numFmtId="0" fontId="27" fillId="8" borderId="22" xfId="0" applyFont="1" applyFill="1" applyBorder="1"/>
    <xf numFmtId="0" fontId="2" fillId="8" borderId="0" xfId="0" applyFont="1" applyFill="1" applyAlignment="1">
      <alignment horizontal="center" vertical="center"/>
    </xf>
    <xf numFmtId="0" fontId="20" fillId="8" borderId="0" xfId="0" applyFont="1" applyFill="1" applyAlignment="1">
      <alignment horizontal="center" vertical="center"/>
    </xf>
    <xf numFmtId="0" fontId="86" fillId="5" borderId="66" xfId="0" applyFont="1" applyFill="1" applyBorder="1" applyAlignment="1" applyProtection="1">
      <alignment horizontal="center" vertical="center" shrinkToFit="1"/>
      <protection locked="0"/>
    </xf>
    <xf numFmtId="0" fontId="86" fillId="5" borderId="58" xfId="0" applyFont="1" applyFill="1" applyBorder="1" applyAlignment="1" applyProtection="1">
      <alignment horizontal="center" vertical="center" shrinkToFit="1"/>
      <protection locked="0"/>
    </xf>
    <xf numFmtId="0" fontId="86" fillId="5" borderId="67" xfId="0" applyFont="1" applyFill="1" applyBorder="1" applyAlignment="1" applyProtection="1">
      <alignment horizontal="center" vertical="center" shrinkToFit="1"/>
      <protection locked="0"/>
    </xf>
    <xf numFmtId="0" fontId="86" fillId="5" borderId="68" xfId="0" applyFont="1" applyFill="1" applyBorder="1" applyAlignment="1" applyProtection="1">
      <alignment horizontal="center" vertical="center" shrinkToFit="1"/>
      <protection locked="0"/>
    </xf>
    <xf numFmtId="0" fontId="86" fillId="5" borderId="69" xfId="0" applyFont="1" applyFill="1" applyBorder="1" applyAlignment="1" applyProtection="1">
      <alignment horizontal="center" vertical="center" shrinkToFit="1"/>
      <protection locked="0"/>
    </xf>
    <xf numFmtId="0" fontId="2" fillId="5" borderId="65" xfId="0" applyFont="1" applyFill="1" applyBorder="1" applyAlignment="1" applyProtection="1">
      <alignment horizontal="center" vertical="center" shrinkToFit="1"/>
      <protection locked="0"/>
    </xf>
    <xf numFmtId="0" fontId="2" fillId="5" borderId="55" xfId="0" applyFont="1" applyFill="1" applyBorder="1" applyAlignment="1" applyProtection="1">
      <alignment horizontal="center" vertical="center" shrinkToFit="1"/>
      <protection locked="0"/>
    </xf>
    <xf numFmtId="0" fontId="2" fillId="5" borderId="52" xfId="0" applyFont="1" applyFill="1" applyBorder="1" applyAlignment="1" applyProtection="1">
      <alignment horizontal="center" vertical="center" shrinkToFit="1"/>
      <protection locked="0"/>
    </xf>
    <xf numFmtId="0" fontId="86" fillId="5" borderId="75" xfId="0" applyFont="1" applyFill="1" applyBorder="1" applyAlignment="1" applyProtection="1">
      <alignment horizontal="center" vertical="center" shrinkToFit="1"/>
      <protection locked="0"/>
    </xf>
    <xf numFmtId="0" fontId="86" fillId="5" borderId="76" xfId="0" applyFont="1" applyFill="1" applyBorder="1" applyAlignment="1" applyProtection="1">
      <alignment horizontal="center" vertical="center" shrinkToFit="1"/>
      <protection locked="0"/>
    </xf>
    <xf numFmtId="0" fontId="86" fillId="5" borderId="77" xfId="0" applyFont="1" applyFill="1" applyBorder="1" applyAlignment="1" applyProtection="1">
      <alignment horizontal="center" vertical="center" shrinkToFit="1"/>
      <protection locked="0"/>
    </xf>
    <xf numFmtId="0" fontId="105" fillId="2" borderId="0" xfId="0" applyFont="1" applyFill="1" applyAlignment="1">
      <alignment horizontal="center" vertical="top"/>
    </xf>
    <xf numFmtId="0" fontId="77" fillId="0" borderId="44" xfId="0" applyFont="1" applyBorder="1" applyAlignment="1">
      <alignment horizontal="center" vertical="center"/>
    </xf>
    <xf numFmtId="0" fontId="77" fillId="0" borderId="45" xfId="0" applyFont="1" applyBorder="1" applyAlignment="1">
      <alignment horizontal="center" vertical="center"/>
    </xf>
    <xf numFmtId="0" fontId="77" fillId="0" borderId="46" xfId="0" applyFont="1" applyBorder="1" applyAlignment="1">
      <alignment horizontal="center" vertical="center"/>
    </xf>
    <xf numFmtId="164" fontId="7" fillId="5" borderId="1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0" xfId="0" applyFont="1" applyFill="1" applyAlignment="1">
      <alignment horizontal="left" vertical="center" shrinkToFit="1"/>
    </xf>
    <xf numFmtId="0" fontId="8" fillId="2" borderId="0" xfId="0" applyFont="1" applyFill="1" applyAlignment="1">
      <alignment horizontal="right" vertical="center" shrinkToFi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right" vertical="center" shrinkToFit="1"/>
    </xf>
    <xf numFmtId="14" fontId="7" fillId="4" borderId="1" xfId="0" applyNumberFormat="1" applyFont="1" applyFill="1" applyBorder="1" applyAlignment="1" applyProtection="1">
      <alignment horizontal="center" vertical="center" shrinkToFit="1"/>
      <protection locked="0"/>
    </xf>
    <xf numFmtId="0" fontId="82" fillId="2" borderId="16" xfId="0" applyFont="1" applyFill="1" applyBorder="1" applyAlignment="1">
      <alignment horizontal="center" vertical="center" shrinkToFit="1"/>
    </xf>
    <xf numFmtId="0" fontId="82" fillId="2" borderId="18" xfId="0" applyFont="1" applyFill="1" applyBorder="1" applyAlignment="1">
      <alignment horizontal="center" vertical="center" shrinkToFit="1"/>
    </xf>
    <xf numFmtId="0" fontId="2" fillId="5" borderId="50" xfId="0" applyFont="1" applyFill="1" applyBorder="1" applyAlignment="1" applyProtection="1">
      <alignment horizontal="center" vertical="center" shrinkToFit="1"/>
      <protection locked="0"/>
    </xf>
    <xf numFmtId="0" fontId="2" fillId="2" borderId="50" xfId="0" applyFont="1" applyFill="1" applyBorder="1" applyAlignment="1">
      <alignment horizontal="center" vertical="center" shrinkToFit="1"/>
    </xf>
    <xf numFmtId="0" fontId="18" fillId="2" borderId="10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3" fontId="44" fillId="2" borderId="2" xfId="0" applyNumberFormat="1" applyFont="1" applyFill="1" applyBorder="1" applyAlignment="1">
      <alignment horizontal="center" vertical="center"/>
    </xf>
    <xf numFmtId="0" fontId="5" fillId="3" borderId="28" xfId="0" applyFont="1" applyFill="1" applyBorder="1" applyAlignment="1" applyProtection="1">
      <alignment horizontal="center" vertical="center" shrinkToFit="1"/>
      <protection locked="0"/>
    </xf>
    <xf numFmtId="0" fontId="5" fillId="3" borderId="29" xfId="0" applyFont="1" applyFill="1" applyBorder="1" applyAlignment="1" applyProtection="1">
      <alignment horizontal="center" vertical="center" shrinkToFit="1"/>
      <protection locked="0"/>
    </xf>
    <xf numFmtId="0" fontId="5" fillId="3" borderId="48" xfId="0" applyFont="1" applyFill="1" applyBorder="1" applyAlignment="1" applyProtection="1">
      <alignment horizontal="center" vertical="center" shrinkToFit="1"/>
      <protection locked="0"/>
    </xf>
    <xf numFmtId="0" fontId="5" fillId="3" borderId="30" xfId="0" applyFont="1" applyFill="1" applyBorder="1" applyAlignment="1" applyProtection="1">
      <alignment horizontal="center" vertical="center" shrinkToFit="1"/>
      <protection locked="0"/>
    </xf>
    <xf numFmtId="0" fontId="5" fillId="3" borderId="31" xfId="0" applyFont="1" applyFill="1" applyBorder="1" applyAlignment="1" applyProtection="1">
      <alignment horizontal="center" vertical="center" shrinkToFit="1"/>
      <protection locked="0"/>
    </xf>
    <xf numFmtId="0" fontId="5" fillId="3" borderId="49" xfId="0" applyFont="1" applyFill="1" applyBorder="1" applyAlignment="1" applyProtection="1">
      <alignment horizontal="center" vertical="center" shrinkToFit="1"/>
      <protection locked="0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168" fontId="7" fillId="5" borderId="1" xfId="0" applyNumberFormat="1" applyFont="1" applyFill="1" applyBorder="1" applyAlignment="1" applyProtection="1">
      <alignment horizontal="center" vertical="center" shrinkToFit="1"/>
      <protection locked="0"/>
    </xf>
    <xf numFmtId="0" fontId="7" fillId="5" borderId="1" xfId="0" applyFont="1" applyFill="1" applyBorder="1" applyAlignment="1" applyProtection="1">
      <alignment horizontal="center" vertical="center" shrinkToFit="1"/>
      <protection locked="0"/>
    </xf>
    <xf numFmtId="0" fontId="7" fillId="5" borderId="17" xfId="0" applyFont="1" applyFill="1" applyBorder="1" applyAlignment="1" applyProtection="1">
      <alignment horizontal="center" vertical="center" shrinkToFit="1"/>
      <protection locked="0"/>
    </xf>
    <xf numFmtId="164" fontId="7" fillId="2" borderId="1" xfId="0" applyNumberFormat="1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center" vertical="center"/>
    </xf>
    <xf numFmtId="0" fontId="8" fillId="8" borderId="0" xfId="0" applyFont="1" applyFill="1" applyAlignment="1">
      <alignment horizontal="right" vertical="center" shrinkToFit="1"/>
    </xf>
    <xf numFmtId="164" fontId="7" fillId="5" borderId="17" xfId="0" applyNumberFormat="1" applyFont="1" applyFill="1" applyBorder="1" applyAlignment="1" applyProtection="1">
      <alignment horizontal="center" vertical="center" shrinkToFit="1"/>
      <protection locked="0"/>
    </xf>
    <xf numFmtId="0" fontId="0" fillId="5" borderId="65" xfId="0" applyFill="1" applyBorder="1" applyAlignment="1" applyProtection="1">
      <alignment horizontal="center" vertical="center" shrinkToFit="1"/>
      <protection locked="0"/>
    </xf>
    <xf numFmtId="0" fontId="0" fillId="5" borderId="55" xfId="0" applyFill="1" applyBorder="1" applyAlignment="1" applyProtection="1">
      <alignment horizontal="center" vertical="center" shrinkToFit="1"/>
      <protection locked="0"/>
    </xf>
    <xf numFmtId="0" fontId="0" fillId="5" borderId="52" xfId="0" applyFill="1" applyBorder="1" applyAlignment="1" applyProtection="1">
      <alignment horizontal="center" vertical="center" shrinkToFit="1"/>
      <protection locked="0"/>
    </xf>
    <xf numFmtId="0" fontId="0" fillId="5" borderId="54" xfId="0" applyFill="1" applyBorder="1" applyAlignment="1" applyProtection="1">
      <alignment horizontal="center" vertical="center" shrinkToFit="1"/>
      <protection locked="0"/>
    </xf>
    <xf numFmtId="0" fontId="0" fillId="5" borderId="56" xfId="0" applyFill="1" applyBorder="1" applyAlignment="1" applyProtection="1">
      <alignment horizontal="center" vertical="center" shrinkToFit="1"/>
      <protection locked="0"/>
    </xf>
    <xf numFmtId="0" fontId="0" fillId="5" borderId="82" xfId="0" applyFill="1" applyBorder="1" applyAlignment="1" applyProtection="1">
      <alignment horizontal="center" vertical="center" shrinkToFit="1"/>
      <protection locked="0"/>
    </xf>
    <xf numFmtId="0" fontId="0" fillId="5" borderId="76" xfId="0" applyFill="1" applyBorder="1" applyAlignment="1" applyProtection="1">
      <alignment horizontal="center" vertical="center" shrinkToFit="1"/>
      <protection locked="0"/>
    </xf>
    <xf numFmtId="0" fontId="0" fillId="5" borderId="83" xfId="0" applyFill="1" applyBorder="1" applyAlignment="1" applyProtection="1">
      <alignment horizontal="center" vertical="center" shrinkToFit="1"/>
      <protection locked="0"/>
    </xf>
    <xf numFmtId="0" fontId="0" fillId="5" borderId="75" xfId="0" applyFill="1" applyBorder="1" applyAlignment="1" applyProtection="1">
      <alignment horizontal="center" vertical="center" shrinkToFit="1"/>
      <protection locked="0"/>
    </xf>
    <xf numFmtId="0" fontId="0" fillId="5" borderId="77" xfId="0" applyFill="1" applyBorder="1" applyAlignment="1" applyProtection="1">
      <alignment horizontal="center" vertical="center" shrinkToFit="1"/>
      <protection locked="0"/>
    </xf>
    <xf numFmtId="0" fontId="25" fillId="8" borderId="81" xfId="0" applyFont="1" applyFill="1" applyBorder="1" applyAlignment="1">
      <alignment horizontal="left" vertical="center"/>
    </xf>
    <xf numFmtId="0" fontId="28" fillId="8" borderId="3" xfId="0" applyFont="1" applyFill="1" applyBorder="1" applyAlignment="1">
      <alignment horizontal="center" shrinkToFit="1"/>
    </xf>
    <xf numFmtId="166" fontId="26" fillId="8" borderId="22" xfId="0" applyNumberFormat="1" applyFont="1" applyFill="1" applyBorder="1" applyAlignment="1">
      <alignment horizontal="center" shrinkToFit="1"/>
    </xf>
    <xf numFmtId="0" fontId="41" fillId="2" borderId="0" xfId="0" applyFont="1" applyFill="1" applyAlignment="1">
      <alignment horizontal="center" vertical="center"/>
    </xf>
    <xf numFmtId="0" fontId="7" fillId="8" borderId="0" xfId="0" applyFont="1" applyFill="1" applyAlignment="1">
      <alignment horizontal="left" vertical="center" shrinkToFit="1"/>
    </xf>
    <xf numFmtId="0" fontId="5" fillId="8" borderId="28" xfId="0" applyFont="1" applyFill="1" applyBorder="1" applyAlignment="1">
      <alignment horizontal="center" vertical="center"/>
    </xf>
    <xf numFmtId="0" fontId="5" fillId="8" borderId="29" xfId="0" applyFont="1" applyFill="1" applyBorder="1" applyAlignment="1">
      <alignment horizontal="center" vertical="center"/>
    </xf>
    <xf numFmtId="0" fontId="5" fillId="8" borderId="48" xfId="0" applyFont="1" applyFill="1" applyBorder="1" applyAlignment="1">
      <alignment horizontal="center" vertical="center"/>
    </xf>
    <xf numFmtId="0" fontId="5" fillId="8" borderId="30" xfId="0" applyFont="1" applyFill="1" applyBorder="1" applyAlignment="1">
      <alignment horizontal="center" vertical="center"/>
    </xf>
    <xf numFmtId="0" fontId="5" fillId="8" borderId="31" xfId="0" applyFont="1" applyFill="1" applyBorder="1" applyAlignment="1">
      <alignment horizontal="center" vertical="center"/>
    </xf>
    <xf numFmtId="0" fontId="5" fillId="8" borderId="49" xfId="0" applyFont="1" applyFill="1" applyBorder="1" applyAlignment="1">
      <alignment horizontal="center" vertical="center"/>
    </xf>
    <xf numFmtId="14" fontId="7" fillId="13" borderId="1" xfId="0" applyNumberFormat="1" applyFont="1" applyFill="1" applyBorder="1" applyAlignment="1">
      <alignment horizontal="center" vertical="center" shrinkToFit="1"/>
    </xf>
    <xf numFmtId="0" fontId="7" fillId="8" borderId="0" xfId="0" applyFont="1" applyFill="1" applyAlignment="1">
      <alignment horizontal="right" vertical="center" shrinkToFit="1"/>
    </xf>
    <xf numFmtId="164" fontId="7" fillId="8" borderId="1" xfId="0" applyNumberFormat="1" applyFont="1" applyFill="1" applyBorder="1" applyAlignment="1">
      <alignment horizontal="center" vertical="center" shrinkToFit="1"/>
    </xf>
    <xf numFmtId="0" fontId="7" fillId="8" borderId="1" xfId="0" applyFont="1" applyFill="1" applyBorder="1" applyAlignment="1">
      <alignment horizontal="center" vertical="center" shrinkToFit="1"/>
    </xf>
    <xf numFmtId="0" fontId="7" fillId="8" borderId="17" xfId="0" applyFont="1" applyFill="1" applyBorder="1" applyAlignment="1">
      <alignment horizontal="center" vertical="center" shrinkToFit="1"/>
    </xf>
    <xf numFmtId="164" fontId="7" fillId="8" borderId="17" xfId="0" applyNumberFormat="1" applyFont="1" applyFill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84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shrinkToFit="1"/>
    </xf>
    <xf numFmtId="0" fontId="108" fillId="8" borderId="2" xfId="0" applyFont="1" applyFill="1" applyBorder="1" applyAlignment="1">
      <alignment horizontal="center" vertical="center" shrinkToFit="1"/>
    </xf>
    <xf numFmtId="0" fontId="108" fillId="8" borderId="40" xfId="0" applyFont="1" applyFill="1" applyBorder="1" applyAlignment="1">
      <alignment horizontal="center" vertical="center" shrinkToFit="1"/>
    </xf>
    <xf numFmtId="0" fontId="109" fillId="6" borderId="40" xfId="0" applyFont="1" applyFill="1" applyBorder="1" applyAlignment="1" applyProtection="1">
      <alignment horizontal="center" vertical="center" shrinkToFit="1"/>
      <protection locked="0"/>
    </xf>
    <xf numFmtId="3" fontId="16" fillId="6" borderId="40" xfId="0" applyNumberFormat="1" applyFont="1" applyFill="1" applyBorder="1" applyAlignment="1" applyProtection="1">
      <alignment horizontal="center" vertical="center" shrinkToFit="1"/>
      <protection locked="0"/>
    </xf>
    <xf numFmtId="3" fontId="16" fillId="6" borderId="51" xfId="0" applyNumberFormat="1" applyFont="1" applyFill="1" applyBorder="1" applyAlignment="1" applyProtection="1">
      <alignment horizontal="center" vertical="center" shrinkToFit="1"/>
      <protection locked="0"/>
    </xf>
    <xf numFmtId="0" fontId="34" fillId="8" borderId="0" xfId="0" applyFont="1" applyFill="1" applyAlignment="1">
      <alignment horizontal="left" wrapText="1"/>
    </xf>
    <xf numFmtId="0" fontId="34" fillId="8" borderId="80" xfId="0" applyFont="1" applyFill="1" applyBorder="1" applyAlignment="1">
      <alignment horizontal="left" wrapText="1"/>
    </xf>
    <xf numFmtId="0" fontId="0" fillId="8" borderId="78" xfId="0" applyFill="1" applyBorder="1" applyAlignment="1">
      <alignment horizontal="center" vertical="center"/>
    </xf>
    <xf numFmtId="0" fontId="0" fillId="8" borderId="79" xfId="0" applyFill="1" applyBorder="1" applyAlignment="1">
      <alignment horizontal="center" vertical="center"/>
    </xf>
    <xf numFmtId="0" fontId="21" fillId="5" borderId="65" xfId="0" applyFont="1" applyFill="1" applyBorder="1" applyAlignment="1" applyProtection="1">
      <alignment horizontal="right" vertical="center" shrinkToFit="1"/>
      <protection locked="0"/>
    </xf>
    <xf numFmtId="0" fontId="21" fillId="5" borderId="55" xfId="0" applyFont="1" applyFill="1" applyBorder="1" applyAlignment="1" applyProtection="1">
      <alignment horizontal="right" vertical="center" shrinkToFit="1"/>
      <protection locked="0"/>
    </xf>
    <xf numFmtId="0" fontId="21" fillId="5" borderId="52" xfId="0" applyFont="1" applyFill="1" applyBorder="1" applyAlignment="1" applyProtection="1">
      <alignment horizontal="right" vertical="center" shrinkToFit="1"/>
      <protection locked="0"/>
    </xf>
    <xf numFmtId="0" fontId="115" fillId="0" borderId="0" xfId="0" applyFont="1" applyAlignment="1">
      <alignment horizontal="left" vertical="center"/>
    </xf>
    <xf numFmtId="0" fontId="33" fillId="0" borderId="43" xfId="0" applyFont="1" applyBorder="1" applyAlignment="1">
      <alignment horizontal="center" vertical="center"/>
    </xf>
    <xf numFmtId="0" fontId="33" fillId="0" borderId="26" xfId="0" applyFont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shrinkToFit="1"/>
    </xf>
    <xf numFmtId="0" fontId="42" fillId="2" borderId="2" xfId="0" applyFont="1" applyFill="1" applyBorder="1" applyAlignment="1">
      <alignment horizontal="center" vertical="center" shrinkToFit="1"/>
    </xf>
    <xf numFmtId="3" fontId="72" fillId="2" borderId="2" xfId="0" applyNumberFormat="1" applyFont="1" applyFill="1" applyBorder="1" applyAlignment="1">
      <alignment horizontal="center" vertical="center"/>
    </xf>
    <xf numFmtId="3" fontId="74" fillId="2" borderId="2" xfId="0" applyNumberFormat="1" applyFont="1" applyFill="1" applyBorder="1" applyAlignment="1">
      <alignment horizontal="center" vertical="center"/>
    </xf>
    <xf numFmtId="165" fontId="42" fillId="2" borderId="2" xfId="0" applyNumberFormat="1" applyFont="1" applyFill="1" applyBorder="1" applyAlignment="1">
      <alignment horizontal="center" vertical="center" shrinkToFit="1"/>
    </xf>
    <xf numFmtId="165" fontId="113" fillId="2" borderId="2" xfId="1" applyNumberFormat="1" applyFont="1" applyFill="1" applyBorder="1" applyAlignment="1" applyProtection="1">
      <alignment horizontal="center" vertical="center"/>
    </xf>
    <xf numFmtId="0" fontId="80" fillId="0" borderId="23" xfId="0" applyFont="1" applyBorder="1" applyAlignment="1">
      <alignment horizontal="center" vertical="center" wrapText="1"/>
    </xf>
    <xf numFmtId="0" fontId="80" fillId="0" borderId="22" xfId="0" applyFont="1" applyBorder="1" applyAlignment="1">
      <alignment horizontal="center" vertical="center" wrapText="1"/>
    </xf>
    <xf numFmtId="0" fontId="80" fillId="0" borderId="21" xfId="0" applyFont="1" applyBorder="1" applyAlignment="1">
      <alignment horizontal="center" vertical="center" wrapText="1"/>
    </xf>
    <xf numFmtId="0" fontId="80" fillId="0" borderId="24" xfId="0" applyFont="1" applyBorder="1" applyAlignment="1">
      <alignment horizontal="center" vertical="center" wrapText="1"/>
    </xf>
    <xf numFmtId="0" fontId="112" fillId="0" borderId="0" xfId="0" applyFont="1" applyAlignment="1">
      <alignment horizontal="center" vertical="center" shrinkToFit="1"/>
    </xf>
    <xf numFmtId="0" fontId="112" fillId="7" borderId="2" xfId="0" applyFont="1" applyFill="1" applyBorder="1" applyAlignment="1" applyProtection="1">
      <alignment horizontal="center" vertical="center" wrapText="1"/>
      <protection locked="0"/>
    </xf>
    <xf numFmtId="0" fontId="89" fillId="0" borderId="0" xfId="0" applyFont="1" applyAlignment="1">
      <alignment horizontal="center"/>
    </xf>
    <xf numFmtId="0" fontId="116" fillId="0" borderId="0" xfId="0" applyFont="1" applyAlignment="1">
      <alignment horizontal="left" vertical="center" wrapText="1"/>
    </xf>
    <xf numFmtId="0" fontId="86" fillId="0" borderId="0" xfId="0" applyFont="1" applyAlignment="1">
      <alignment horizontal="left" vertical="center"/>
    </xf>
    <xf numFmtId="0" fontId="86" fillId="0" borderId="0" xfId="0" applyFont="1" applyAlignment="1">
      <alignment horizontal="justify" vertical="center" wrapText="1"/>
    </xf>
    <xf numFmtId="0" fontId="126" fillId="5" borderId="2" xfId="0" applyFont="1" applyFill="1" applyBorder="1" applyAlignment="1">
      <alignment horizontal="center" vertical="center" wrapText="1"/>
    </xf>
    <xf numFmtId="0" fontId="0" fillId="7" borderId="16" xfId="0" applyFill="1" applyBorder="1" applyAlignment="1" applyProtection="1">
      <alignment horizontal="center" vertical="center" shrinkToFit="1"/>
      <protection locked="0"/>
    </xf>
    <xf numFmtId="0" fontId="0" fillId="7" borderId="18" xfId="0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left" vertical="center" wrapText="1"/>
    </xf>
    <xf numFmtId="0" fontId="31" fillId="0" borderId="2" xfId="0" applyFont="1" applyBorder="1" applyAlignment="1">
      <alignment horizontal="center" vertical="center" wrapText="1"/>
    </xf>
    <xf numFmtId="0" fontId="0" fillId="7" borderId="16" xfId="0" applyFill="1" applyBorder="1" applyAlignment="1" applyProtection="1">
      <alignment horizontal="left" vertical="center" wrapText="1"/>
      <protection locked="0"/>
    </xf>
    <xf numFmtId="0" fontId="0" fillId="7" borderId="17" xfId="0" applyFill="1" applyBorder="1" applyAlignment="1" applyProtection="1">
      <alignment horizontal="left" vertical="center" wrapText="1"/>
      <protection locked="0"/>
    </xf>
    <xf numFmtId="0" fontId="0" fillId="7" borderId="18" xfId="0" applyFill="1" applyBorder="1" applyAlignment="1" applyProtection="1">
      <alignment horizontal="left" vertical="center" wrapText="1"/>
      <protection locked="0"/>
    </xf>
    <xf numFmtId="0" fontId="73" fillId="0" borderId="2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73" fillId="0" borderId="24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73" fillId="0" borderId="2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101" fillId="7" borderId="23" xfId="0" applyFont="1" applyFill="1" applyBorder="1" applyAlignment="1" applyProtection="1">
      <alignment horizontal="left" vertical="top" wrapText="1"/>
      <protection locked="0"/>
    </xf>
    <xf numFmtId="0" fontId="101" fillId="7" borderId="3" xfId="0" applyFont="1" applyFill="1" applyBorder="1" applyAlignment="1" applyProtection="1">
      <alignment horizontal="left" vertical="top" wrapText="1"/>
      <protection locked="0"/>
    </xf>
    <xf numFmtId="0" fontId="101" fillId="7" borderId="22" xfId="0" applyFont="1" applyFill="1" applyBorder="1" applyAlignment="1" applyProtection="1">
      <alignment horizontal="left" vertical="top" wrapText="1"/>
      <protection locked="0"/>
    </xf>
    <xf numFmtId="0" fontId="101" fillId="7" borderId="12" xfId="0" applyFont="1" applyFill="1" applyBorder="1" applyAlignment="1" applyProtection="1">
      <alignment horizontal="left" vertical="top" wrapText="1"/>
      <protection locked="0"/>
    </xf>
    <xf numFmtId="0" fontId="101" fillId="7" borderId="0" xfId="0" applyFont="1" applyFill="1" applyAlignment="1" applyProtection="1">
      <alignment horizontal="left" vertical="top" wrapText="1"/>
      <protection locked="0"/>
    </xf>
    <xf numFmtId="0" fontId="101" fillId="7" borderId="13" xfId="0" applyFont="1" applyFill="1" applyBorder="1" applyAlignment="1" applyProtection="1">
      <alignment horizontal="left" vertical="top" wrapText="1"/>
      <protection locked="0"/>
    </xf>
    <xf numFmtId="0" fontId="101" fillId="7" borderId="21" xfId="0" applyFont="1" applyFill="1" applyBorder="1" applyAlignment="1" applyProtection="1">
      <alignment horizontal="left" vertical="top" wrapText="1"/>
      <protection locked="0"/>
    </xf>
    <xf numFmtId="0" fontId="101" fillId="7" borderId="1" xfId="0" applyFont="1" applyFill="1" applyBorder="1" applyAlignment="1" applyProtection="1">
      <alignment horizontal="left" vertical="top" wrapText="1"/>
      <protection locked="0"/>
    </xf>
    <xf numFmtId="0" fontId="101" fillId="7" borderId="24" xfId="0" applyFont="1" applyFill="1" applyBorder="1" applyAlignment="1" applyProtection="1">
      <alignment horizontal="left" vertical="top" wrapText="1"/>
      <protection locked="0"/>
    </xf>
    <xf numFmtId="0" fontId="75" fillId="0" borderId="0" xfId="0" applyFont="1" applyAlignment="1">
      <alignment horizontal="left" vertical="center" wrapText="1"/>
    </xf>
    <xf numFmtId="0" fontId="0" fillId="7" borderId="16" xfId="0" applyFill="1" applyBorder="1" applyAlignment="1" applyProtection="1">
      <alignment horizontal="left" vertical="top" wrapText="1"/>
      <protection locked="0"/>
    </xf>
    <xf numFmtId="0" fontId="0" fillId="7" borderId="17" xfId="0" applyFill="1" applyBorder="1" applyAlignment="1" applyProtection="1">
      <alignment horizontal="left" vertical="top" wrapText="1"/>
      <protection locked="0"/>
    </xf>
    <xf numFmtId="0" fontId="0" fillId="7" borderId="18" xfId="0" applyFill="1" applyBorder="1" applyAlignment="1" applyProtection="1">
      <alignment horizontal="left" vertical="top" wrapText="1"/>
      <protection locked="0"/>
    </xf>
    <xf numFmtId="0" fontId="93" fillId="0" borderId="0" xfId="0" applyFont="1" applyAlignment="1">
      <alignment horizontal="left" vertical="center" shrinkToFit="1"/>
    </xf>
    <xf numFmtId="0" fontId="90" fillId="0" borderId="0" xfId="0" applyFont="1" applyAlignment="1">
      <alignment horizontal="left"/>
    </xf>
    <xf numFmtId="0" fontId="16" fillId="2" borderId="33" xfId="0" applyFont="1" applyFill="1" applyBorder="1" applyAlignment="1">
      <alignment horizontal="center" vertical="center" wrapText="1"/>
    </xf>
    <xf numFmtId="0" fontId="16" fillId="2" borderId="84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90" fillId="0" borderId="12" xfId="0" applyFont="1" applyBorder="1" applyAlignment="1">
      <alignment horizontal="center" vertical="center" shrinkToFit="1"/>
    </xf>
    <xf numFmtId="0" fontId="90" fillId="0" borderId="0" xfId="0" applyFont="1" applyAlignment="1">
      <alignment horizontal="center" vertical="center" shrinkToFit="1"/>
    </xf>
    <xf numFmtId="0" fontId="90" fillId="0" borderId="21" xfId="0" applyFont="1" applyBorder="1" applyAlignment="1">
      <alignment horizontal="center" vertical="center" shrinkToFit="1"/>
    </xf>
    <xf numFmtId="0" fontId="90" fillId="0" borderId="1" xfId="0" applyFont="1" applyBorder="1" applyAlignment="1">
      <alignment horizontal="center" vertical="center" shrinkToFit="1"/>
    </xf>
    <xf numFmtId="0" fontId="87" fillId="0" borderId="21" xfId="0" applyFont="1" applyBorder="1" applyAlignment="1">
      <alignment horizontal="center" vertical="center" shrinkToFit="1"/>
    </xf>
    <xf numFmtId="0" fontId="87" fillId="0" borderId="1" xfId="0" applyFont="1" applyBorder="1" applyAlignment="1">
      <alignment horizontal="center" vertical="center" shrinkToFit="1"/>
    </xf>
    <xf numFmtId="0" fontId="88" fillId="0" borderId="86" xfId="0" applyFont="1" applyBorder="1" applyAlignment="1">
      <alignment horizontal="center" vertical="center" shrinkToFit="1"/>
    </xf>
    <xf numFmtId="0" fontId="88" fillId="0" borderId="32" xfId="0" applyFont="1" applyBorder="1" applyAlignment="1">
      <alignment horizontal="center" vertical="center" shrinkToFit="1"/>
    </xf>
    <xf numFmtId="0" fontId="88" fillId="0" borderId="33" xfId="0" applyFont="1" applyBorder="1" applyAlignment="1">
      <alignment horizontal="center" vertical="center" shrinkToFit="1"/>
    </xf>
    <xf numFmtId="0" fontId="20" fillId="8" borderId="0" xfId="0" applyFont="1" applyFill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11" xfId="0" applyFont="1" applyBorder="1" applyAlignment="1">
      <alignment horizontal="center" vertical="center" textRotation="90" wrapText="1"/>
    </xf>
    <xf numFmtId="0" fontId="14" fillId="2" borderId="43" xfId="0" applyFont="1" applyFill="1" applyBorder="1" applyAlignment="1">
      <alignment horizontal="center" vertical="center" wrapText="1"/>
    </xf>
    <xf numFmtId="0" fontId="16" fillId="2" borderId="32" xfId="0" applyFont="1" applyFill="1" applyBorder="1" applyAlignment="1">
      <alignment horizontal="center" vertical="center" wrapText="1"/>
    </xf>
    <xf numFmtId="0" fontId="16" fillId="2" borderId="43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114" xfId="0" applyFont="1" applyFill="1" applyBorder="1" applyAlignment="1">
      <alignment horizontal="center" vertical="center" wrapText="1"/>
    </xf>
    <xf numFmtId="0" fontId="8" fillId="0" borderId="90" xfId="0" applyFont="1" applyBorder="1" applyAlignment="1">
      <alignment horizontal="center" vertical="center" textRotation="90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/>
    </xf>
    <xf numFmtId="0" fontId="16" fillId="0" borderId="33" xfId="0" applyFont="1" applyBorder="1" applyAlignment="1">
      <alignment horizontal="center" vertical="center" wrapText="1"/>
    </xf>
    <xf numFmtId="0" fontId="16" fillId="0" borderId="84" xfId="0" applyFont="1" applyBorder="1" applyAlignment="1">
      <alignment horizontal="center" vertical="center" wrapText="1"/>
    </xf>
    <xf numFmtId="0" fontId="86" fillId="0" borderId="0" xfId="0" applyFont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6" fillId="2" borderId="98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00" fillId="0" borderId="43" xfId="0" applyFont="1" applyBorder="1" applyAlignment="1">
      <alignment horizontal="center" vertical="center"/>
    </xf>
    <xf numFmtId="0" fontId="92" fillId="0" borderId="0" xfId="0" applyFont="1" applyAlignment="1">
      <alignment horizontal="center"/>
    </xf>
    <xf numFmtId="0" fontId="16" fillId="2" borderId="43" xfId="0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00" fillId="0" borderId="23" xfId="0" applyFont="1" applyBorder="1" applyAlignment="1">
      <alignment horizontal="center" vertical="center" shrinkToFit="1"/>
    </xf>
    <xf numFmtId="0" fontId="100" fillId="0" borderId="3" xfId="0" applyFont="1" applyBorder="1" applyAlignment="1">
      <alignment horizontal="center" vertical="center" shrinkToFit="1"/>
    </xf>
    <xf numFmtId="0" fontId="100" fillId="0" borderId="23" xfId="0" applyFont="1" applyBorder="1" applyAlignment="1">
      <alignment horizontal="center" vertical="center"/>
    </xf>
    <xf numFmtId="0" fontId="100" fillId="0" borderId="3" xfId="0" applyFont="1" applyBorder="1" applyAlignment="1">
      <alignment horizontal="center" vertical="center"/>
    </xf>
    <xf numFmtId="0" fontId="100" fillId="0" borderId="22" xfId="0" applyFont="1" applyBorder="1" applyAlignment="1">
      <alignment horizontal="center" vertical="center"/>
    </xf>
    <xf numFmtId="0" fontId="90" fillId="0" borderId="0" xfId="0" applyFont="1" applyAlignment="1">
      <alignment horizontal="center" vertical="center"/>
    </xf>
    <xf numFmtId="0" fontId="16" fillId="2" borderId="16" xfId="0" applyFont="1" applyFill="1" applyBorder="1" applyAlignment="1">
      <alignment horizontal="center" vertical="center" wrapText="1"/>
    </xf>
    <xf numFmtId="0" fontId="8" fillId="0" borderId="8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9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6" fillId="0" borderId="112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1" fontId="59" fillId="15" borderId="2" xfId="0" applyNumberFormat="1" applyFont="1" applyFill="1" applyBorder="1" applyAlignment="1">
      <alignment horizontal="center" vertical="center" shrinkToFit="1"/>
    </xf>
    <xf numFmtId="0" fontId="59" fillId="2" borderId="2" xfId="0" applyFont="1" applyFill="1" applyBorder="1" applyAlignment="1" applyProtection="1">
      <alignment horizontal="center" vertical="center" shrinkToFit="1"/>
      <protection locked="0"/>
    </xf>
    <xf numFmtId="0" fontId="59" fillId="2" borderId="84" xfId="0" applyFont="1" applyFill="1" applyBorder="1" applyAlignment="1" applyProtection="1">
      <alignment horizontal="center" vertical="center" shrinkToFit="1"/>
      <protection locked="0"/>
    </xf>
    <xf numFmtId="14" fontId="59" fillId="14" borderId="20" xfId="0" applyNumberFormat="1" applyFont="1" applyFill="1" applyBorder="1" applyAlignment="1">
      <alignment horizontal="center" vertical="center" shrinkToFit="1"/>
    </xf>
    <xf numFmtId="14" fontId="59" fillId="14" borderId="17" xfId="0" applyNumberFormat="1" applyFont="1" applyFill="1" applyBorder="1" applyAlignment="1">
      <alignment horizontal="center" vertical="center" shrinkToFit="1"/>
    </xf>
    <xf numFmtId="14" fontId="59" fillId="14" borderId="18" xfId="0" applyNumberFormat="1" applyFont="1" applyFill="1" applyBorder="1" applyAlignment="1">
      <alignment horizontal="center" vertical="center" shrinkToFit="1"/>
    </xf>
    <xf numFmtId="0" fontId="59" fillId="2" borderId="15" xfId="0" applyFont="1" applyFill="1" applyBorder="1" applyAlignment="1" applyProtection="1">
      <alignment horizontal="center" vertical="center" shrinkToFit="1"/>
      <protection locked="0"/>
    </xf>
    <xf numFmtId="0" fontId="47" fillId="2" borderId="2" xfId="0" applyFont="1" applyFill="1" applyBorder="1" applyAlignment="1" applyProtection="1">
      <alignment horizontal="center" vertical="center" shrinkToFit="1"/>
      <protection locked="0"/>
    </xf>
    <xf numFmtId="14" fontId="59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56" fillId="15" borderId="15" xfId="0" applyFont="1" applyFill="1" applyBorder="1" applyAlignment="1">
      <alignment horizontal="center" vertical="center" shrinkToFit="1"/>
    </xf>
    <xf numFmtId="0" fontId="56" fillId="15" borderId="2" xfId="0" applyFont="1" applyFill="1" applyBorder="1" applyAlignment="1">
      <alignment horizontal="center" vertical="center" shrinkToFit="1"/>
    </xf>
    <xf numFmtId="14" fontId="59" fillId="15" borderId="2" xfId="0" applyNumberFormat="1" applyFont="1" applyFill="1" applyBorder="1" applyAlignment="1">
      <alignment horizontal="center" vertical="center" shrinkToFit="1"/>
    </xf>
    <xf numFmtId="0" fontId="51" fillId="0" borderId="40" xfId="0" applyFont="1" applyBorder="1" applyAlignment="1" applyProtection="1">
      <alignment horizontal="center" vertical="center"/>
      <protection locked="0"/>
    </xf>
    <xf numFmtId="0" fontId="47" fillId="18" borderId="2" xfId="0" applyFont="1" applyFill="1" applyBorder="1" applyAlignment="1" applyProtection="1">
      <alignment horizontal="center" vertical="center" shrinkToFit="1"/>
      <protection locked="0"/>
    </xf>
    <xf numFmtId="0" fontId="51" fillId="2" borderId="32" xfId="0" applyFont="1" applyFill="1" applyBorder="1" applyAlignment="1">
      <alignment horizontal="center" vertical="center" shrinkToFit="1"/>
    </xf>
    <xf numFmtId="0" fontId="51" fillId="2" borderId="6" xfId="0" applyFont="1" applyFill="1" applyBorder="1" applyAlignment="1">
      <alignment horizontal="center" vertical="center" wrapText="1"/>
    </xf>
    <xf numFmtId="0" fontId="51" fillId="2" borderId="7" xfId="0" applyFont="1" applyFill="1" applyBorder="1" applyAlignment="1">
      <alignment horizontal="center" vertical="center" wrapText="1"/>
    </xf>
    <xf numFmtId="0" fontId="51" fillId="2" borderId="21" xfId="0" applyFont="1" applyFill="1" applyBorder="1" applyAlignment="1">
      <alignment horizontal="center" vertical="center" wrapText="1"/>
    </xf>
    <xf numFmtId="0" fontId="51" fillId="2" borderId="1" xfId="0" applyFont="1" applyFill="1" applyBorder="1" applyAlignment="1">
      <alignment horizontal="center" vertical="center" wrapText="1"/>
    </xf>
    <xf numFmtId="0" fontId="51" fillId="18" borderId="16" xfId="0" applyFont="1" applyFill="1" applyBorder="1" applyAlignment="1" applyProtection="1">
      <alignment horizontal="center" vertical="center" shrinkToFit="1"/>
      <protection locked="0"/>
    </xf>
    <xf numFmtId="0" fontId="51" fillId="18" borderId="17" xfId="0" applyFont="1" applyFill="1" applyBorder="1" applyAlignment="1" applyProtection="1">
      <alignment horizontal="center" vertical="center" shrinkToFit="1"/>
      <protection locked="0"/>
    </xf>
    <xf numFmtId="0" fontId="56" fillId="2" borderId="44" xfId="0" applyFont="1" applyFill="1" applyBorder="1" applyAlignment="1">
      <alignment horizontal="center" vertical="center" wrapText="1"/>
    </xf>
    <xf numFmtId="0" fontId="56" fillId="2" borderId="45" xfId="0" applyFont="1" applyFill="1" applyBorder="1" applyAlignment="1">
      <alignment horizontal="center" vertical="center" wrapText="1"/>
    </xf>
    <xf numFmtId="0" fontId="56" fillId="2" borderId="46" xfId="0" applyFont="1" applyFill="1" applyBorder="1" applyAlignment="1">
      <alignment horizontal="center" vertical="center" wrapText="1"/>
    </xf>
    <xf numFmtId="0" fontId="51" fillId="2" borderId="33" xfId="0" applyFont="1" applyFill="1" applyBorder="1" applyAlignment="1">
      <alignment horizontal="center" vertical="center" shrinkToFit="1"/>
    </xf>
    <xf numFmtId="165" fontId="47" fillId="14" borderId="16" xfId="1" applyNumberFormat="1" applyFont="1" applyFill="1" applyBorder="1" applyAlignment="1" applyProtection="1">
      <alignment horizontal="center" vertical="center" wrapText="1"/>
    </xf>
    <xf numFmtId="165" fontId="47" fillId="14" borderId="19" xfId="1" applyNumberFormat="1" applyFont="1" applyFill="1" applyBorder="1" applyAlignment="1" applyProtection="1">
      <alignment horizontal="center" vertical="center" wrapText="1"/>
    </xf>
    <xf numFmtId="0" fontId="47" fillId="15" borderId="16" xfId="0" applyFont="1" applyFill="1" applyBorder="1" applyAlignment="1">
      <alignment horizontal="center" vertical="center" shrinkToFit="1"/>
    </xf>
    <xf numFmtId="0" fontId="47" fillId="15" borderId="17" xfId="0" applyFont="1" applyFill="1" applyBorder="1" applyAlignment="1">
      <alignment horizontal="center" vertical="center" shrinkToFit="1"/>
    </xf>
    <xf numFmtId="0" fontId="47" fillId="15" borderId="18" xfId="0" applyFont="1" applyFill="1" applyBorder="1" applyAlignment="1">
      <alignment horizontal="center" vertical="center" shrinkToFit="1"/>
    </xf>
    <xf numFmtId="0" fontId="51" fillId="2" borderId="5" xfId="0" applyFont="1" applyFill="1" applyBorder="1" applyAlignment="1">
      <alignment horizontal="center" vertical="center" wrapText="1"/>
    </xf>
    <xf numFmtId="0" fontId="51" fillId="2" borderId="27" xfId="0" applyFont="1" applyFill="1" applyBorder="1" applyAlignment="1">
      <alignment horizontal="center" vertical="center" wrapText="1"/>
    </xf>
    <xf numFmtId="0" fontId="51" fillId="2" borderId="90" xfId="0" applyFont="1" applyFill="1" applyBorder="1" applyAlignment="1">
      <alignment horizontal="center" vertical="center" wrapText="1"/>
    </xf>
    <xf numFmtId="0" fontId="51" fillId="2" borderId="26" xfId="0" applyFont="1" applyFill="1" applyBorder="1" applyAlignment="1">
      <alignment horizontal="center" vertical="center" wrapText="1"/>
    </xf>
    <xf numFmtId="0" fontId="56" fillId="2" borderId="86" xfId="0" applyFont="1" applyFill="1" applyBorder="1" applyAlignment="1">
      <alignment horizontal="center" vertical="center" shrinkToFit="1"/>
    </xf>
    <xf numFmtId="0" fontId="56" fillId="2" borderId="32" xfId="0" applyFont="1" applyFill="1" applyBorder="1" applyAlignment="1">
      <alignment horizontal="center" vertical="center" shrinkToFit="1"/>
    </xf>
    <xf numFmtId="0" fontId="56" fillId="2" borderId="33" xfId="0" applyFont="1" applyFill="1" applyBorder="1" applyAlignment="1">
      <alignment horizontal="center" vertical="center" shrinkToFit="1"/>
    </xf>
    <xf numFmtId="0" fontId="51" fillId="2" borderId="86" xfId="0" applyFont="1" applyFill="1" applyBorder="1" applyAlignment="1">
      <alignment horizontal="center" vertical="center" shrinkToFit="1"/>
    </xf>
    <xf numFmtId="169" fontId="56" fillId="2" borderId="32" xfId="0" applyNumberFormat="1" applyFont="1" applyFill="1" applyBorder="1" applyAlignment="1">
      <alignment horizontal="center" vertical="center" shrinkToFit="1"/>
    </xf>
    <xf numFmtId="0" fontId="56" fillId="2" borderId="44" xfId="0" applyFont="1" applyFill="1" applyBorder="1" applyAlignment="1">
      <alignment horizontal="right" vertical="center" wrapText="1"/>
    </xf>
    <xf numFmtId="0" fontId="56" fillId="2" borderId="45" xfId="0" applyFont="1" applyFill="1" applyBorder="1" applyAlignment="1">
      <alignment horizontal="right" vertical="center" wrapText="1"/>
    </xf>
    <xf numFmtId="0" fontId="56" fillId="2" borderId="7" xfId="0" applyFont="1" applyFill="1" applyBorder="1" applyAlignment="1">
      <alignment horizontal="right" vertical="center" wrapText="1"/>
    </xf>
    <xf numFmtId="0" fontId="51" fillId="0" borderId="15" xfId="0" applyFont="1" applyBorder="1" applyAlignment="1" applyProtection="1">
      <alignment horizontal="center" vertical="center"/>
      <protection locked="0"/>
    </xf>
    <xf numFmtId="0" fontId="51" fillId="0" borderId="2" xfId="0" applyFont="1" applyBorder="1" applyAlignment="1" applyProtection="1">
      <alignment horizontal="center" vertical="center"/>
      <protection locked="0"/>
    </xf>
    <xf numFmtId="0" fontId="56" fillId="2" borderId="23" xfId="0" applyFont="1" applyFill="1" applyBorder="1" applyAlignment="1">
      <alignment horizontal="center" vertical="center" wrapText="1"/>
    </xf>
    <xf numFmtId="0" fontId="56" fillId="2" borderId="3" xfId="0" applyFont="1" applyFill="1" applyBorder="1" applyAlignment="1">
      <alignment horizontal="center" vertical="center" wrapText="1"/>
    </xf>
    <xf numFmtId="0" fontId="56" fillId="2" borderId="91" xfId="0" applyFont="1" applyFill="1" applyBorder="1" applyAlignment="1">
      <alignment horizontal="center" vertical="center" wrapText="1"/>
    </xf>
    <xf numFmtId="0" fontId="56" fillId="2" borderId="21" xfId="0" applyFont="1" applyFill="1" applyBorder="1" applyAlignment="1">
      <alignment horizontal="center" vertical="center" wrapText="1"/>
    </xf>
    <xf numFmtId="0" fontId="56" fillId="2" borderId="1" xfId="0" applyFont="1" applyFill="1" applyBorder="1" applyAlignment="1">
      <alignment horizontal="center" vertical="center" wrapText="1"/>
    </xf>
    <xf numFmtId="0" fontId="56" fillId="2" borderId="47" xfId="0" applyFont="1" applyFill="1" applyBorder="1" applyAlignment="1">
      <alignment horizontal="center" vertical="center" wrapText="1"/>
    </xf>
    <xf numFmtId="0" fontId="56" fillId="2" borderId="92" xfId="0" applyFont="1" applyFill="1" applyBorder="1" applyAlignment="1">
      <alignment horizontal="center" vertical="center" wrapText="1"/>
    </xf>
    <xf numFmtId="0" fontId="56" fillId="2" borderId="22" xfId="0" applyFont="1" applyFill="1" applyBorder="1" applyAlignment="1">
      <alignment horizontal="center" vertical="center" wrapText="1"/>
    </xf>
    <xf numFmtId="0" fontId="56" fillId="2" borderId="93" xfId="0" applyFont="1" applyFill="1" applyBorder="1" applyAlignment="1">
      <alignment horizontal="center" vertical="center" wrapText="1"/>
    </xf>
    <xf numFmtId="0" fontId="56" fillId="2" borderId="80" xfId="0" applyFont="1" applyFill="1" applyBorder="1" applyAlignment="1">
      <alignment horizontal="center" vertical="center" wrapText="1"/>
    </xf>
    <xf numFmtId="0" fontId="56" fillId="2" borderId="94" xfId="0" applyFont="1" applyFill="1" applyBorder="1" applyAlignment="1">
      <alignment horizontal="center" vertical="center" wrapText="1"/>
    </xf>
    <xf numFmtId="0" fontId="47" fillId="0" borderId="2" xfId="0" applyFont="1" applyBorder="1" applyAlignment="1" applyProtection="1">
      <alignment horizontal="center" vertical="center" shrinkToFit="1"/>
      <protection locked="0"/>
    </xf>
    <xf numFmtId="0" fontId="56" fillId="2" borderId="20" xfId="0" applyFont="1" applyFill="1" applyBorder="1" applyAlignment="1">
      <alignment horizontal="center" vertical="center" wrapText="1"/>
    </xf>
    <xf numFmtId="0" fontId="56" fillId="2" borderId="17" xfId="0" applyFont="1" applyFill="1" applyBorder="1" applyAlignment="1">
      <alignment horizontal="center" vertical="center" wrapText="1"/>
    </xf>
    <xf numFmtId="0" fontId="56" fillId="2" borderId="18" xfId="0" applyFont="1" applyFill="1" applyBorder="1" applyAlignment="1">
      <alignment horizontal="center" vertical="center" wrapText="1"/>
    </xf>
    <xf numFmtId="1" fontId="50" fillId="14" borderId="20" xfId="0" applyNumberFormat="1" applyFont="1" applyFill="1" applyBorder="1" applyAlignment="1">
      <alignment horizontal="center" vertical="center" shrinkToFit="1"/>
    </xf>
    <xf numFmtId="1" fontId="50" fillId="14" borderId="17" xfId="0" applyNumberFormat="1" applyFont="1" applyFill="1" applyBorder="1" applyAlignment="1">
      <alignment horizontal="center" vertical="center" shrinkToFit="1"/>
    </xf>
    <xf numFmtId="1" fontId="50" fillId="14" borderId="18" xfId="0" applyNumberFormat="1" applyFont="1" applyFill="1" applyBorder="1" applyAlignment="1">
      <alignment horizontal="center" vertical="center" shrinkToFit="1"/>
    </xf>
    <xf numFmtId="0" fontId="56" fillId="2" borderId="16" xfId="0" applyFont="1" applyFill="1" applyBorder="1" applyAlignment="1">
      <alignment horizontal="center" vertical="center" wrapText="1"/>
    </xf>
    <xf numFmtId="0" fontId="59" fillId="14" borderId="16" xfId="0" applyFont="1" applyFill="1" applyBorder="1" applyAlignment="1">
      <alignment horizontal="center" vertical="center" wrapText="1"/>
    </xf>
    <xf numFmtId="0" fontId="59" fillId="14" borderId="17" xfId="0" applyFont="1" applyFill="1" applyBorder="1" applyAlignment="1">
      <alignment horizontal="center" vertical="center" wrapText="1"/>
    </xf>
    <xf numFmtId="0" fontId="59" fillId="14" borderId="18" xfId="0" applyFont="1" applyFill="1" applyBorder="1" applyAlignment="1">
      <alignment horizontal="center" vertical="center" wrapText="1"/>
    </xf>
    <xf numFmtId="0" fontId="47" fillId="0" borderId="40" xfId="0" applyFont="1" applyBorder="1" applyAlignment="1" applyProtection="1">
      <alignment horizontal="center" vertical="center" shrinkToFit="1"/>
      <protection locked="0"/>
    </xf>
    <xf numFmtId="0" fontId="47" fillId="0" borderId="51" xfId="0" applyFont="1" applyBorder="1" applyAlignment="1" applyProtection="1">
      <alignment horizontal="center" vertical="center" shrinkToFit="1"/>
      <protection locked="0"/>
    </xf>
    <xf numFmtId="0" fontId="57" fillId="2" borderId="6" xfId="0" applyFont="1" applyFill="1" applyBorder="1" applyAlignment="1">
      <alignment horizontal="center" vertical="center" wrapText="1"/>
    </xf>
    <xf numFmtId="0" fontId="57" fillId="2" borderId="7" xfId="0" applyFont="1" applyFill="1" applyBorder="1" applyAlignment="1">
      <alignment horizontal="center" vertical="center" wrapText="1"/>
    </xf>
    <xf numFmtId="0" fontId="57" fillId="2" borderId="8" xfId="0" applyFont="1" applyFill="1" applyBorder="1" applyAlignment="1">
      <alignment horizontal="center" vertical="center" wrapText="1"/>
    </xf>
    <xf numFmtId="0" fontId="57" fillId="2" borderId="21" xfId="0" applyFont="1" applyFill="1" applyBorder="1" applyAlignment="1">
      <alignment horizontal="center" vertical="center" wrapText="1"/>
    </xf>
    <xf numFmtId="0" fontId="57" fillId="2" borderId="1" xfId="0" applyFont="1" applyFill="1" applyBorder="1" applyAlignment="1">
      <alignment horizontal="center" vertical="center" wrapText="1"/>
    </xf>
    <xf numFmtId="0" fontId="57" fillId="2" borderId="24" xfId="0" applyFont="1" applyFill="1" applyBorder="1" applyAlignment="1">
      <alignment horizontal="center" vertical="center" wrapText="1"/>
    </xf>
    <xf numFmtId="0" fontId="58" fillId="14" borderId="15" xfId="0" applyFont="1" applyFill="1" applyBorder="1" applyAlignment="1">
      <alignment horizontal="center" vertical="center" shrinkToFit="1"/>
    </xf>
    <xf numFmtId="0" fontId="58" fillId="14" borderId="2" xfId="0" applyFont="1" applyFill="1" applyBorder="1" applyAlignment="1">
      <alignment horizontal="center" vertical="center" shrinkToFit="1"/>
    </xf>
    <xf numFmtId="0" fontId="58" fillId="14" borderId="23" xfId="0" applyFont="1" applyFill="1" applyBorder="1" applyAlignment="1">
      <alignment horizontal="center" vertical="center" wrapText="1"/>
    </xf>
    <xf numFmtId="0" fontId="58" fillId="14" borderId="3" xfId="0" applyFont="1" applyFill="1" applyBorder="1" applyAlignment="1">
      <alignment horizontal="center" vertical="center" wrapText="1"/>
    </xf>
    <xf numFmtId="0" fontId="58" fillId="14" borderId="91" xfId="0" applyFont="1" applyFill="1" applyBorder="1" applyAlignment="1">
      <alignment horizontal="center" vertical="center" wrapText="1"/>
    </xf>
    <xf numFmtId="0" fontId="58" fillId="14" borderId="21" xfId="0" applyFont="1" applyFill="1" applyBorder="1" applyAlignment="1">
      <alignment horizontal="center" vertical="center" wrapText="1"/>
    </xf>
    <xf numFmtId="0" fontId="58" fillId="14" borderId="1" xfId="0" applyFont="1" applyFill="1" applyBorder="1" applyAlignment="1">
      <alignment horizontal="center" vertical="center" wrapText="1"/>
    </xf>
    <xf numFmtId="0" fontId="58" fillId="14" borderId="47" xfId="0" applyFont="1" applyFill="1" applyBorder="1" applyAlignment="1">
      <alignment horizontal="center" vertical="center" wrapText="1"/>
    </xf>
    <xf numFmtId="0" fontId="51" fillId="2" borderId="8" xfId="0" applyFont="1" applyFill="1" applyBorder="1" applyAlignment="1">
      <alignment horizontal="center" vertical="center" wrapText="1"/>
    </xf>
    <xf numFmtId="0" fontId="51" fillId="2" borderId="24" xfId="0" applyFont="1" applyFill="1" applyBorder="1" applyAlignment="1">
      <alignment horizontal="center" vertical="center" wrapText="1"/>
    </xf>
    <xf numFmtId="0" fontId="47" fillId="18" borderId="16" xfId="0" applyFont="1" applyFill="1" applyBorder="1" applyAlignment="1" applyProtection="1">
      <alignment horizontal="center" vertical="center" shrinkToFit="1"/>
      <protection locked="0"/>
    </xf>
    <xf numFmtId="0" fontId="47" fillId="18" borderId="17" xfId="0" applyFont="1" applyFill="1" applyBorder="1" applyAlignment="1" applyProtection="1">
      <alignment horizontal="center" vertical="center" shrinkToFit="1"/>
      <protection locked="0"/>
    </xf>
    <xf numFmtId="0" fontId="47" fillId="18" borderId="18" xfId="0" applyFont="1" applyFill="1" applyBorder="1" applyAlignment="1" applyProtection="1">
      <alignment horizontal="center" vertical="center" shrinkToFit="1"/>
      <protection locked="0"/>
    </xf>
    <xf numFmtId="0" fontId="51" fillId="0" borderId="2" xfId="0" applyFont="1" applyBorder="1" applyAlignment="1">
      <alignment horizontal="center" wrapText="1"/>
    </xf>
    <xf numFmtId="0" fontId="47" fillId="18" borderId="2" xfId="0" applyFont="1" applyFill="1" applyBorder="1" applyAlignment="1" applyProtection="1">
      <alignment horizontal="center" vertical="center"/>
      <protection locked="0"/>
    </xf>
    <xf numFmtId="0" fontId="51" fillId="18" borderId="15" xfId="0" applyFont="1" applyFill="1" applyBorder="1" applyAlignment="1" applyProtection="1">
      <alignment horizontal="center" vertical="center"/>
      <protection locked="0"/>
    </xf>
    <xf numFmtId="0" fontId="51" fillId="18" borderId="2" xfId="0" applyFont="1" applyFill="1" applyBorder="1" applyAlignment="1" applyProtection="1">
      <alignment horizontal="center" vertical="center"/>
      <protection locked="0"/>
    </xf>
    <xf numFmtId="0" fontId="47" fillId="2" borderId="86" xfId="0" applyFont="1" applyFill="1" applyBorder="1" applyAlignment="1">
      <alignment horizontal="center" vertical="center" wrapText="1"/>
    </xf>
    <xf numFmtId="0" fontId="47" fillId="2" borderId="32" xfId="0" applyFont="1" applyFill="1" applyBorder="1" applyAlignment="1">
      <alignment horizontal="center" vertical="center" wrapText="1"/>
    </xf>
    <xf numFmtId="49" fontId="51" fillId="18" borderId="32" xfId="0" applyNumberFormat="1" applyFont="1" applyFill="1" applyBorder="1" applyAlignment="1" applyProtection="1">
      <alignment horizontal="center" vertical="center" wrapText="1"/>
      <protection locked="0"/>
    </xf>
    <xf numFmtId="49" fontId="51" fillId="18" borderId="33" xfId="0" applyNumberFormat="1" applyFont="1" applyFill="1" applyBorder="1" applyAlignment="1" applyProtection="1">
      <alignment horizontal="center" vertical="center" wrapText="1"/>
      <protection locked="0"/>
    </xf>
    <xf numFmtId="0" fontId="47" fillId="2" borderId="36" xfId="0" applyFont="1" applyFill="1" applyBorder="1" applyAlignment="1">
      <alignment horizontal="center" vertical="center" wrapText="1"/>
    </xf>
    <xf numFmtId="0" fontId="47" fillId="2" borderId="40" xfId="0" applyFont="1" applyFill="1" applyBorder="1" applyAlignment="1">
      <alignment horizontal="center" vertical="center" wrapText="1"/>
    </xf>
    <xf numFmtId="14" fontId="51" fillId="18" borderId="40" xfId="0" applyNumberFormat="1" applyFont="1" applyFill="1" applyBorder="1" applyAlignment="1" applyProtection="1">
      <alignment horizontal="center" vertical="center" wrapText="1"/>
      <protection locked="0"/>
    </xf>
    <xf numFmtId="14" fontId="51" fillId="18" borderId="51" xfId="0" applyNumberFormat="1" applyFont="1" applyFill="1" applyBorder="1" applyAlignment="1" applyProtection="1">
      <alignment horizontal="center" vertical="center" wrapText="1"/>
      <protection locked="0"/>
    </xf>
    <xf numFmtId="0" fontId="55" fillId="2" borderId="0" xfId="0" applyFont="1" applyFill="1" applyAlignment="1">
      <alignment horizontal="center" vertical="center"/>
    </xf>
    <xf numFmtId="0" fontId="55" fillId="2" borderId="0" xfId="0" applyFont="1" applyFill="1" applyAlignment="1">
      <alignment horizontal="center"/>
    </xf>
    <xf numFmtId="0" fontId="56" fillId="2" borderId="87" xfId="0" applyFont="1" applyFill="1" applyBorder="1" applyAlignment="1">
      <alignment horizontal="center" vertical="center" wrapText="1"/>
    </xf>
    <xf numFmtId="0" fontId="56" fillId="2" borderId="88" xfId="0" applyFont="1" applyFill="1" applyBorder="1" applyAlignment="1">
      <alignment horizontal="center" vertical="center" wrapText="1"/>
    </xf>
    <xf numFmtId="0" fontId="56" fillId="2" borderId="89" xfId="0" applyFont="1" applyFill="1" applyBorder="1" applyAlignment="1">
      <alignment horizontal="center" vertical="center" wrapText="1"/>
    </xf>
    <xf numFmtId="0" fontId="56" fillId="2" borderId="90" xfId="0" applyFont="1" applyFill="1" applyBorder="1" applyAlignment="1">
      <alignment horizontal="center" vertical="center" wrapText="1"/>
    </xf>
    <xf numFmtId="0" fontId="56" fillId="2" borderId="26" xfId="0" applyFont="1" applyFill="1" applyBorder="1" applyAlignment="1">
      <alignment horizontal="center" vertical="center" wrapText="1"/>
    </xf>
    <xf numFmtId="0" fontId="56" fillId="2" borderId="25" xfId="0" applyFont="1" applyFill="1" applyBorder="1" applyAlignment="1">
      <alignment horizontal="center" vertical="center" wrapText="1"/>
    </xf>
    <xf numFmtId="0" fontId="47" fillId="0" borderId="84" xfId="0" applyFont="1" applyBorder="1" applyAlignment="1" applyProtection="1">
      <alignment horizontal="center" vertical="center" shrinkToFit="1"/>
      <protection locked="0"/>
    </xf>
    <xf numFmtId="0" fontId="47" fillId="0" borderId="2" xfId="0" applyFont="1" applyBorder="1" applyAlignment="1" applyProtection="1">
      <alignment horizontal="center" vertical="center"/>
      <protection locked="0"/>
    </xf>
    <xf numFmtId="0" fontId="57" fillId="2" borderId="9" xfId="0" applyFont="1" applyFill="1" applyBorder="1" applyAlignment="1">
      <alignment horizontal="center" vertical="center" wrapText="1"/>
    </xf>
    <xf numFmtId="0" fontId="57" fillId="2" borderId="47" xfId="0" applyFont="1" applyFill="1" applyBorder="1" applyAlignment="1">
      <alignment horizontal="center" vertical="center" wrapText="1"/>
    </xf>
    <xf numFmtId="0" fontId="47" fillId="18" borderId="19" xfId="0" applyFont="1" applyFill="1" applyBorder="1" applyAlignment="1" applyProtection="1">
      <alignment horizontal="center" vertical="center" shrinkToFit="1"/>
      <protection locked="0"/>
    </xf>
    <xf numFmtId="0" fontId="47" fillId="0" borderId="40" xfId="0" applyFont="1" applyBorder="1" applyAlignment="1" applyProtection="1">
      <alignment horizontal="center" vertical="center"/>
      <protection locked="0"/>
    </xf>
    <xf numFmtId="0" fontId="51" fillId="0" borderId="36" xfId="0" applyFont="1" applyBorder="1" applyAlignment="1" applyProtection="1">
      <alignment horizontal="center" vertical="center"/>
      <protection locked="0"/>
    </xf>
    <xf numFmtId="0" fontId="59" fillId="2" borderId="16" xfId="0" applyFont="1" applyFill="1" applyBorder="1" applyAlignment="1">
      <alignment horizontal="center" vertical="center" wrapText="1"/>
    </xf>
    <xf numFmtId="0" fontId="59" fillId="2" borderId="19" xfId="0" applyFont="1" applyFill="1" applyBorder="1" applyAlignment="1">
      <alignment horizontal="center" vertical="center" wrapText="1"/>
    </xf>
    <xf numFmtId="9" fontId="59" fillId="2" borderId="37" xfId="0" applyNumberFormat="1" applyFont="1" applyFill="1" applyBorder="1" applyAlignment="1">
      <alignment horizontal="center" vertical="center" wrapText="1"/>
    </xf>
    <xf numFmtId="9" fontId="59" fillId="2" borderId="41" xfId="0" applyNumberFormat="1" applyFont="1" applyFill="1" applyBorder="1" applyAlignment="1">
      <alignment horizontal="center" vertical="center" wrapText="1"/>
    </xf>
    <xf numFmtId="0" fontId="56" fillId="14" borderId="40" xfId="0" applyFont="1" applyFill="1" applyBorder="1" applyAlignment="1">
      <alignment horizontal="center" vertical="center"/>
    </xf>
    <xf numFmtId="0" fontId="59" fillId="2" borderId="36" xfId="0" applyFont="1" applyFill="1" applyBorder="1" applyAlignment="1" applyProtection="1">
      <alignment horizontal="center" vertical="center" shrinkToFit="1"/>
      <protection locked="0"/>
    </xf>
    <xf numFmtId="0" fontId="59" fillId="2" borderId="40" xfId="0" applyFont="1" applyFill="1" applyBorder="1" applyAlignment="1" applyProtection="1">
      <alignment horizontal="center" vertical="center" shrinkToFit="1"/>
      <protection locked="0"/>
    </xf>
    <xf numFmtId="14" fontId="59" fillId="2" borderId="40" xfId="0" applyNumberFormat="1" applyFont="1" applyFill="1" applyBorder="1" applyAlignment="1" applyProtection="1">
      <alignment horizontal="center" vertical="center" shrinkToFit="1"/>
      <protection locked="0"/>
    </xf>
    <xf numFmtId="0" fontId="51" fillId="0" borderId="6" xfId="0" applyFont="1" applyBorder="1" applyAlignment="1">
      <alignment horizontal="center" vertical="center" wrapText="1"/>
    </xf>
    <xf numFmtId="0" fontId="51" fillId="0" borderId="7" xfId="0" applyFont="1" applyBorder="1" applyAlignment="1">
      <alignment horizontal="center" vertical="center" wrapText="1"/>
    </xf>
    <xf numFmtId="0" fontId="51" fillId="0" borderId="9" xfId="0" applyFont="1" applyBorder="1" applyAlignment="1">
      <alignment horizontal="center" vertical="center" wrapText="1"/>
    </xf>
    <xf numFmtId="0" fontId="51" fillId="0" borderId="21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51" fillId="0" borderId="47" xfId="0" applyFont="1" applyBorder="1" applyAlignment="1">
      <alignment horizontal="center" vertical="center" wrapText="1"/>
    </xf>
    <xf numFmtId="0" fontId="59" fillId="18" borderId="23" xfId="0" applyFont="1" applyFill="1" applyBorder="1" applyAlignment="1" applyProtection="1">
      <alignment horizontal="center" vertical="center" wrapText="1"/>
      <protection locked="0"/>
    </xf>
    <xf numFmtId="0" fontId="59" fillId="18" borderId="3" xfId="0" applyFont="1" applyFill="1" applyBorder="1" applyAlignment="1" applyProtection="1">
      <alignment horizontal="center" vertical="center" wrapText="1"/>
      <protection locked="0"/>
    </xf>
    <xf numFmtId="0" fontId="59" fillId="18" borderId="22" xfId="0" applyFont="1" applyFill="1" applyBorder="1" applyAlignment="1" applyProtection="1">
      <alignment horizontal="center" vertical="center" wrapText="1"/>
      <protection locked="0"/>
    </xf>
    <xf numFmtId="0" fontId="59" fillId="18" borderId="117" xfId="0" applyFont="1" applyFill="1" applyBorder="1" applyAlignment="1" applyProtection="1">
      <alignment horizontal="center" vertical="center" wrapText="1"/>
      <protection locked="0"/>
    </xf>
    <xf numFmtId="0" fontId="59" fillId="18" borderId="80" xfId="0" applyFont="1" applyFill="1" applyBorder="1" applyAlignment="1" applyProtection="1">
      <alignment horizontal="center" vertical="center" wrapText="1"/>
      <protection locked="0"/>
    </xf>
    <xf numFmtId="0" fontId="59" fillId="18" borderId="94" xfId="0" applyFont="1" applyFill="1" applyBorder="1" applyAlignment="1" applyProtection="1">
      <alignment horizontal="center" vertical="center" wrapText="1"/>
      <protection locked="0"/>
    </xf>
    <xf numFmtId="0" fontId="59" fillId="2" borderId="51" xfId="0" applyFont="1" applyFill="1" applyBorder="1" applyAlignment="1" applyProtection="1">
      <alignment horizontal="center" vertical="center" shrinkToFit="1"/>
      <protection locked="0"/>
    </xf>
    <xf numFmtId="14" fontId="59" fillId="14" borderId="42" xfId="0" applyNumberFormat="1" applyFont="1" applyFill="1" applyBorder="1" applyAlignment="1">
      <alignment horizontal="center" vertical="center" shrinkToFit="1"/>
    </xf>
    <xf numFmtId="14" fontId="59" fillId="14" borderId="38" xfId="0" applyNumberFormat="1" applyFont="1" applyFill="1" applyBorder="1" applyAlignment="1">
      <alignment horizontal="center" vertical="center" shrinkToFit="1"/>
    </xf>
    <xf numFmtId="14" fontId="59" fillId="14" borderId="39" xfId="0" applyNumberFormat="1" applyFont="1" applyFill="1" applyBorder="1" applyAlignment="1">
      <alignment horizontal="center" vertical="center" shrinkToFit="1"/>
    </xf>
    <xf numFmtId="1" fontId="59" fillId="15" borderId="40" xfId="0" applyNumberFormat="1" applyFont="1" applyFill="1" applyBorder="1" applyAlignment="1">
      <alignment horizontal="center" vertical="center" shrinkToFit="1"/>
    </xf>
    <xf numFmtId="0" fontId="47" fillId="2" borderId="40" xfId="0" applyFont="1" applyFill="1" applyBorder="1" applyAlignment="1" applyProtection="1">
      <alignment horizontal="center" vertical="center" shrinkToFit="1"/>
      <protection locked="0"/>
    </xf>
    <xf numFmtId="0" fontId="59" fillId="2" borderId="17" xfId="0" applyFont="1" applyFill="1" applyBorder="1" applyAlignment="1">
      <alignment horizontal="center" vertical="center" wrapText="1"/>
    </xf>
    <xf numFmtId="0" fontId="59" fillId="2" borderId="18" xfId="0" applyFont="1" applyFill="1" applyBorder="1" applyAlignment="1">
      <alignment horizontal="center" vertical="center" wrapText="1"/>
    </xf>
    <xf numFmtId="0" fontId="59" fillId="2" borderId="37" xfId="0" applyFont="1" applyFill="1" applyBorder="1" applyAlignment="1">
      <alignment horizontal="center" vertical="center" wrapText="1"/>
    </xf>
    <xf numFmtId="0" fontId="59" fillId="2" borderId="38" xfId="0" applyFont="1" applyFill="1" applyBorder="1" applyAlignment="1">
      <alignment horizontal="center" vertical="center" wrapText="1"/>
    </xf>
    <xf numFmtId="0" fontId="59" fillId="2" borderId="39" xfId="0" applyFont="1" applyFill="1" applyBorder="1" applyAlignment="1">
      <alignment horizontal="center" vertical="center" wrapText="1"/>
    </xf>
    <xf numFmtId="0" fontId="59" fillId="15" borderId="16" xfId="0" applyFont="1" applyFill="1" applyBorder="1" applyAlignment="1">
      <alignment horizontal="center" vertical="center" shrinkToFit="1"/>
    </xf>
    <xf numFmtId="0" fontId="59" fillId="15" borderId="17" xfId="0" applyFont="1" applyFill="1" applyBorder="1" applyAlignment="1">
      <alignment horizontal="center" vertical="center" shrinkToFit="1"/>
    </xf>
    <xf numFmtId="0" fontId="59" fillId="15" borderId="18" xfId="0" applyFont="1" applyFill="1" applyBorder="1" applyAlignment="1">
      <alignment horizontal="center" vertical="center" shrinkToFit="1"/>
    </xf>
    <xf numFmtId="0" fontId="59" fillId="15" borderId="2" xfId="0" applyFont="1" applyFill="1" applyBorder="1" applyAlignment="1">
      <alignment horizontal="center" vertical="center" shrinkToFit="1"/>
    </xf>
    <xf numFmtId="0" fontId="59" fillId="15" borderId="84" xfId="0" applyFont="1" applyFill="1" applyBorder="1" applyAlignment="1">
      <alignment horizontal="center" vertical="center" shrinkToFit="1"/>
    </xf>
    <xf numFmtId="0" fontId="47" fillId="2" borderId="20" xfId="0" applyFont="1" applyFill="1" applyBorder="1" applyAlignment="1">
      <alignment horizontal="left" vertical="center" wrapText="1"/>
    </xf>
    <xf numFmtId="0" fontId="47" fillId="2" borderId="17" xfId="0" applyFont="1" applyFill="1" applyBorder="1" applyAlignment="1">
      <alignment horizontal="left" vertical="center" wrapText="1"/>
    </xf>
    <xf numFmtId="0" fontId="47" fillId="2" borderId="18" xfId="0" applyFont="1" applyFill="1" applyBorder="1" applyAlignment="1">
      <alignment horizontal="left" vertical="center" wrapText="1"/>
    </xf>
    <xf numFmtId="49" fontId="49" fillId="18" borderId="2" xfId="0" applyNumberFormat="1" applyFont="1" applyFill="1" applyBorder="1" applyAlignment="1" applyProtection="1">
      <alignment horizontal="center" vertical="center"/>
      <protection locked="0"/>
    </xf>
    <xf numFmtId="49" fontId="49" fillId="2" borderId="2" xfId="0" applyNumberFormat="1" applyFont="1" applyFill="1" applyBorder="1" applyAlignment="1" applyProtection="1">
      <alignment horizontal="center" vertical="center"/>
      <protection locked="0"/>
    </xf>
    <xf numFmtId="49" fontId="49" fillId="2" borderId="84" xfId="0" applyNumberFormat="1" applyFont="1" applyFill="1" applyBorder="1" applyAlignment="1" applyProtection="1">
      <alignment horizontal="center" vertical="center"/>
      <protection locked="0"/>
    </xf>
    <xf numFmtId="0" fontId="63" fillId="2" borderId="20" xfId="0" applyFont="1" applyFill="1" applyBorder="1" applyAlignment="1">
      <alignment horizontal="left" vertical="center" wrapText="1" indent="1"/>
    </xf>
    <xf numFmtId="0" fontId="63" fillId="2" borderId="17" xfId="0" applyFont="1" applyFill="1" applyBorder="1" applyAlignment="1">
      <alignment horizontal="left" vertical="center" wrapText="1" indent="1"/>
    </xf>
    <xf numFmtId="0" fontId="63" fillId="2" borderId="18" xfId="0" applyFont="1" applyFill="1" applyBorder="1" applyAlignment="1">
      <alignment horizontal="left" vertical="center" wrapText="1" indent="1"/>
    </xf>
    <xf numFmtId="0" fontId="49" fillId="2" borderId="2" xfId="0" applyFont="1" applyFill="1" applyBorder="1" applyAlignment="1">
      <alignment horizontal="center" vertical="center"/>
    </xf>
    <xf numFmtId="0" fontId="49" fillId="2" borderId="84" xfId="0" applyFont="1" applyFill="1" applyBorder="1" applyAlignment="1">
      <alignment horizontal="center" vertical="center"/>
    </xf>
    <xf numFmtId="0" fontId="61" fillId="2" borderId="20" xfId="0" applyFont="1" applyFill="1" applyBorder="1" applyAlignment="1">
      <alignment horizontal="left" vertical="center" wrapText="1" indent="1"/>
    </xf>
    <xf numFmtId="0" fontId="61" fillId="2" borderId="17" xfId="0" applyFont="1" applyFill="1" applyBorder="1" applyAlignment="1">
      <alignment horizontal="left" vertical="center" wrapText="1" indent="1"/>
    </xf>
    <xf numFmtId="0" fontId="61" fillId="2" borderId="18" xfId="0" applyFont="1" applyFill="1" applyBorder="1" applyAlignment="1">
      <alignment horizontal="left" vertical="center" wrapText="1" indent="1"/>
    </xf>
    <xf numFmtId="0" fontId="47" fillId="2" borderId="20" xfId="0" applyFont="1" applyFill="1" applyBorder="1" applyAlignment="1">
      <alignment horizontal="left" vertical="center" shrinkToFit="1"/>
    </xf>
    <xf numFmtId="0" fontId="47" fillId="2" borderId="17" xfId="0" applyFont="1" applyFill="1" applyBorder="1" applyAlignment="1">
      <alignment horizontal="left" vertical="center" shrinkToFit="1"/>
    </xf>
    <xf numFmtId="0" fontId="47" fillId="2" borderId="18" xfId="0" applyFont="1" applyFill="1" applyBorder="1" applyAlignment="1">
      <alignment horizontal="left" vertical="center" shrinkToFit="1"/>
    </xf>
    <xf numFmtId="0" fontId="61" fillId="0" borderId="20" xfId="0" applyFont="1" applyBorder="1" applyAlignment="1">
      <alignment horizontal="left" vertical="center" wrapText="1" indent="1"/>
    </xf>
    <xf numFmtId="0" fontId="61" fillId="0" borderId="17" xfId="0" applyFont="1" applyBorder="1" applyAlignment="1">
      <alignment horizontal="left" vertical="center" wrapText="1" indent="1"/>
    </xf>
    <xf numFmtId="0" fontId="61" fillId="0" borderId="18" xfId="0" applyFont="1" applyBorder="1" applyAlignment="1">
      <alignment horizontal="left" vertical="center" wrapText="1" indent="1"/>
    </xf>
    <xf numFmtId="0" fontId="47" fillId="18" borderId="14" xfId="0" applyFont="1" applyFill="1" applyBorder="1" applyAlignment="1" applyProtection="1">
      <alignment horizontal="left" vertical="top" wrapText="1" shrinkToFit="1"/>
      <protection locked="0"/>
    </xf>
    <xf numFmtId="0" fontId="47" fillId="18" borderId="0" xfId="0" applyFont="1" applyFill="1" applyAlignment="1" applyProtection="1">
      <alignment horizontal="left" vertical="top" wrapText="1" shrinkToFit="1"/>
      <protection locked="0"/>
    </xf>
    <xf numFmtId="0" fontId="47" fillId="18" borderId="4" xfId="0" applyFont="1" applyFill="1" applyBorder="1" applyAlignment="1" applyProtection="1">
      <alignment horizontal="left" vertical="top" wrapText="1" shrinkToFit="1"/>
      <protection locked="0"/>
    </xf>
    <xf numFmtId="0" fontId="47" fillId="18" borderId="93" xfId="0" applyFont="1" applyFill="1" applyBorder="1" applyAlignment="1" applyProtection="1">
      <alignment horizontal="left" vertical="top" wrapText="1" shrinkToFit="1"/>
      <protection locked="0"/>
    </xf>
    <xf numFmtId="0" fontId="47" fillId="18" borderId="80" xfId="0" applyFont="1" applyFill="1" applyBorder="1" applyAlignment="1" applyProtection="1">
      <alignment horizontal="left" vertical="top" wrapText="1" shrinkToFit="1"/>
      <protection locked="0"/>
    </xf>
    <xf numFmtId="0" fontId="47" fillId="18" borderId="95" xfId="0" applyFont="1" applyFill="1" applyBorder="1" applyAlignment="1" applyProtection="1">
      <alignment horizontal="left" vertical="top" wrapText="1" shrinkToFit="1"/>
      <protection locked="0"/>
    </xf>
    <xf numFmtId="0" fontId="57" fillId="2" borderId="10" xfId="0" applyFont="1" applyFill="1" applyBorder="1" applyAlignment="1">
      <alignment horizontal="center" vertical="center" wrapText="1"/>
    </xf>
    <xf numFmtId="0" fontId="59" fillId="2" borderId="92" xfId="0" applyFont="1" applyFill="1" applyBorder="1" applyAlignment="1">
      <alignment horizontal="center" vertical="center" wrapText="1"/>
    </xf>
    <xf numFmtId="0" fontId="59" fillId="2" borderId="3" xfId="0" applyFont="1" applyFill="1" applyBorder="1" applyAlignment="1">
      <alignment horizontal="center" vertical="center" wrapText="1"/>
    </xf>
    <xf numFmtId="0" fontId="59" fillId="2" borderId="100" xfId="0" applyFont="1" applyFill="1" applyBorder="1" applyAlignment="1">
      <alignment horizontal="center" vertical="center" wrapText="1"/>
    </xf>
    <xf numFmtId="0" fontId="59" fillId="2" borderId="1" xfId="0" applyFont="1" applyFill="1" applyBorder="1" applyAlignment="1">
      <alignment horizontal="center" vertical="center" wrapText="1"/>
    </xf>
    <xf numFmtId="0" fontId="53" fillId="2" borderId="2" xfId="0" applyFont="1" applyFill="1" applyBorder="1" applyAlignment="1">
      <alignment horizontal="center" vertical="center" wrapText="1"/>
    </xf>
    <xf numFmtId="0" fontId="47" fillId="2" borderId="3" xfId="0" applyFont="1" applyFill="1" applyBorder="1" applyAlignment="1">
      <alignment horizontal="center"/>
    </xf>
    <xf numFmtId="0" fontId="59" fillId="2" borderId="93" xfId="0" applyFont="1" applyFill="1" applyBorder="1" applyAlignment="1">
      <alignment horizontal="center" vertical="center" wrapText="1"/>
    </xf>
    <xf numFmtId="0" fontId="59" fillId="2" borderId="80" xfId="0" applyFont="1" applyFill="1" applyBorder="1" applyAlignment="1">
      <alignment horizontal="center" vertical="center" wrapText="1"/>
    </xf>
    <xf numFmtId="0" fontId="53" fillId="18" borderId="3" xfId="0" applyFont="1" applyFill="1" applyBorder="1" applyAlignment="1" applyProtection="1">
      <alignment horizontal="left" vertical="center" wrapText="1"/>
      <protection locked="0"/>
    </xf>
    <xf numFmtId="0" fontId="53" fillId="18" borderId="91" xfId="0" applyFont="1" applyFill="1" applyBorder="1" applyAlignment="1" applyProtection="1">
      <alignment horizontal="left" vertical="center" wrapText="1"/>
      <protection locked="0"/>
    </xf>
    <xf numFmtId="0" fontId="53" fillId="18" borderId="80" xfId="0" applyFont="1" applyFill="1" applyBorder="1" applyAlignment="1" applyProtection="1">
      <alignment horizontal="left" vertical="center" wrapText="1"/>
      <protection locked="0"/>
    </xf>
    <xf numFmtId="0" fontId="53" fillId="18" borderId="95" xfId="0" applyFont="1" applyFill="1" applyBorder="1" applyAlignment="1" applyProtection="1">
      <alignment horizontal="left" vertical="center" wrapText="1"/>
      <protection locked="0"/>
    </xf>
    <xf numFmtId="0" fontId="60" fillId="2" borderId="23" xfId="0" applyFont="1" applyFill="1" applyBorder="1" applyAlignment="1">
      <alignment horizontal="center" vertical="center" shrinkToFit="1"/>
    </xf>
    <xf numFmtId="0" fontId="60" fillId="2" borderId="91" xfId="0" applyFont="1" applyFill="1" applyBorder="1" applyAlignment="1">
      <alignment horizontal="center" vertical="center" shrinkToFit="1"/>
    </xf>
    <xf numFmtId="0" fontId="60" fillId="2" borderId="12" xfId="0" applyFont="1" applyFill="1" applyBorder="1" applyAlignment="1">
      <alignment horizontal="center" vertical="center" shrinkToFit="1"/>
    </xf>
    <xf numFmtId="0" fontId="60" fillId="2" borderId="4" xfId="0" applyFont="1" applyFill="1" applyBorder="1" applyAlignment="1">
      <alignment horizontal="center" vertical="center" shrinkToFit="1"/>
    </xf>
    <xf numFmtId="0" fontId="60" fillId="2" borderId="21" xfId="0" applyFont="1" applyFill="1" applyBorder="1" applyAlignment="1">
      <alignment horizontal="center" vertical="center" shrinkToFit="1"/>
    </xf>
    <xf numFmtId="0" fontId="60" fillId="2" borderId="47" xfId="0" applyFont="1" applyFill="1" applyBorder="1" applyAlignment="1">
      <alignment horizontal="center" vertical="center" shrinkToFit="1"/>
    </xf>
    <xf numFmtId="0" fontId="54" fillId="2" borderId="20" xfId="0" applyFont="1" applyFill="1" applyBorder="1" applyAlignment="1">
      <alignment horizontal="center" vertical="center" wrapText="1"/>
    </xf>
    <xf numFmtId="0" fontId="54" fillId="2" borderId="17" xfId="0" applyFont="1" applyFill="1" applyBorder="1" applyAlignment="1">
      <alignment horizontal="center" vertical="center" wrapText="1"/>
    </xf>
    <xf numFmtId="0" fontId="54" fillId="2" borderId="16" xfId="0" applyFont="1" applyFill="1" applyBorder="1" applyAlignment="1">
      <alignment horizontal="center" vertical="center" wrapText="1"/>
    </xf>
    <xf numFmtId="0" fontId="54" fillId="2" borderId="18" xfId="0" applyFont="1" applyFill="1" applyBorder="1" applyAlignment="1">
      <alignment horizontal="center" vertical="center" wrapText="1"/>
    </xf>
    <xf numFmtId="0" fontId="53" fillId="2" borderId="84" xfId="0" applyFont="1" applyFill="1" applyBorder="1" applyAlignment="1">
      <alignment horizontal="center" vertical="center" wrapText="1"/>
    </xf>
    <xf numFmtId="9" fontId="53" fillId="2" borderId="2" xfId="0" applyNumberFormat="1" applyFont="1" applyFill="1" applyBorder="1" applyAlignment="1">
      <alignment horizontal="center" vertical="center" wrapText="1"/>
    </xf>
    <xf numFmtId="9" fontId="53" fillId="2" borderId="84" xfId="0" applyNumberFormat="1" applyFont="1" applyFill="1" applyBorder="1" applyAlignment="1">
      <alignment horizontal="center" vertical="center" wrapText="1"/>
    </xf>
    <xf numFmtId="0" fontId="53" fillId="18" borderId="3" xfId="0" applyFont="1" applyFill="1" applyBorder="1" applyAlignment="1" applyProtection="1">
      <alignment horizontal="center" vertical="center" wrapText="1"/>
      <protection locked="0"/>
    </xf>
    <xf numFmtId="0" fontId="53" fillId="18" borderId="22" xfId="0" applyFont="1" applyFill="1" applyBorder="1" applyAlignment="1" applyProtection="1">
      <alignment horizontal="center" vertical="center" wrapText="1"/>
      <protection locked="0"/>
    </xf>
    <xf numFmtId="0" fontId="53" fillId="18" borderId="1" xfId="0" applyFont="1" applyFill="1" applyBorder="1" applyAlignment="1" applyProtection="1">
      <alignment horizontal="center" vertical="center" wrapText="1"/>
      <protection locked="0"/>
    </xf>
    <xf numFmtId="0" fontId="53" fillId="18" borderId="24" xfId="0" applyFont="1" applyFill="1" applyBorder="1" applyAlignment="1" applyProtection="1">
      <alignment horizontal="center" vertical="center" wrapText="1"/>
      <protection locked="0"/>
    </xf>
    <xf numFmtId="0" fontId="47" fillId="18" borderId="84" xfId="0" applyFont="1" applyFill="1" applyBorder="1" applyAlignment="1" applyProtection="1">
      <alignment horizontal="center" vertical="center" shrinkToFit="1"/>
      <protection locked="0"/>
    </xf>
    <xf numFmtId="0" fontId="59" fillId="2" borderId="14" xfId="0" applyFont="1" applyFill="1" applyBorder="1" applyAlignment="1">
      <alignment horizontal="center" vertical="center" wrapText="1"/>
    </xf>
    <xf numFmtId="0" fontId="59" fillId="2" borderId="0" xfId="0" applyFont="1" applyFill="1" applyAlignment="1">
      <alignment horizontal="center" vertical="center" wrapText="1"/>
    </xf>
    <xf numFmtId="0" fontId="47" fillId="2" borderId="0" xfId="0" applyFont="1" applyFill="1" applyAlignment="1" applyProtection="1">
      <alignment horizontal="left" vertical="top" wrapText="1"/>
      <protection locked="0"/>
    </xf>
    <xf numFmtId="0" fontId="47" fillId="2" borderId="4" xfId="0" applyFont="1" applyFill="1" applyBorder="1" applyAlignment="1" applyProtection="1">
      <alignment horizontal="left" vertical="top" wrapText="1"/>
      <protection locked="0"/>
    </xf>
    <xf numFmtId="0" fontId="47" fillId="2" borderId="80" xfId="0" applyFont="1" applyFill="1" applyBorder="1" applyAlignment="1" applyProtection="1">
      <alignment horizontal="left" vertical="top" wrapText="1"/>
      <protection locked="0"/>
    </xf>
    <xf numFmtId="0" fontId="47" fillId="2" borderId="95" xfId="0" applyFont="1" applyFill="1" applyBorder="1" applyAlignment="1" applyProtection="1">
      <alignment horizontal="left" vertical="top" wrapText="1"/>
      <protection locked="0"/>
    </xf>
    <xf numFmtId="0" fontId="47" fillId="2" borderId="100" xfId="0" applyFont="1" applyFill="1" applyBorder="1" applyAlignment="1">
      <alignment horizontal="left" vertical="center" wrapText="1"/>
    </xf>
    <xf numFmtId="0" fontId="47" fillId="2" borderId="1" xfId="0" applyFont="1" applyFill="1" applyBorder="1" applyAlignment="1">
      <alignment horizontal="left" vertical="center" wrapText="1"/>
    </xf>
    <xf numFmtId="0" fontId="47" fillId="2" borderId="24" xfId="0" applyFont="1" applyFill="1" applyBorder="1" applyAlignment="1">
      <alignment horizontal="left" vertical="center" wrapText="1"/>
    </xf>
    <xf numFmtId="49" fontId="49" fillId="18" borderId="26" xfId="0" applyNumberFormat="1" applyFont="1" applyFill="1" applyBorder="1" applyAlignment="1" applyProtection="1">
      <alignment horizontal="center" vertical="center"/>
      <protection locked="0"/>
    </xf>
    <xf numFmtId="49" fontId="49" fillId="2" borderId="26" xfId="0" applyNumberFormat="1" applyFont="1" applyFill="1" applyBorder="1" applyAlignment="1" applyProtection="1">
      <alignment horizontal="center" vertical="center"/>
      <protection locked="0"/>
    </xf>
    <xf numFmtId="49" fontId="49" fillId="2" borderId="25" xfId="0" applyNumberFormat="1" applyFont="1" applyFill="1" applyBorder="1" applyAlignment="1" applyProtection="1">
      <alignment horizontal="center" vertical="center"/>
      <protection locked="0"/>
    </xf>
    <xf numFmtId="0" fontId="59" fillId="2" borderId="20" xfId="0" applyFont="1" applyFill="1" applyBorder="1" applyAlignment="1">
      <alignment horizontal="left" vertical="center" wrapText="1" indent="1"/>
    </xf>
    <xf numFmtId="0" fontId="59" fillId="2" borderId="17" xfId="0" applyFont="1" applyFill="1" applyBorder="1" applyAlignment="1">
      <alignment horizontal="left" vertical="center" wrapText="1" indent="1"/>
    </xf>
    <xf numFmtId="0" fontId="59" fillId="2" borderId="18" xfId="0" applyFont="1" applyFill="1" applyBorder="1" applyAlignment="1">
      <alignment horizontal="left" vertical="center" wrapText="1" indent="1"/>
    </xf>
    <xf numFmtId="0" fontId="49" fillId="2" borderId="16" xfId="0" applyFont="1" applyFill="1" applyBorder="1" applyAlignment="1">
      <alignment horizontal="center" vertical="center"/>
    </xf>
    <xf numFmtId="0" fontId="49" fillId="2" borderId="19" xfId="0" applyFont="1" applyFill="1" applyBorder="1" applyAlignment="1">
      <alignment horizontal="center" vertical="center"/>
    </xf>
    <xf numFmtId="0" fontId="47" fillId="2" borderId="3" xfId="0" applyFont="1" applyFill="1" applyBorder="1" applyAlignment="1" applyProtection="1">
      <alignment horizontal="left" vertical="top" wrapText="1"/>
      <protection locked="0"/>
    </xf>
    <xf numFmtId="0" fontId="47" fillId="2" borderId="91" xfId="0" applyFont="1" applyFill="1" applyBorder="1" applyAlignment="1" applyProtection="1">
      <alignment horizontal="left" vertical="top" wrapText="1"/>
      <protection locked="0"/>
    </xf>
    <xf numFmtId="0" fontId="60" fillId="2" borderId="16" xfId="0" applyFont="1" applyFill="1" applyBorder="1" applyAlignment="1">
      <alignment horizontal="center" vertical="center" shrinkToFit="1"/>
    </xf>
    <xf numFmtId="0" fontId="60" fillId="2" borderId="19" xfId="0" applyFont="1" applyFill="1" applyBorder="1" applyAlignment="1">
      <alignment horizontal="center" vertical="center" shrinkToFit="1"/>
    </xf>
    <xf numFmtId="0" fontId="47" fillId="2" borderId="37" xfId="0" applyFont="1" applyFill="1" applyBorder="1" applyAlignment="1" applyProtection="1">
      <alignment horizontal="center" vertical="center" wrapText="1"/>
      <protection locked="0"/>
    </xf>
    <xf numFmtId="0" fontId="47" fillId="2" borderId="41" xfId="0" applyFont="1" applyFill="1" applyBorder="1" applyAlignment="1" applyProtection="1">
      <alignment horizontal="center" vertical="center" wrapText="1"/>
      <protection locked="0"/>
    </xf>
    <xf numFmtId="0" fontId="47" fillId="2" borderId="16" xfId="0" applyFont="1" applyFill="1" applyBorder="1" applyAlignment="1" applyProtection="1">
      <alignment horizontal="center" vertical="center" wrapText="1"/>
      <protection locked="0"/>
    </xf>
    <xf numFmtId="0" fontId="47" fillId="2" borderId="19" xfId="0" applyFont="1" applyFill="1" applyBorder="1" applyAlignment="1" applyProtection="1">
      <alignment horizontal="center" vertical="center" wrapText="1"/>
      <protection locked="0"/>
    </xf>
    <xf numFmtId="0" fontId="56" fillId="2" borderId="86" xfId="0" applyFont="1" applyFill="1" applyBorder="1" applyAlignment="1">
      <alignment horizontal="center" vertical="center" wrapText="1"/>
    </xf>
    <xf numFmtId="0" fontId="56" fillId="2" borderId="32" xfId="0" applyFont="1" applyFill="1" applyBorder="1" applyAlignment="1">
      <alignment horizontal="center" vertical="center" wrapText="1"/>
    </xf>
    <xf numFmtId="0" fontId="56" fillId="2" borderId="36" xfId="0" applyFont="1" applyFill="1" applyBorder="1" applyAlignment="1">
      <alignment horizontal="center" vertical="center" wrapText="1"/>
    </xf>
    <xf numFmtId="0" fontId="56" fillId="2" borderId="40" xfId="0" applyFont="1" applyFill="1" applyBorder="1" applyAlignment="1">
      <alignment horizontal="center" vertical="center" wrapText="1"/>
    </xf>
    <xf numFmtId="0" fontId="60" fillId="2" borderId="32" xfId="0" applyFont="1" applyFill="1" applyBorder="1" applyAlignment="1">
      <alignment horizontal="center" vertical="center"/>
    </xf>
    <xf numFmtId="0" fontId="60" fillId="2" borderId="33" xfId="0" applyFont="1" applyFill="1" applyBorder="1" applyAlignment="1">
      <alignment horizontal="center" vertical="center"/>
    </xf>
    <xf numFmtId="0" fontId="54" fillId="2" borderId="96" xfId="0" applyFont="1" applyFill="1" applyBorder="1" applyAlignment="1">
      <alignment horizontal="center" vertical="center" wrapText="1"/>
    </xf>
    <xf numFmtId="0" fontId="54" fillId="2" borderId="81" xfId="0" applyFont="1" applyFill="1" applyBorder="1" applyAlignment="1">
      <alignment horizontal="center" vertical="center" wrapText="1"/>
    </xf>
    <xf numFmtId="0" fontId="54" fillId="2" borderId="97" xfId="0" applyFont="1" applyFill="1" applyBorder="1" applyAlignment="1">
      <alignment horizontal="center" vertical="center" wrapText="1"/>
    </xf>
    <xf numFmtId="0" fontId="60" fillId="2" borderId="98" xfId="0" applyFont="1" applyFill="1" applyBorder="1" applyAlignment="1">
      <alignment horizontal="center" vertical="center" shrinkToFit="1"/>
    </xf>
    <xf numFmtId="0" fontId="60" fillId="2" borderId="99" xfId="0" applyFont="1" applyFill="1" applyBorder="1" applyAlignment="1">
      <alignment horizontal="center" vertical="center" shrinkToFit="1"/>
    </xf>
    <xf numFmtId="0" fontId="51" fillId="0" borderId="36" xfId="0" applyFont="1" applyBorder="1" applyAlignment="1">
      <alignment horizontal="center" vertical="center"/>
    </xf>
    <xf numFmtId="0" fontId="51" fillId="0" borderId="40" xfId="0" applyFont="1" applyBorder="1" applyAlignment="1">
      <alignment horizontal="center" vertical="center"/>
    </xf>
    <xf numFmtId="0" fontId="47" fillId="0" borderId="37" xfId="0" applyFont="1" applyBorder="1" applyAlignment="1" applyProtection="1">
      <alignment horizontal="center" vertical="center" shrinkToFit="1"/>
      <protection locked="0"/>
    </xf>
    <xf numFmtId="0" fontId="47" fillId="0" borderId="38" xfId="0" applyFont="1" applyBorder="1" applyAlignment="1" applyProtection="1">
      <alignment horizontal="center" vertical="center" shrinkToFit="1"/>
      <protection locked="0"/>
    </xf>
    <xf numFmtId="0" fontId="47" fillId="0" borderId="39" xfId="0" applyFont="1" applyBorder="1" applyAlignment="1" applyProtection="1">
      <alignment horizontal="center" vertical="center" shrinkToFit="1"/>
      <protection locked="0"/>
    </xf>
    <xf numFmtId="0" fontId="51" fillId="0" borderId="16" xfId="0" applyFont="1" applyBorder="1" applyAlignment="1" applyProtection="1">
      <alignment horizontal="center" vertical="center" shrinkToFit="1"/>
      <protection locked="0"/>
    </xf>
    <xf numFmtId="0" fontId="51" fillId="0" borderId="17" xfId="0" applyFont="1" applyBorder="1" applyAlignment="1" applyProtection="1">
      <alignment horizontal="center" vertical="center" shrinkToFit="1"/>
      <protection locked="0"/>
    </xf>
    <xf numFmtId="0" fontId="51" fillId="0" borderId="37" xfId="0" applyFont="1" applyBorder="1" applyAlignment="1" applyProtection="1">
      <alignment horizontal="center" vertical="center" shrinkToFit="1"/>
      <protection locked="0"/>
    </xf>
    <xf numFmtId="0" fontId="51" fillId="0" borderId="38" xfId="0" applyFont="1" applyBorder="1" applyAlignment="1" applyProtection="1">
      <alignment horizontal="center" vertical="center" shrinkToFit="1"/>
      <protection locked="0"/>
    </xf>
    <xf numFmtId="0" fontId="51" fillId="0" borderId="15" xfId="0" applyFont="1" applyBorder="1" applyAlignment="1">
      <alignment horizontal="center" vertical="center"/>
    </xf>
    <xf numFmtId="0" fontId="51" fillId="0" borderId="2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center" vertical="center" shrinkToFit="1"/>
      <protection locked="0"/>
    </xf>
    <xf numFmtId="0" fontId="47" fillId="0" borderId="17" xfId="0" applyFont="1" applyBorder="1" applyAlignment="1" applyProtection="1">
      <alignment horizontal="center" vertical="center" shrinkToFit="1"/>
      <protection locked="0"/>
    </xf>
    <xf numFmtId="0" fontId="47" fillId="0" borderId="18" xfId="0" applyFont="1" applyBorder="1" applyAlignment="1" applyProtection="1">
      <alignment horizontal="center" vertical="center" shrinkToFit="1"/>
      <protection locked="0"/>
    </xf>
    <xf numFmtId="0" fontId="51" fillId="15" borderId="15" xfId="0" applyFont="1" applyFill="1" applyBorder="1" applyAlignment="1">
      <alignment horizontal="center" vertical="center"/>
    </xf>
    <xf numFmtId="0" fontId="51" fillId="15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10" xfId="0" applyFont="1" applyBorder="1" applyAlignment="1" applyProtection="1">
      <alignment horizontal="left" vertical="top" wrapText="1" shrinkToFit="1"/>
      <protection locked="0"/>
    </xf>
    <xf numFmtId="0" fontId="7" fillId="0" borderId="7" xfId="0" applyFont="1" applyBorder="1" applyAlignment="1" applyProtection="1">
      <alignment horizontal="left" vertical="top" wrapText="1" shrinkToFit="1"/>
      <protection locked="0"/>
    </xf>
    <xf numFmtId="0" fontId="7" fillId="0" borderId="9" xfId="0" applyFont="1" applyBorder="1" applyAlignment="1" applyProtection="1">
      <alignment horizontal="left" vertical="top" wrapText="1" shrinkToFit="1"/>
      <protection locked="0"/>
    </xf>
    <xf numFmtId="0" fontId="7" fillId="0" borderId="14" xfId="0" applyFont="1" applyBorder="1" applyAlignment="1" applyProtection="1">
      <alignment horizontal="left" vertical="top" wrapText="1" shrinkToFit="1"/>
      <protection locked="0"/>
    </xf>
    <xf numFmtId="0" fontId="7" fillId="0" borderId="0" xfId="0" applyFont="1" applyAlignment="1" applyProtection="1">
      <alignment horizontal="left" vertical="top" wrapText="1" shrinkToFit="1"/>
      <protection locked="0"/>
    </xf>
    <xf numFmtId="0" fontId="7" fillId="0" borderId="4" xfId="0" applyFont="1" applyBorder="1" applyAlignment="1" applyProtection="1">
      <alignment horizontal="left" vertical="top" wrapText="1" shrinkToFit="1"/>
      <protection locked="0"/>
    </xf>
    <xf numFmtId="0" fontId="7" fillId="0" borderId="93" xfId="0" applyFont="1" applyBorder="1" applyAlignment="1" applyProtection="1">
      <alignment horizontal="left" vertical="top" wrapText="1" shrinkToFit="1"/>
      <protection locked="0"/>
    </xf>
    <xf numFmtId="0" fontId="7" fillId="0" borderId="80" xfId="0" applyFont="1" applyBorder="1" applyAlignment="1" applyProtection="1">
      <alignment horizontal="left" vertical="top" wrapText="1" shrinkToFit="1"/>
      <protection locked="0"/>
    </xf>
    <xf numFmtId="0" fontId="7" fillId="0" borderId="95" xfId="0" applyFont="1" applyBorder="1" applyAlignment="1" applyProtection="1">
      <alignment horizontal="left" vertical="top" wrapText="1" shrinkToFit="1"/>
      <protection locked="0"/>
    </xf>
    <xf numFmtId="0" fontId="7" fillId="0" borderId="45" xfId="0" applyFont="1" applyBorder="1" applyAlignment="1">
      <alignment horizontal="left" vertical="center" shrinkToFit="1"/>
    </xf>
    <xf numFmtId="0" fontId="75" fillId="0" borderId="1" xfId="0" applyFont="1" applyBorder="1" applyAlignment="1">
      <alignment horizontal="center"/>
    </xf>
    <xf numFmtId="0" fontId="7" fillId="2" borderId="32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120" fillId="0" borderId="0" xfId="0" applyFont="1" applyAlignment="1">
      <alignment horizontal="center" vertical="top"/>
    </xf>
    <xf numFmtId="0" fontId="122" fillId="0" borderId="0" xfId="0" applyFont="1" applyAlignment="1">
      <alignment horizontal="center" vertical="center" shrinkToFit="1"/>
    </xf>
    <xf numFmtId="0" fontId="120" fillId="0" borderId="0" xfId="0" applyFont="1" applyAlignment="1">
      <alignment horizontal="center" vertical="top" shrinkToFit="1"/>
    </xf>
    <xf numFmtId="0" fontId="0" fillId="0" borderId="3" xfId="0" applyBorder="1" applyAlignment="1">
      <alignment horizontal="center" vertical="center" wrapText="1"/>
    </xf>
    <xf numFmtId="164" fontId="75" fillId="0" borderId="1" xfId="0" applyNumberFormat="1" applyFont="1" applyBorder="1" applyAlignment="1">
      <alignment horizontal="center"/>
    </xf>
    <xf numFmtId="164" fontId="75" fillId="0" borderId="17" xfId="0" applyNumberFormat="1" applyFont="1" applyBorder="1" applyAlignment="1">
      <alignment horizontal="center" vertical="center" wrapText="1"/>
    </xf>
    <xf numFmtId="0" fontId="75" fillId="0" borderId="17" xfId="0" applyFont="1" applyBorder="1" applyAlignment="1">
      <alignment horizontal="center" vertical="center" wrapText="1"/>
    </xf>
    <xf numFmtId="0" fontId="7" fillId="2" borderId="8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19" borderId="1" xfId="0" applyFill="1" applyBorder="1" applyAlignment="1" applyProtection="1">
      <alignment horizontal="center" vertical="center" shrinkToFit="1"/>
      <protection locked="0"/>
    </xf>
    <xf numFmtId="0" fontId="31" fillId="0" borderId="0" xfId="0" applyFont="1" applyAlignment="1">
      <alignment horizontal="center" vertical="center" shrinkToFit="1"/>
    </xf>
    <xf numFmtId="0" fontId="27" fillId="0" borderId="0" xfId="0" applyFont="1" applyAlignment="1">
      <alignment horizontal="left" vertical="top" wrapText="1"/>
    </xf>
    <xf numFmtId="0" fontId="7" fillId="2" borderId="3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31" fillId="0" borderId="0" xfId="0" applyFont="1" applyAlignment="1">
      <alignment horizontal="center"/>
    </xf>
    <xf numFmtId="0" fontId="70" fillId="0" borderId="2" xfId="0" applyFont="1" applyBorder="1" applyAlignment="1">
      <alignment horizontal="center" vertical="center"/>
    </xf>
    <xf numFmtId="0" fontId="70" fillId="0" borderId="110" xfId="0" applyFont="1" applyBorder="1" applyAlignment="1">
      <alignment horizontal="center" vertical="center"/>
    </xf>
    <xf numFmtId="0" fontId="69" fillId="0" borderId="111" xfId="0" applyFont="1" applyBorder="1"/>
    <xf numFmtId="0" fontId="67" fillId="0" borderId="0" xfId="0" applyFont="1" applyAlignment="1">
      <alignment horizontal="center" vertical="center"/>
    </xf>
    <xf numFmtId="0" fontId="0" fillId="0" borderId="0" xfId="0"/>
    <xf numFmtId="0" fontId="68" fillId="0" borderId="101" xfId="0" applyFont="1" applyBorder="1" applyAlignment="1">
      <alignment horizontal="center" vertical="center"/>
    </xf>
    <xf numFmtId="0" fontId="69" fillId="0" borderId="102" xfId="0" applyFont="1" applyBorder="1"/>
    <xf numFmtId="0" fontId="69" fillId="0" borderId="103" xfId="0" applyFont="1" applyBorder="1"/>
    <xf numFmtId="0" fontId="68" fillId="0" borderId="102" xfId="0" applyFont="1" applyBorder="1" applyAlignment="1">
      <alignment horizontal="center" vertical="center"/>
    </xf>
    <xf numFmtId="0" fontId="68" fillId="0" borderId="103" xfId="0" applyFont="1" applyBorder="1" applyAlignment="1">
      <alignment horizontal="center" vertical="center"/>
    </xf>
    <xf numFmtId="0" fontId="68" fillId="0" borderId="2" xfId="0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2">
    <cellStyle name="Normal" xfId="0" builtinId="0"/>
    <cellStyle name="Porcentaje" xfId="1" builtinId="5"/>
  </cellStyles>
  <dxfs count="803">
    <dxf>
      <font>
        <color theme="0" tint="-0.24994659260841701"/>
      </font>
    </dxf>
    <dxf>
      <font>
        <color theme="0" tint="-0.24994659260841701"/>
      </font>
    </dxf>
    <dxf>
      <font>
        <color theme="0"/>
      </font>
    </dxf>
    <dxf>
      <font>
        <strike val="0"/>
        <color theme="0" tint="-0.499984740745262"/>
      </font>
    </dxf>
    <dxf>
      <font>
        <color theme="0" tint="-0.499984740745262"/>
      </font>
    </dxf>
    <dxf>
      <font>
        <color theme="0" tint="-0.24994659260841701"/>
      </font>
    </dxf>
    <dxf>
      <font>
        <color theme="0" tint="-0.24994659260841701"/>
      </font>
    </dxf>
    <dxf>
      <font>
        <b/>
        <i/>
        <color rgb="FFC00000"/>
      </font>
    </dxf>
    <dxf>
      <font>
        <b/>
        <i/>
        <color rgb="FF0070C0"/>
      </font>
    </dxf>
    <dxf>
      <font>
        <b/>
        <i/>
        <color rgb="FFC00000"/>
      </font>
    </dxf>
    <dxf>
      <font>
        <b/>
        <i/>
        <color rgb="FFC00000"/>
      </font>
    </dxf>
    <dxf>
      <border>
        <left/>
        <right/>
        <bottom/>
        <vertical/>
        <horizontal/>
      </border>
    </dxf>
    <dxf>
      <border>
        <left/>
        <right/>
        <bottom/>
        <vertical/>
        <horizontal/>
      </border>
    </dxf>
    <dxf>
      <border>
        <left/>
        <right/>
        <bottom/>
        <vertical/>
        <horizontal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/>
        <color rgb="FFFF0000"/>
      </font>
    </dxf>
    <dxf>
      <font>
        <color theme="0"/>
      </font>
    </dxf>
    <dxf>
      <font>
        <b/>
        <i val="0"/>
      </font>
      <fill>
        <patternFill>
          <bgColor rgb="FFFFC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2" formatCode="0.00"/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71" formatCode="yyyy"/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71" formatCode="yyyy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72" formatCode="mm/yy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73" formatCode="mm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74" formatCode="General;yy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9" formatCode="dd/mm/yyyy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74" formatCode="General;yy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1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fill>
        <patternFill patternType="solid">
          <fgColor indexed="64"/>
          <bgColor theme="6" tint="0.3999755851924192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Verdana"/>
        <scheme val="none"/>
      </font>
      <fill>
        <patternFill patternType="solid">
          <fgColor indexed="64"/>
          <bgColor indexed="9"/>
        </patternFill>
      </fill>
      <alignment horizontal="center" vertical="center" textRotation="0" wrapText="1" indent="0" justifyLastLine="0" shrinkToFit="0" readingOrder="0"/>
      <protection locked="1" hidden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scheme val="none"/>
      </font>
      <alignment horizontal="center" vertical="center" textRotation="0" wrapText="0" indent="0" justifyLastLine="0" shrinkToFit="0" readingOrder="0"/>
      <protection locked="1" hidden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numFmt numFmtId="0" formatCode="General"/>
      <alignment horizontal="center" vertical="center" textRotation="0" wrapText="0" relativeIndent="0" justifyLastLine="0" shrinkToFit="0" readingOrder="0"/>
    </dxf>
    <dxf>
      <numFmt numFmtId="0" formatCode="General"/>
      <alignment horizontal="center" vertical="center" textRotation="0" wrapText="0" relativeIndent="0" justifyLastLine="0" shrinkToFit="0" readingOrder="0"/>
    </dxf>
    <dxf>
      <numFmt numFmtId="0" formatCode="General"/>
      <alignment horizontal="center" vertical="center" textRotation="0" wrapText="0" relativeIndent="0" justifyLastLine="0" shrinkToFit="0" readingOrder="0"/>
    </dxf>
    <dxf>
      <numFmt numFmtId="0" formatCode="General"/>
      <alignment horizontal="center" vertical="center" textRotation="0" wrapText="0" relativeIndent="0" justifyLastLine="0" shrinkToFit="0" readingOrder="0"/>
    </dxf>
    <dxf>
      <numFmt numFmtId="0" formatCode="General"/>
      <alignment horizontal="center" vertical="center" textRotation="0" wrapText="0" relativeIndent="0" justifyLastLine="0" shrinkToFit="0" readingOrder="0"/>
    </dxf>
    <dxf>
      <alignment horizontal="center" vertical="center" textRotation="0" wrapText="0" relativeIndent="0" justifyLastLine="0" shrinkToFit="0" readingOrder="0"/>
    </dxf>
    <dxf>
      <numFmt numFmtId="0" formatCode="General"/>
      <alignment horizontal="center" vertical="center" textRotation="0" wrapText="0" relativeIndent="0" justifyLastLine="0" shrinkToFit="0" readingOrder="0"/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border diagonalUp="0" diagonalDown="0">
        <left/>
        <right/>
        <top/>
        <bottom style="thin">
          <color theme="0"/>
        </bottom>
        <vertical/>
        <horizontal/>
      </border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</dxf>
    <dxf>
      <alignment horizontal="left" vertical="top" textRotation="0" wrapText="0" relative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0"/>
        </top>
        <bottom style="thin">
          <color theme="0"/>
        </bottom>
        <vertical/>
        <horizontal/>
      </border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border diagonalUp="0" diagonalDown="0">
        <left/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border outline="0">
        <bottom style="thick">
          <color theme="0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theme="4"/>
          <bgColor theme="4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auto="1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i val="0"/>
      </font>
    </dxf>
    <dxf>
      <font>
        <i val="0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ill>
        <patternFill patternType="none">
          <fgColor indexed="64"/>
          <bgColor indexed="65"/>
        </patternFill>
      </fill>
      <protection locked="1" hidden="0"/>
    </dxf>
    <dxf>
      <numFmt numFmtId="0" formatCode="General"/>
      <fill>
        <patternFill patternType="none">
          <fgColor rgb="FF000000"/>
          <bgColor auto="1"/>
        </patternFill>
      </fill>
      <alignment relativeIndent="0" justifyLastLine="0" readingOrder="0"/>
      <protection locked="1" hidden="0"/>
    </dxf>
    <dxf>
      <numFmt numFmtId="0" formatCode="General"/>
      <fill>
        <patternFill patternType="none">
          <fgColor rgb="FF000000"/>
          <bgColor auto="1"/>
        </patternFill>
      </fill>
      <alignment relativeIndent="0" justifyLastLine="0" readingOrder="0"/>
      <protection locked="1" hidden="0"/>
    </dxf>
    <dxf>
      <numFmt numFmtId="0" formatCode="General"/>
      <fill>
        <patternFill patternType="none">
          <fgColor rgb="FF000000"/>
          <bgColor auto="1"/>
        </patternFill>
      </fill>
      <alignment relativeIndent="0" justifyLastLine="0" readingOrder="0"/>
      <protection locked="1" hidden="0"/>
    </dxf>
    <dxf>
      <numFmt numFmtId="0" formatCode="General"/>
      <fill>
        <patternFill patternType="none">
          <fgColor rgb="FF000000"/>
          <bgColor auto="1"/>
        </patternFill>
      </fill>
      <alignment relativeIndent="0" justifyLastLine="0" readingOrder="0"/>
      <protection locked="1" hidden="0"/>
    </dxf>
    <dxf>
      <numFmt numFmtId="0" formatCode="General"/>
      <fill>
        <patternFill patternType="none">
          <fgColor rgb="FF000000"/>
          <bgColor auto="1"/>
        </patternFill>
      </fill>
      <alignment relativeIndent="0" justifyLastLine="0" readingOrder="0"/>
      <protection locked="1" hidden="0"/>
    </dxf>
    <dxf>
      <numFmt numFmtId="0" formatCode="General"/>
      <fill>
        <patternFill patternType="none">
          <fgColor rgb="FF000000"/>
          <bgColor auto="1"/>
        </patternFill>
      </fill>
      <alignment relativeIndent="0" justifyLastLine="0" readingOrder="0"/>
      <protection locked="1" hidden="0"/>
    </dxf>
    <dxf>
      <numFmt numFmtId="0" formatCode="General"/>
      <fill>
        <patternFill patternType="none">
          <fgColor rgb="FF000000"/>
          <bgColor auto="1"/>
        </patternFill>
      </fill>
      <alignment relativeIndent="0" justifyLastLine="0" readingOrder="0"/>
      <protection locked="1" hidden="0"/>
    </dxf>
    <dxf>
      <numFmt numFmtId="0" formatCode="General"/>
      <fill>
        <patternFill patternType="none">
          <fgColor rgb="FF000000"/>
          <bgColor auto="1"/>
        </patternFill>
      </fill>
      <alignment relativeIndent="0" justifyLastLine="0" readingOrder="0"/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numFmt numFmtId="0" formatCode="General"/>
      <fill>
        <patternFill patternType="none">
          <fgColor indexed="64"/>
          <bgColor auto="1"/>
        </patternFill>
      </fill>
      <protection locked="1" hidden="0"/>
    </dxf>
    <dxf>
      <numFmt numFmtId="0" formatCode="General"/>
      <fill>
        <patternFill patternType="none">
          <fgColor indexed="64"/>
          <bgColor auto="1"/>
        </patternFill>
      </fill>
      <protection locked="1" hidden="0"/>
    </dxf>
    <dxf>
      <numFmt numFmtId="0" formatCode="General"/>
      <fill>
        <patternFill patternType="none">
          <fgColor indexed="64"/>
          <bgColor auto="1"/>
        </patternFill>
      </fill>
      <protection locked="1" hidden="0"/>
    </dxf>
    <dxf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  <protection locked="1" hidden="0"/>
    </dxf>
    <dxf>
      <protection locked="1" hidden="0"/>
    </dxf>
    <dxf>
      <fill>
        <patternFill patternType="none">
          <fgColor rgb="FF000000"/>
          <bgColor auto="1"/>
        </patternFill>
      </fill>
      <alignment relativeIndent="0" justifyLastLine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protection locked="1" hidden="0"/>
    </dxf>
    <dxf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relativeIndent="0" justifyLastLine="0" readingOrder="0"/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relativeIndent="0" justifyLastLine="0" readingOrder="0"/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relativeIndent="0" justifyLastLine="0" readingOrder="0"/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relativeIndent="0" justifyLastLine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protection locked="1" hidden="0"/>
    </dxf>
    <dxf>
      <numFmt numFmtId="0" formatCode="General"/>
      <fill>
        <patternFill patternType="none">
          <fgColor indexed="64"/>
          <bgColor auto="1"/>
        </patternFill>
      </fill>
      <alignment relativeIndent="0" justifyLastLine="0" readingOrder="0"/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numFmt numFmtId="2" formatCode="0.00"/>
    </dxf>
    <dxf>
      <numFmt numFmtId="2" formatCode="0.00"/>
      <fill>
        <patternFill patternType="none">
          <fgColor indexed="64"/>
          <bgColor indexed="65"/>
        </patternFill>
      </fill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numFmt numFmtId="0" formatCode="General"/>
      <fill>
        <patternFill patternType="none">
          <fgColor indexed="64"/>
          <bgColor auto="1"/>
        </patternFill>
      </fill>
      <protection locked="1" hidden="0"/>
    </dxf>
    <dxf>
      <numFmt numFmtId="0" formatCode="General"/>
      <fill>
        <patternFill patternType="none">
          <fgColor indexed="64"/>
          <bgColor auto="1"/>
        </patternFill>
      </fill>
      <protection locked="1" hidden="0"/>
    </dxf>
    <dxf>
      <numFmt numFmtId="0" formatCode="General"/>
      <fill>
        <patternFill patternType="none">
          <fgColor indexed="64"/>
          <bgColor auto="1"/>
        </patternFill>
      </fill>
      <protection locked="1" hidden="0"/>
    </dxf>
    <dxf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  <protection locked="1" hidden="0"/>
    </dxf>
    <dxf>
      <protection locked="1" hidden="0"/>
    </dxf>
    <dxf>
      <fill>
        <patternFill patternType="none">
          <fgColor indexed="64"/>
          <bgColor auto="1"/>
        </patternFill>
      </fill>
      <alignment relativeIndent="0" justifyLastLine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protection locked="1" hidden="0"/>
    </dxf>
  </dxfs>
  <tableStyles count="0" defaultTableStyle="TableStyleMedium9" defaultPivotStyle="PivotStyleLight16"/>
  <colors>
    <mruColors>
      <color rgb="FF99FF99"/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[orden_de_cuarentena_20261019.xlsx]Gráfica mortalidad!Tabla dinámica5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Mortalidad día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'Gráfica mortalidad'!$AO$4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'Gráfica mortalidad'!$AN$5:$AN$19</c:f>
              <c:strCache>
                <c:ptCount val="15"/>
                <c:pt idx="0">
                  <c:v>1 </c:v>
                </c:pt>
                <c:pt idx="1">
                  <c:v>2 </c:v>
                </c:pt>
                <c:pt idx="2">
                  <c:v>3 </c:v>
                </c:pt>
                <c:pt idx="3">
                  <c:v>4 </c:v>
                </c:pt>
                <c:pt idx="4">
                  <c:v>5 </c:v>
                </c:pt>
                <c:pt idx="5">
                  <c:v>6 </c:v>
                </c:pt>
                <c:pt idx="6">
                  <c:v>7 </c:v>
                </c:pt>
                <c:pt idx="7">
                  <c:v>8 </c:v>
                </c:pt>
                <c:pt idx="8">
                  <c:v>9 </c:v>
                </c:pt>
                <c:pt idx="9">
                  <c:v>10 </c:v>
                </c:pt>
                <c:pt idx="10">
                  <c:v>11 </c:v>
                </c:pt>
                <c:pt idx="11">
                  <c:v>12 </c:v>
                </c:pt>
                <c:pt idx="12">
                  <c:v>13 </c:v>
                </c:pt>
                <c:pt idx="13">
                  <c:v>14 </c:v>
                </c:pt>
                <c:pt idx="14">
                  <c:v>15 </c:v>
                </c:pt>
              </c:strCache>
            </c:strRef>
          </c:cat>
          <c:val>
            <c:numRef>
              <c:f>'Gráfica mortalidad'!$AO$5:$AO$19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AA-4EA7-98AB-DCD167E3B44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77660600"/>
        <c:axId val="577660992"/>
      </c:barChart>
      <c:catAx>
        <c:axId val="5776606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77660992"/>
        <c:crosses val="autoZero"/>
        <c:auto val="1"/>
        <c:lblAlgn val="ctr"/>
        <c:lblOffset val="100"/>
        <c:noMultiLvlLbl val="0"/>
      </c:catAx>
      <c:valAx>
        <c:axId val="57766099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577660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[orden_de_cuarentena_20261019.xlsx]Gráfica mortalidad!Tabla dinámica5</c:name>
    <c:fmtId val="6"/>
  </c:pivotSource>
  <c:chart>
    <c:autoTitleDeleted val="1"/>
    <c:pivotFmts>
      <c:pivotFmt>
        <c:idx val="0"/>
      </c:pivotFmt>
      <c:pivotFmt>
        <c:idx val="1"/>
      </c:pivotFmt>
      <c:pivotFmt>
        <c:idx val="2"/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-5400000" spcFirstLastPara="1" vertOverflow="clip" horzOverflow="clip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'Gráfica mortalidad'!$AO$4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'Gráfica mortalidad'!$AN$5:$AN$19</c:f>
              <c:strCache>
                <c:ptCount val="15"/>
                <c:pt idx="0">
                  <c:v>1 </c:v>
                </c:pt>
                <c:pt idx="1">
                  <c:v>2 </c:v>
                </c:pt>
                <c:pt idx="2">
                  <c:v>3 </c:v>
                </c:pt>
                <c:pt idx="3">
                  <c:v>4 </c:v>
                </c:pt>
                <c:pt idx="4">
                  <c:v>5 </c:v>
                </c:pt>
                <c:pt idx="5">
                  <c:v>6 </c:v>
                </c:pt>
                <c:pt idx="6">
                  <c:v>7 </c:v>
                </c:pt>
                <c:pt idx="7">
                  <c:v>8 </c:v>
                </c:pt>
                <c:pt idx="8">
                  <c:v>9 </c:v>
                </c:pt>
                <c:pt idx="9">
                  <c:v>10 </c:v>
                </c:pt>
                <c:pt idx="10">
                  <c:v>11 </c:v>
                </c:pt>
                <c:pt idx="11">
                  <c:v>12 </c:v>
                </c:pt>
                <c:pt idx="12">
                  <c:v>13 </c:v>
                </c:pt>
                <c:pt idx="13">
                  <c:v>14 </c:v>
                </c:pt>
                <c:pt idx="14">
                  <c:v>15 </c:v>
                </c:pt>
              </c:strCache>
            </c:strRef>
          </c:cat>
          <c:val>
            <c:numRef>
              <c:f>'Gráfica mortalidad'!$AO$5:$AO$19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9C-42DB-B9C2-57D8C58EBBA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571606032"/>
        <c:axId val="571608384"/>
      </c:barChart>
      <c:catAx>
        <c:axId val="5716060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71608384"/>
        <c:crosses val="autoZero"/>
        <c:auto val="1"/>
        <c:lblAlgn val="ctr"/>
        <c:lblOffset val="100"/>
        <c:noMultiLvlLbl val="0"/>
      </c:catAx>
      <c:valAx>
        <c:axId val="57160838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571606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[orden_de_cuarentena_20261019.xlsx]Gráfica mortalidad!Tabla dinámica5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Mortalidad día</a:t>
            </a:r>
          </a:p>
        </c:rich>
      </c:tx>
      <c:overlay val="0"/>
    </c:title>
    <c:autoTitleDeleted val="0"/>
    <c:pivotFmts>
      <c:pivotFmt>
        <c:idx val="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'Gráfica mortalidad'!$AO$4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'Gráfica mortalidad'!$AN$5:$AN$19</c:f>
              <c:strCache>
                <c:ptCount val="15"/>
                <c:pt idx="0">
                  <c:v>1 </c:v>
                </c:pt>
                <c:pt idx="1">
                  <c:v>2 </c:v>
                </c:pt>
                <c:pt idx="2">
                  <c:v>3 </c:v>
                </c:pt>
                <c:pt idx="3">
                  <c:v>4 </c:v>
                </c:pt>
                <c:pt idx="4">
                  <c:v>5 </c:v>
                </c:pt>
                <c:pt idx="5">
                  <c:v>6 </c:v>
                </c:pt>
                <c:pt idx="6">
                  <c:v>7 </c:v>
                </c:pt>
                <c:pt idx="7">
                  <c:v>8 </c:v>
                </c:pt>
                <c:pt idx="8">
                  <c:v>9 </c:v>
                </c:pt>
                <c:pt idx="9">
                  <c:v>10 </c:v>
                </c:pt>
                <c:pt idx="10">
                  <c:v>11 </c:v>
                </c:pt>
                <c:pt idx="11">
                  <c:v>12 </c:v>
                </c:pt>
                <c:pt idx="12">
                  <c:v>13 </c:v>
                </c:pt>
                <c:pt idx="13">
                  <c:v>14 </c:v>
                </c:pt>
                <c:pt idx="14">
                  <c:v>15 </c:v>
                </c:pt>
              </c:strCache>
            </c:strRef>
          </c:cat>
          <c:val>
            <c:numRef>
              <c:f>'Gráfica mortalidad'!$AO$5:$AO$19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0C-48DB-A50C-65B340FD2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1609952"/>
        <c:axId val="406644192"/>
      </c:barChart>
      <c:catAx>
        <c:axId val="5716099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06644192"/>
        <c:crosses val="autoZero"/>
        <c:auto val="1"/>
        <c:lblAlgn val="ctr"/>
        <c:lblOffset val="100"/>
        <c:noMultiLvlLbl val="0"/>
      </c:catAx>
      <c:valAx>
        <c:axId val="4066441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716099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169740</xdr:colOff>
      <xdr:row>4</xdr:row>
      <xdr:rowOff>12212</xdr:rowOff>
    </xdr:to>
    <xdr:pic>
      <xdr:nvPicPr>
        <xdr:cNvPr id="2" name="Picture 181" descr="C:\Documents and Settings\psilva\Escritorio\logo_snpgobcl_paramai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0"/>
          <a:ext cx="836490" cy="8059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169740</xdr:colOff>
      <xdr:row>4</xdr:row>
      <xdr:rowOff>12212</xdr:rowOff>
    </xdr:to>
    <xdr:pic>
      <xdr:nvPicPr>
        <xdr:cNvPr id="2" name="Picture 181" descr="C:\Documents and Settings\psilva\Escritorio\logo_snpgobcl_paramail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0"/>
          <a:ext cx="836490" cy="8059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</xdr:colOff>
      <xdr:row>1</xdr:row>
      <xdr:rowOff>0</xdr:rowOff>
    </xdr:from>
    <xdr:to>
      <xdr:col>28</xdr:col>
      <xdr:colOff>409575</xdr:colOff>
      <xdr:row>8</xdr:row>
      <xdr:rowOff>179916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639640</xdr:colOff>
      <xdr:row>4</xdr:row>
      <xdr:rowOff>88412</xdr:rowOff>
    </xdr:to>
    <xdr:pic>
      <xdr:nvPicPr>
        <xdr:cNvPr id="2" name="Picture 181" descr="C:\Documents and Settings\psilva\Escritorio\logo_snpgobcl_paramail.jp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0"/>
          <a:ext cx="830140" cy="8123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138545</xdr:colOff>
      <xdr:row>50</xdr:row>
      <xdr:rowOff>43297</xdr:rowOff>
    </xdr:from>
    <xdr:to>
      <xdr:col>2</xdr:col>
      <xdr:colOff>630980</xdr:colOff>
      <xdr:row>54</xdr:row>
      <xdr:rowOff>148450</xdr:rowOff>
    </xdr:to>
    <xdr:pic>
      <xdr:nvPicPr>
        <xdr:cNvPr id="4" name="Picture 181" descr="C:\Documents and Settings\psilva\Escritorio\logo_snpgobcl_paramail.jpg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8545" y="9888683"/>
          <a:ext cx="830140" cy="8290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138545</xdr:colOff>
      <xdr:row>101</xdr:row>
      <xdr:rowOff>43297</xdr:rowOff>
    </xdr:from>
    <xdr:ext cx="830140" cy="829053"/>
    <xdr:pic>
      <xdr:nvPicPr>
        <xdr:cNvPr id="5" name="Picture 181" descr="C:\Documents and Settings\psilva\Escritorio\logo_snpgobcl_paramail.jpg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8545" y="9888683"/>
          <a:ext cx="830140" cy="8290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12</xdr:col>
      <xdr:colOff>1</xdr:colOff>
      <xdr:row>6</xdr:row>
      <xdr:rowOff>0</xdr:rowOff>
    </xdr:from>
    <xdr:to>
      <xdr:col>17</xdr:col>
      <xdr:colOff>0</xdr:colOff>
      <xdr:row>10</xdr:row>
      <xdr:rowOff>237067</xdr:rowOff>
    </xdr:to>
    <xdr:graphicFrame macro="">
      <xdr:nvGraphicFramePr>
        <xdr:cNvPr id="6" name="2 Gráfico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0</xdr:row>
      <xdr:rowOff>47625</xdr:rowOff>
    </xdr:from>
    <xdr:to>
      <xdr:col>33</xdr:col>
      <xdr:colOff>47625</xdr:colOff>
      <xdr:row>6</xdr:row>
      <xdr:rowOff>9525</xdr:rowOff>
    </xdr:to>
    <xdr:pic>
      <xdr:nvPicPr>
        <xdr:cNvPr id="2" name="Picture 72" descr="C:\Documents and Settings\psilva\Escritorio\logo_snpgobcl_paramail.jpg">
          <a:extLst>
            <a:ext uri="{FF2B5EF4-FFF2-40B4-BE49-F238E27FC236}">
              <a16:creationId xmlns:a16="http://schemas.microsoft.com/office/drawing/2014/main" id="{00000000-0008-0000-0800-000001D8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34200" y="47625"/>
          <a:ext cx="1285875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47625</xdr:rowOff>
    </xdr:from>
    <xdr:to>
      <xdr:col>6</xdr:col>
      <xdr:colOff>47625</xdr:colOff>
      <xdr:row>6</xdr:row>
      <xdr:rowOff>19050</xdr:rowOff>
    </xdr:to>
    <xdr:pic>
      <xdr:nvPicPr>
        <xdr:cNvPr id="3" name="Picture 72" descr="C:\Documents and Settings\psilva\Escritorio\logo_snpgobcl_paramail.jpg">
          <a:extLst>
            <a:ext uri="{FF2B5EF4-FFF2-40B4-BE49-F238E27FC236}">
              <a16:creationId xmlns:a16="http://schemas.microsoft.com/office/drawing/2014/main" id="{00000000-0008-0000-0800-000002D8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47625"/>
          <a:ext cx="128587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55</xdr:row>
      <xdr:rowOff>0</xdr:rowOff>
    </xdr:from>
    <xdr:to>
      <xdr:col>6</xdr:col>
      <xdr:colOff>200025</xdr:colOff>
      <xdr:row>55</xdr:row>
      <xdr:rowOff>57150</xdr:rowOff>
    </xdr:to>
    <xdr:pic>
      <xdr:nvPicPr>
        <xdr:cNvPr id="4" name="Picture 429">
          <a:extLst>
            <a:ext uri="{FF2B5EF4-FFF2-40B4-BE49-F238E27FC236}">
              <a16:creationId xmlns:a16="http://schemas.microsoft.com/office/drawing/2014/main" id="{00000000-0008-0000-0800-000003D8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47650" y="11525250"/>
          <a:ext cx="1438275" cy="571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28</xdr:col>
      <xdr:colOff>0</xdr:colOff>
      <xdr:row>55</xdr:row>
      <xdr:rowOff>0</xdr:rowOff>
    </xdr:from>
    <xdr:to>
      <xdr:col>33</xdr:col>
      <xdr:colOff>200025</xdr:colOff>
      <xdr:row>55</xdr:row>
      <xdr:rowOff>57150</xdr:rowOff>
    </xdr:to>
    <xdr:pic>
      <xdr:nvPicPr>
        <xdr:cNvPr id="5" name="Picture 429">
          <a:extLst>
            <a:ext uri="{FF2B5EF4-FFF2-40B4-BE49-F238E27FC236}">
              <a16:creationId xmlns:a16="http://schemas.microsoft.com/office/drawing/2014/main" id="{00000000-0008-0000-0800-000004D8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34200" y="11525250"/>
          <a:ext cx="1438275" cy="571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830140" cy="814044"/>
    <xdr:pic>
      <xdr:nvPicPr>
        <xdr:cNvPr id="2" name="Picture 181" descr="C:\Documents and Settings\psilva\Escritorio\logo_snpgobcl_paramail.jpg">
          <a:extLst>
            <a:ext uri="{FF2B5EF4-FFF2-40B4-BE49-F238E27FC236}">
              <a16:creationId xmlns:a16="http://schemas.microsoft.com/office/drawing/2014/main" id="{856D2E54-2933-40E0-A048-9F12DB054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0"/>
          <a:ext cx="830140" cy="8140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74</xdr:row>
      <xdr:rowOff>80818</xdr:rowOff>
    </xdr:from>
    <xdr:ext cx="830140" cy="829053"/>
    <xdr:pic>
      <xdr:nvPicPr>
        <xdr:cNvPr id="3" name="Picture 181" descr="C:\Documents and Settings\psilva\Escritorio\logo_snpgobcl_paramail.jpg">
          <a:extLst>
            <a:ext uri="{FF2B5EF4-FFF2-40B4-BE49-F238E27FC236}">
              <a16:creationId xmlns:a16="http://schemas.microsoft.com/office/drawing/2014/main" id="{624B74CB-E705-4F3B-BAD4-9130F4897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205" y="20672136"/>
          <a:ext cx="830140" cy="8290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228600</xdr:colOff>
      <xdr:row>0</xdr:row>
      <xdr:rowOff>114300</xdr:rowOff>
    </xdr:from>
    <xdr:to>
      <xdr:col>52</xdr:col>
      <xdr:colOff>622300</xdr:colOff>
      <xdr:row>21</xdr:row>
      <xdr:rowOff>114300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Pablo Silva Landeros" refreshedDate="46314.724841319447" createdVersion="3" refreshedVersion="8" minRefreshableVersion="3" recordCount="40" xr:uid="{00000000-000A-0000-FFFF-FFFF09000000}">
  <cacheSource type="worksheet">
    <worksheetSource ref="B3:AL43" sheet="Gráfica mortalidad"/>
  </cacheSource>
  <cacheFields count="37">
    <cacheField name="ID Acuario" numFmtId="0">
      <sharedItems containsSemiMixedTypes="0" containsString="0" containsNumber="1" containsInteger="1" minValue="0" maxValue="5" count="6">
        <n v="0"/>
        <n v="3" u="1"/>
        <n v="4" u="1"/>
        <n v="2" u="1"/>
        <n v="1" u="1"/>
        <n v="5" u="1"/>
      </sharedItems>
    </cacheField>
    <cacheField name="Item OC" numFmtId="0">
      <sharedItems containsSemiMixedTypes="0" containsString="0" containsNumber="1" containsInteger="1" minValue="0" maxValue="0"/>
    </cacheField>
    <cacheField name="Nombre común o variedad" numFmtId="0">
      <sharedItems/>
    </cacheField>
    <cacheField name="Especie" numFmtId="0">
      <sharedItems count="39">
        <s v=""/>
        <s v="Carassius auratus" u="1"/>
        <s v="Andinoacara pentazona" u="1"/>
        <s v="Pictichromis microlepis" u="1"/>
        <s v="Poecilia reticulata" u="1"/>
        <s v="Acanthastrea lordhowensis" u="1"/>
        <s v="Brachygobius doriae" u="1"/>
        <s v="Hypostomus plecostomus" u="1"/>
        <s v="Abramites " u="1"/>
        <s v="Acropora aculeus" u="1"/>
        <s v="Abudefduf lorenzi" u="1"/>
        <s v="Chelmon rostratus" u="1"/>
        <s v="Acanthodoras depressus" u="1"/>
        <s v="Paracheirodon innesi" u="1"/>
        <s v="Acropora humilis" u="1"/>
        <s v="Acanthastrea amakusensis" u="1"/>
        <s v="Penicillus capitatus  " u="1"/>
        <s v="Anubias barteri " u="1"/>
        <s v="Tridacna maxima " u="1"/>
        <s v="Rasbora heteromorpha" u="1"/>
        <s v="Niphates digitalis " u="1"/>
        <s v="Macrobrachium rosenbergii " u="1"/>
        <s v=" " u="1"/>
        <s v="Danio rerio" u="1"/>
        <s v="Abudefduf saxatilis" u="1"/>
        <s v="Abramites hypselonotus" u="1"/>
        <s v="Atyopsis spinipes " u="1"/>
        <s v="Acropora abrotanoides" u="1"/>
        <s v="Astraea tecta " u="1"/>
        <s v="Abramites eques" u="1"/>
        <s v="Acanthurus albimento" u="1"/>
        <s v="Cyprinus carpio" u="1"/>
        <s v="Acropora sp." u="1"/>
        <s v="Abudefduf conformis" u="1"/>
        <s v="Potamotrygon motoro" u="1"/>
        <s v="Oreaster reticulatus " u="1"/>
        <s v="Atya spinipes " u="1"/>
        <s v="Abudefduf concolor" u="1"/>
        <s v="Protula bispiralis " u="1"/>
      </sharedItems>
    </cacheField>
    <cacheField name="Real arribado por acuario" numFmtId="0">
      <sharedItems containsSemiMixedTypes="0" containsString="0" containsNumber="1" containsInteger="1" minValue="0" maxValue="0"/>
    </cacheField>
    <cacheField name="Mortalidad total" numFmtId="0">
      <sharedItems/>
    </cacheField>
    <cacheField name="Saldo x acuario" numFmtId="0">
      <sharedItems/>
    </cacheField>
    <cacheField name="1" numFmtId="0">
      <sharedItems containsSemiMixedTypes="0" containsString="0" containsNumber="1" containsInteger="1" minValue="0" maxValue="0"/>
    </cacheField>
    <cacheField name="2" numFmtId="0">
      <sharedItems containsSemiMixedTypes="0" containsString="0" containsNumber="1" containsInteger="1" minValue="0" maxValue="0"/>
    </cacheField>
    <cacheField name="3" numFmtId="0">
      <sharedItems containsSemiMixedTypes="0" containsString="0" containsNumber="1" containsInteger="1" minValue="0" maxValue="0"/>
    </cacheField>
    <cacheField name="4" numFmtId="0">
      <sharedItems containsSemiMixedTypes="0" containsString="0" containsNumber="1" containsInteger="1" minValue="0" maxValue="0"/>
    </cacheField>
    <cacheField name="5" numFmtId="0">
      <sharedItems containsSemiMixedTypes="0" containsString="0" containsNumber="1" containsInteger="1" minValue="0" maxValue="0"/>
    </cacheField>
    <cacheField name="6" numFmtId="0">
      <sharedItems containsSemiMixedTypes="0" containsString="0" containsNumber="1" containsInteger="1" minValue="0" maxValue="0"/>
    </cacheField>
    <cacheField name="7" numFmtId="0">
      <sharedItems containsSemiMixedTypes="0" containsString="0" containsNumber="1" containsInteger="1" minValue="0" maxValue="0"/>
    </cacheField>
    <cacheField name="8" numFmtId="0">
      <sharedItems containsSemiMixedTypes="0" containsString="0" containsNumber="1" containsInteger="1" minValue="0" maxValue="0"/>
    </cacheField>
    <cacheField name="9" numFmtId="0">
      <sharedItems containsSemiMixedTypes="0" containsString="0" containsNumber="1" containsInteger="1" minValue="0" maxValue="0"/>
    </cacheField>
    <cacheField name="10" numFmtId="0">
      <sharedItems containsSemiMixedTypes="0" containsString="0" containsNumber="1" containsInteger="1" minValue="0" maxValue="0"/>
    </cacheField>
    <cacheField name="11" numFmtId="0">
      <sharedItems containsSemiMixedTypes="0" containsString="0" containsNumber="1" containsInteger="1" minValue="0" maxValue="0"/>
    </cacheField>
    <cacheField name="12" numFmtId="0">
      <sharedItems containsSemiMixedTypes="0" containsString="0" containsNumber="1" containsInteger="1" minValue="0" maxValue="0"/>
    </cacheField>
    <cacheField name="13" numFmtId="0">
      <sharedItems containsSemiMixedTypes="0" containsString="0" containsNumber="1" containsInteger="1" minValue="0" maxValue="0"/>
    </cacheField>
    <cacheField name="14" numFmtId="0">
      <sharedItems containsSemiMixedTypes="0" containsString="0" containsNumber="1" containsInteger="1" minValue="0" maxValue="0"/>
    </cacheField>
    <cacheField name="15" numFmtId="0">
      <sharedItems containsSemiMixedTypes="0" containsString="0" containsNumber="1" containsInteger="1" minValue="0" maxValue="0"/>
    </cacheField>
    <cacheField name="16" numFmtId="0">
      <sharedItems containsSemiMixedTypes="0" containsString="0" containsNumber="1" containsInteger="1" minValue="0" maxValue="0"/>
    </cacheField>
    <cacheField name="17" numFmtId="0">
      <sharedItems containsSemiMixedTypes="0" containsString="0" containsNumber="1" containsInteger="1" minValue="0" maxValue="0"/>
    </cacheField>
    <cacheField name="18" numFmtId="0">
      <sharedItems containsSemiMixedTypes="0" containsString="0" containsNumber="1" containsInteger="1" minValue="0" maxValue="0"/>
    </cacheField>
    <cacheField name="19" numFmtId="0">
      <sharedItems containsSemiMixedTypes="0" containsString="0" containsNumber="1" containsInteger="1" minValue="0" maxValue="0"/>
    </cacheField>
    <cacheField name="20" numFmtId="0">
      <sharedItems containsSemiMixedTypes="0" containsString="0" containsNumber="1" containsInteger="1" minValue="0" maxValue="0"/>
    </cacheField>
    <cacheField name="21" numFmtId="0">
      <sharedItems containsSemiMixedTypes="0" containsString="0" containsNumber="1" containsInteger="1" minValue="0" maxValue="0"/>
    </cacheField>
    <cacheField name="22" numFmtId="0">
      <sharedItems containsSemiMixedTypes="0" containsString="0" containsNumber="1" containsInteger="1" minValue="0" maxValue="0"/>
    </cacheField>
    <cacheField name="23" numFmtId="0">
      <sharedItems containsSemiMixedTypes="0" containsString="0" containsNumber="1" containsInteger="1" minValue="0" maxValue="0"/>
    </cacheField>
    <cacheField name="24" numFmtId="0">
      <sharedItems containsSemiMixedTypes="0" containsString="0" containsNumber="1" containsInteger="1" minValue="0" maxValue="0"/>
    </cacheField>
    <cacheField name="25" numFmtId="0">
      <sharedItems containsSemiMixedTypes="0" containsString="0" containsNumber="1" containsInteger="1" minValue="0" maxValue="0"/>
    </cacheField>
    <cacheField name="26" numFmtId="0">
      <sharedItems containsSemiMixedTypes="0" containsString="0" containsNumber="1" containsInteger="1" minValue="0" maxValue="0"/>
    </cacheField>
    <cacheField name="27" numFmtId="0">
      <sharedItems containsSemiMixedTypes="0" containsString="0" containsNumber="1" containsInteger="1" minValue="0" maxValue="0"/>
    </cacheField>
    <cacheField name="28" numFmtId="0">
      <sharedItems containsSemiMixedTypes="0" containsString="0" containsNumber="1" containsInteger="1" minValue="0" maxValue="0"/>
    </cacheField>
    <cacheField name="29" numFmtId="0">
      <sharedItems containsSemiMixedTypes="0" containsString="0" containsNumber="1" containsInteger="1" minValue="0" maxValue="0"/>
    </cacheField>
    <cacheField name="30" numFmtId="0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"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x v="0"/>
    <n v="0"/>
    <s v=""/>
    <x v="0"/>
    <n v="0"/>
    <s v=""/>
    <s v="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D00-000000000000}" name="Tabla dinámica5" cacheId="11" dataOnRows="1" applyNumberFormats="0" applyBorderFormats="0" applyFontFormats="0" applyPatternFormats="0" applyAlignmentFormats="0" applyWidthHeightFormats="1" dataCaption="Día Cuarentena" updatedVersion="8" minRefreshableVersion="3" showCalcMbrs="0" useAutoFormatting="1" itemPrintTitles="1" createdVersion="3" indent="0" outline="1" outlineData="1" multipleFieldFilters="0" chartFormat="13">
  <location ref="AN4:AO19" firstHeaderRow="1" firstDataRow="1" firstDataCol="1" rowPageCount="2" colPageCount="1"/>
  <pivotFields count="37">
    <pivotField axis="axisPage" multipleItemSelectionAllowed="1" showAll="0">
      <items count="7">
        <item x="0"/>
        <item m="1" x="4"/>
        <item m="1" x="3"/>
        <item m="1" x="1"/>
        <item m="1" x="2"/>
        <item m="1" x="5"/>
        <item t="default"/>
      </items>
    </pivotField>
    <pivotField showAll="0"/>
    <pivotField showAll="0"/>
    <pivotField axis="axisPage" multipleItemSelectionAllowed="1" showAll="0">
      <items count="40">
        <item x="0"/>
        <item m="1" x="33"/>
        <item m="1" x="9"/>
        <item m="1" x="36"/>
        <item m="1" x="25"/>
        <item m="1" x="10"/>
        <item m="1" x="22"/>
        <item m="1" x="8"/>
        <item m="1" x="29"/>
        <item m="1" x="20"/>
        <item m="1" x="26"/>
        <item m="1" x="31"/>
        <item m="1" x="32"/>
        <item m="1" x="4"/>
        <item m="1" x="1"/>
        <item m="1" x="34"/>
        <item m="1" x="24"/>
        <item m="1" x="13"/>
        <item m="1" x="37"/>
        <item m="1" x="11"/>
        <item m="1" x="7"/>
        <item m="1" x="23"/>
        <item m="1" x="15"/>
        <item m="1" x="18"/>
        <item m="1" x="14"/>
        <item m="1" x="21"/>
        <item m="1" x="38"/>
        <item m="1" x="35"/>
        <item m="1" x="28"/>
        <item m="1" x="16"/>
        <item m="1" x="17"/>
        <item m="1" x="30"/>
        <item m="1" x="27"/>
        <item m="1" x="19"/>
        <item m="1" x="12"/>
        <item m="1" x="2"/>
        <item m="1" x="3"/>
        <item m="1" x="5"/>
        <item m="1" x="6"/>
        <item t="default"/>
      </items>
    </pivotField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-2"/>
  </rowFields>
  <rowItems count="15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</rowItems>
  <colItems count="1">
    <i/>
  </colItems>
  <pageFields count="2">
    <pageField fld="0" hier="-1"/>
    <pageField fld="3" hier="-1"/>
  </pageFields>
  <dataFields count="15">
    <dataField name="1 " fld="7" baseField="0" baseItem="0"/>
    <dataField name="2 " fld="8" baseField="0" baseItem="0"/>
    <dataField name="3 " fld="9" baseField="0" baseItem="0"/>
    <dataField name="4 " fld="10" baseField="0" baseItem="0"/>
    <dataField name="5 " fld="11" baseField="0" baseItem="0"/>
    <dataField name="6 " fld="12" baseField="0" baseItem="0"/>
    <dataField name="7 " fld="13" baseField="0" baseItem="0"/>
    <dataField name="8 " fld="14" baseField="0" baseItem="0"/>
    <dataField name="9 " fld="15" baseField="0" baseItem="0"/>
    <dataField name="10 " fld="16" baseField="0" baseItem="0"/>
    <dataField name="11 " fld="17" baseField="0" baseItem="0"/>
    <dataField name="12 " fld="18" baseField="0" baseItem="0"/>
    <dataField name="13 " fld="19" baseField="0" baseItem="0"/>
    <dataField name="14 " fld="20" baseField="0" baseItem="0"/>
    <dataField name="15 " fld="21" baseField="0" baseItem="0"/>
  </dataFields>
  <formats count="6">
    <format dxfId="37">
      <pivotArea outline="0" collapsedLevelsAreSubtotals="1" fieldPosition="0"/>
    </format>
    <format dxfId="36">
      <pivotArea dataOnly="0" labelOnly="1" outline="0" fieldPosition="0">
        <references count="1">
          <reference field="0" count="0"/>
        </references>
      </pivotArea>
    </format>
    <format dxfId="35">
      <pivotArea dataOnly="0" labelOnly="1" outline="0" fieldPosition="0">
        <references count="1">
          <reference field="3" count="0"/>
        </references>
      </pivotArea>
    </format>
    <format dxfId="34">
      <pivotArea outline="0" collapsedLevelsAreSubtotals="1" fieldPosition="0"/>
    </format>
    <format dxfId="33">
      <pivotArea dataOnly="0" labelOnly="1" outline="0" fieldPosition="0">
        <references count="1">
          <reference field="0" count="0"/>
        </references>
      </pivotArea>
    </format>
    <format dxfId="32">
      <pivotArea dataOnly="0" labelOnly="1" outline="0" fieldPosition="0">
        <references count="1">
          <reference field="3" count="0"/>
        </references>
      </pivotArea>
    </format>
  </formats>
  <chartFormats count="5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ez" displayName="Pez" ref="BO1:BO464" totalsRowShown="0" headerRowDxfId="802" dataDxfId="801">
  <autoFilter ref="BO1:BO464" xr:uid="{00000000-0009-0000-0100-000001000000}"/>
  <tableColumns count="1">
    <tableColumn id="1" xr3:uid="{00000000-0010-0000-0000-000001000000}" name="Pez" dataDxfId="800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nidaria" displayName="Cnidaria" ref="BP1:BP71" totalsRowShown="0" headerRowDxfId="799" dataDxfId="798">
  <autoFilter ref="BP1:BP71" xr:uid="{00000000-0009-0000-0100-000002000000}"/>
  <tableColumns count="1">
    <tableColumn id="1" xr3:uid="{00000000-0010-0000-0100-000001000000}" name="Cnidaria" dataDxfId="797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Arthropoda" displayName="Arthropoda" ref="BR1:BR36" totalsRowShown="0" headerRowDxfId="796" dataDxfId="795">
  <autoFilter ref="BR1:BR36" xr:uid="{00000000-0009-0000-0100-000004000000}"/>
  <tableColumns count="1">
    <tableColumn id="1" xr3:uid="{00000000-0010-0000-0200-000001000000}" name="Arthropoda" dataDxfId="794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Annelida" displayName="Annelida" ref="BS1:BS5" totalsRowShown="0" headerRowDxfId="793" dataDxfId="792">
  <autoFilter ref="BS1:BS5" xr:uid="{00000000-0009-0000-0100-000005000000}"/>
  <tableColumns count="1">
    <tableColumn id="1" xr3:uid="{00000000-0010-0000-0300-000001000000}" name="Annelida" dataDxfId="791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Mollusca" displayName="Mollusca" ref="BU1:BU14" totalsRowShown="0" headerRowDxfId="790" dataDxfId="789">
  <autoFilter ref="BU1:BU14" xr:uid="{00000000-0009-0000-0100-000006000000}"/>
  <tableColumns count="1">
    <tableColumn id="1" xr3:uid="{00000000-0010-0000-0400-000001000000}" name="Mollusca" dataDxfId="788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Plantas" displayName="Plantas" ref="BW1:BW13" totalsRowShown="0" headerRowDxfId="787" dataDxfId="786">
  <autoFilter ref="BW1:BW13" xr:uid="{00000000-0009-0000-0100-000007000000}"/>
  <tableColumns count="1">
    <tableColumn id="1" xr3:uid="{00000000-0010-0000-0500-000001000000}" name="Plantas" dataDxfId="785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Echinodermata" displayName="Echinodermata" ref="BT1:BT10" totalsRowShown="0" headerRowDxfId="784" dataDxfId="783">
  <autoFilter ref="BT1:BT10" xr:uid="{00000000-0009-0000-0100-000008000000}"/>
  <tableColumns count="1">
    <tableColumn id="1" xr3:uid="{00000000-0010-0000-0600-000001000000}" name="Echinodermata" dataDxfId="782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Porifera" displayName="Porifera" ref="BQ1:BQ6" totalsRowShown="0" headerRowDxfId="781" dataDxfId="780">
  <autoFilter ref="BQ1:BQ6" xr:uid="{00000000-0009-0000-0100-000009000000}"/>
  <tableColumns count="1">
    <tableColumn id="1" xr3:uid="{00000000-0010-0000-0700-000001000000}" name="Porifera" dataDxfId="779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8000000}" name="CITES" displayName="CITES" ref="BY1:CA787" totalsRowShown="0" headerRowDxfId="778" dataDxfId="777">
  <autoFilter ref="BY1:CA787" xr:uid="{00000000-0009-0000-0100-00000A000000}"/>
  <tableColumns count="3">
    <tableColumn id="1" xr3:uid="{00000000-0010-0000-0800-000001000000}" name="Cites" dataDxfId="776"/>
    <tableColumn id="2" xr3:uid="{00000000-0010-0000-0800-000002000000}" name="SituacionCITES" dataDxfId="775"/>
    <tableColumn id="3" xr3:uid="{00000000-0010-0000-0800-000003000000}" name="Columna1" dataDxfId="774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1" xr:uid="{00000000-000C-0000-FFFF-FFFF09000000}" name="Item" displayName="Item" ref="AM13:BD59" totalsRowCount="1" headerRowDxfId="773" dataDxfId="772" totalsRowDxfId="771">
  <autoFilter ref="AM13:BD58" xr:uid="{00000000-0009-0000-0100-00004F020000}"/>
  <tableColumns count="18">
    <tableColumn id="1" xr3:uid="{00000000-0010-0000-0900-000001000000}" name="Item" dataDxfId="770" totalsRowDxfId="769"/>
    <tableColumn id="2" xr3:uid="{00000000-0010-0000-0900-000002000000}" name="Concatenado" dataDxfId="768"/>
    <tableColumn id="3" xr3:uid="{00000000-0010-0000-0900-000003000000}" name="nombre comun" dataDxfId="767">
      <calculatedColumnFormula>C14</calculatedColumnFormula>
    </tableColumn>
    <tableColumn id="4" xr3:uid="{00000000-0010-0000-0900-000004000000}" name="grupo" dataDxfId="766">
      <calculatedColumnFormula>J14</calculatedColumnFormula>
    </tableColumn>
    <tableColumn id="5" xr3:uid="{00000000-0010-0000-0900-000005000000}" name="ambiente" dataDxfId="765">
      <calculatedColumnFormula>IFERROR(N14,"")</calculatedColumnFormula>
    </tableColumn>
    <tableColumn id="6" xr3:uid="{00000000-0010-0000-0900-000006000000}" name="cantidad arribada" totalsRowFunction="sum" dataDxfId="764">
      <calculatedColumnFormula>SUMIF('Acuario (Arribado - mortalidad)'!$B$15:$B$244,'ORDEN DE CUARENTENA'!B14,'Acuario (Arribado - mortalidad)'!$F$15:$F$244)</calculatedColumnFormula>
    </tableColumn>
    <tableColumn id="7" xr3:uid="{00000000-0010-0000-0900-000007000000}" name="mortalidad acumulada" totalsRowFunction="sum" dataDxfId="763">
      <calculatedColumnFormula>IF(AR14&gt;0, IF(SUMIF('Acuario (Arribado - mortalidad)'!$B$15:$B$244,'ORDEN DE CUARENTENA'!B14,'Acuario (Arribado - mortalidad)'!$K$15:$K$244)=0, "0", SUMIF('Acuario (Arribado - mortalidad)'!$B$15:$B$244,'ORDEN DE CUARENTENA'!B14,'Acuario (Arribado - mortalidad)'!$K$15:$K$244)),"")</calculatedColumnFormula>
    </tableColumn>
    <tableColumn id="8" xr3:uid="{00000000-0010-0000-0900-000008000000}" name="saldo" totalsRowFunction="sum" dataDxfId="762">
      <calculatedColumnFormula>IF(AR14 = AS14,"0", SUMIF('Acuario (Arribado - mortalidad)'!$B$15:$B$244,'ORDEN DE CUARENTENA'!B14,'Acuario (Arribado - mortalidad)'!$G$15:$G$244))</calculatedColumnFormula>
    </tableColumn>
    <tableColumn id="9" xr3:uid="{00000000-0010-0000-0900-000009000000}" name="porcentaje mortalidad" totalsRowFunction="average" dataDxfId="761" totalsRowDxfId="760">
      <calculatedColumnFormula>IFERROR(Item[[#This Row],[mortalidad acumulada]]/Item[[#This Row],[cantidad arribada]],"")</calculatedColumnFormula>
    </tableColumn>
    <tableColumn id="10" xr3:uid="{00000000-0010-0000-0900-00000A000000}" name="Arribada resumen" totalsRowFunction="sum" dataDxfId="759">
      <calculatedColumnFormula>IF(ISTEXT(R14),IF(Item[[#This Row],[cantidad arribada]]=0,"No llega",Item[[#This Row],[cantidad arribada]]),)</calculatedColumnFormula>
    </tableColumn>
    <tableColumn id="11" xr3:uid="{00000000-0010-0000-0900-00000B000000}" name="Tratamiento Si o No" dataDxfId="758">
      <calculatedColumnFormula>#REF!</calculatedColumnFormula>
    </tableColumn>
    <tableColumn id="12" xr3:uid="{00000000-0010-0000-0900-00000C000000}" name="Mortalidad dia 1" totalsRowFunction="sum" dataDxfId="757">
      <calculatedColumnFormula>SUMIF('Acuario (Arribado - mortalidad)'!$B$15:$B$244,'ORDEN DE CUARENTENA'!B14,'Acuario (Arribado - mortalidad)'!$O$15:$O$244)</calculatedColumnFormula>
    </tableColumn>
    <tableColumn id="16" xr3:uid="{00000000-0010-0000-0900-000010000000}" name="Mortalidad 2 a 8  (Sem 1)" totalsRowFunction="sum" dataDxfId="756">
      <calculatedColumnFormula>SUMIF('Acuario (Arribado - mortalidad)'!$B$15:$B$244,'ORDEN DE CUARENTENA'!B14,'Acuario (Arribado - mortalidad)'!$BG$15:$BG$244)</calculatedColumnFormula>
    </tableColumn>
    <tableColumn id="17" xr3:uid="{00000000-0010-0000-0900-000011000000}" name="Mortalidad 9 a 15 (Sem 2)" totalsRowFunction="sum" dataDxfId="755">
      <calculatedColumnFormula>SUMIF('Acuario (Arribado - mortalidad)'!$B$15:$B$244,'ORDEN DE CUARENTENA'!B14,'Acuario (Arribado - mortalidad)'!$BH$15:$BH$244)</calculatedColumnFormula>
    </tableColumn>
    <tableColumn id="18" xr3:uid="{00000000-0010-0000-0900-000012000000}" name="% mort dia 1" totalsRowFunction="average" dataDxfId="754">
      <calculatedColumnFormula>IFERROR(Item[[#This Row],[Mortalidad dia 1]]/Item[[#This Row],[cantidad arribada]],"")</calculatedColumnFormula>
    </tableColumn>
    <tableColumn id="19" xr3:uid="{00000000-0010-0000-0900-000013000000}" name="% mort sem 1" totalsRowFunction="average" dataDxfId="753">
      <calculatedColumnFormula>IFERROR(Item[[#This Row],[Mortalidad 2 a 8  (Sem 1)]]/Item[[#This Row],[cantidad arribada]],"")</calculatedColumnFormula>
    </tableColumn>
    <tableColumn id="20" xr3:uid="{00000000-0010-0000-0900-000014000000}" name="% mort sem 2" totalsRowFunction="average" dataDxfId="752">
      <calculatedColumnFormula>IFERROR(Item[[#This Row],[Mortalidad 9 a 15 (Sem 2)]]/Item[[#This Row],[cantidad arribada]],"")</calculatedColumnFormula>
    </tableColumn>
    <tableColumn id="13" xr3:uid="{A8EAE846-9669-4655-9E67-67A9551864FD}" name="Estadío desarrollo" dataDxfId="751" totalsRowDxfId="750">
      <calculatedColumnFormula>AC14</calculatedColumnFormula>
    </tableColumn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A000000}" name="Alga" displayName="Alga" ref="BV1:BV4" totalsRowShown="0" headerRowDxfId="749" dataDxfId="748">
  <autoFilter ref="BV1:BV4" xr:uid="{00000000-0009-0000-0100-000003000000}"/>
  <tableColumns count="1">
    <tableColumn id="1" xr3:uid="{00000000-0010-0000-0A00-000001000000}" name="Alga" dataDxfId="747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5" xr:uid="{00000000-000C-0000-FFFF-FFFF0B000000}" name="SuscepEARs" displayName="SuscepEARs" ref="CC1:CD200" totalsRowShown="0" headerRowDxfId="746" dataDxfId="745">
  <autoFilter ref="CC1:CD200" xr:uid="{00000000-0009-0000-0100-000071020000}"/>
  <tableColumns count="2">
    <tableColumn id="1" xr3:uid="{00000000-0010-0000-0B00-000001000000}" name="SuscepEARs" dataDxfId="744"/>
    <tableColumn id="2" xr3:uid="{00000000-0010-0000-0B00-000002000000}" name="EARs" dataDxfId="743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5" xr:uid="{00000000-000C-0000-FFFF-FFFF6D020000}" name="Item2" displayName="Item2" ref="AM13:BD59" totalsRowCount="1" headerRowDxfId="742" dataDxfId="741" totalsRowDxfId="740">
  <autoFilter ref="AM13:BD58" xr:uid="{00000000-0009-0000-0100-00007B020000}"/>
  <tableColumns count="18">
    <tableColumn id="1" xr3:uid="{00000000-0010-0000-6D02-000001000000}" name="Item" dataDxfId="739" totalsRowDxfId="738"/>
    <tableColumn id="2" xr3:uid="{00000000-0010-0000-6D02-000002000000}" name="Concatenado" dataDxfId="737">
      <calculatedColumnFormula>CONCATENATE(R14," ",Y14)</calculatedColumnFormula>
    </tableColumn>
    <tableColumn id="3" xr3:uid="{00000000-0010-0000-6D02-000003000000}" name="nombre comun" dataDxfId="736">
      <calculatedColumnFormula>C14</calculatedColumnFormula>
    </tableColumn>
    <tableColumn id="4" xr3:uid="{00000000-0010-0000-6D02-000004000000}" name="grupo" dataDxfId="735">
      <calculatedColumnFormula>J14</calculatedColumnFormula>
    </tableColumn>
    <tableColumn id="5" xr3:uid="{00000000-0010-0000-6D02-000005000000}" name="ambiente" dataDxfId="734">
      <calculatedColumnFormula>N14</calculatedColumnFormula>
    </tableColumn>
    <tableColumn id="6" xr3:uid="{00000000-0010-0000-6D02-000006000000}" name="cantidad arribada" totalsRowFunction="sum" dataDxfId="733">
      <calculatedColumnFormula>SUMIF('Acuario (Arribado - mortalidad)'!$B$15:$B$244,ANEXO!B14,'Acuario (Arribado - mortalidad)'!$F$15:$F$244)</calculatedColumnFormula>
    </tableColumn>
    <tableColumn id="7" xr3:uid="{00000000-0010-0000-6D02-000007000000}" name="mortalidad acumulada" totalsRowFunction="sum" dataDxfId="732">
      <calculatedColumnFormula>IF(AR14&gt;0, IF(SUMIF('Acuario (Arribado - mortalidad)'!$B$15:$B$244,ANEXO!B14,'Acuario (Arribado - mortalidad)'!$K$15:$K$244)=0, "0", SUMIF('Acuario (Arribado - mortalidad)'!$B$15:$B$244,ANEXO!B14,'Acuario (Arribado - mortalidad)'!$K$15:$K$244)),"")</calculatedColumnFormula>
    </tableColumn>
    <tableColumn id="8" xr3:uid="{00000000-0010-0000-6D02-000008000000}" name="saldo" totalsRowFunction="sum" dataDxfId="731">
      <calculatedColumnFormula>IF(AR14 = AS14,"0",SUMIF('Acuario (Arribado - mortalidad)'!$B$15:$B$244,ANEXO!B14,'Acuario (Arribado - mortalidad)'!$G$15:$G$244))</calculatedColumnFormula>
    </tableColumn>
    <tableColumn id="9" xr3:uid="{00000000-0010-0000-6D02-000009000000}" name="porcentaje mortalidad" totalsRowFunction="average" dataDxfId="730">
      <calculatedColumnFormula>IFERROR(Item2[[#This Row],[mortalidad acumulada]]/Item2[[#This Row],[cantidad arribada]],"")</calculatedColumnFormula>
    </tableColumn>
    <tableColumn id="10" xr3:uid="{00000000-0010-0000-6D02-00000A000000}" name="Arribada resumen" totalsRowFunction="sum" dataDxfId="729">
      <calculatedColumnFormula>IF(ISTEXT(R14),IF(Item2[[#This Row],[cantidad arribada]]=0,"No llega",Item2[[#This Row],[cantidad arribada]]),)</calculatedColumnFormula>
    </tableColumn>
    <tableColumn id="11" xr3:uid="{00000000-0010-0000-6D02-00000B000000}" name="Tratamiento Si o No" dataDxfId="728"/>
    <tableColumn id="15" xr3:uid="{00000000-0010-0000-6D02-00000F000000}" name="Mortalidad dia 1" totalsRowFunction="sum" dataDxfId="727">
      <calculatedColumnFormula>SUMIF('Acuario (Arribado - mortalidad)'!$B$15:$B$244,ANEXO!B14,'Acuario (Arribado - mortalidad)'!$O$15:$O$244)</calculatedColumnFormula>
    </tableColumn>
    <tableColumn id="16" xr3:uid="{00000000-0010-0000-6D02-000010000000}" name="Mortalidad 2 a 8  (Sem 1)" totalsRowFunction="sum" dataDxfId="726">
      <calculatedColumnFormula>SUMIF('Acuario (Arribado - mortalidad)'!$B$15:$B$244,ANEXO!B14,'Acuario (Arribado - mortalidad)'!$BG$15:$BG$244)</calculatedColumnFormula>
    </tableColumn>
    <tableColumn id="17" xr3:uid="{00000000-0010-0000-6D02-000011000000}" name="Mortalidad 9 a 15 (Sem 2)" totalsRowFunction="sum" dataDxfId="725">
      <calculatedColumnFormula>SUMIF('Acuario (Arribado - mortalidad)'!$B$15:$B$244,ANEXO!B14,'Acuario (Arribado - mortalidad)'!$BH$15:$BH$244)</calculatedColumnFormula>
    </tableColumn>
    <tableColumn id="18" xr3:uid="{00000000-0010-0000-6D02-000012000000}" name="% mort dia 1" totalsRowFunction="average" dataDxfId="724">
      <calculatedColumnFormula>IFERROR(Item2[[#This Row],[Mortalidad dia 1]]/Item2[[#This Row],[cantidad arribada]],"")</calculatedColumnFormula>
    </tableColumn>
    <tableColumn id="19" xr3:uid="{00000000-0010-0000-6D02-000013000000}" name="% mort sem 1" totalsRowFunction="average" dataDxfId="723">
      <calculatedColumnFormula>IFERROR(Item2[[#This Row],[Mortalidad 2 a 8  (Sem 1)]]/Item2[[#This Row],[cantidad arribada]],"")</calculatedColumnFormula>
    </tableColumn>
    <tableColumn id="20" xr3:uid="{00000000-0010-0000-6D02-000014000000}" name="% mort sem 2" totalsRowFunction="average" dataDxfId="722">
      <calculatedColumnFormula>IFERROR(Item2[[#This Row],[Mortalidad 9 a 15 (Sem 2)]]/Item2[[#This Row],[cantidad arribada]],"")</calculatedColumnFormula>
    </tableColumn>
    <tableColumn id="12" xr3:uid="{28BB79D3-F520-49B4-ABAF-EAFBE5240291}" name="Estadío desarrollo" dataDxfId="721" totalsRowDxfId="720">
      <calculatedColumnFormula>AC14</calculatedColumnFormula>
    </tableColumn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0000000-000C-0000-FFFF-FFFF0C000000}" name="Abramites" displayName="Abramites" ref="A1:A3" totalsRowShown="0" headerRowDxfId="719">
  <autoFilter ref="A1:A3" xr:uid="{00000000-0009-0000-0100-00002F000000}"/>
  <tableColumns count="1">
    <tableColumn id="1" xr3:uid="{00000000-0010-0000-0C00-000001000000}" name="Abramites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00000000-000C-0000-FFFF-FFFF0D000000}" name="Abudefduf" displayName="Abudefduf" ref="B1:B4" totalsRowShown="0" headerRowDxfId="718">
  <autoFilter ref="B1:B4" xr:uid="{00000000-0009-0000-0100-00005A000000}"/>
  <tableColumns count="1">
    <tableColumn id="1" xr3:uid="{00000000-0010-0000-0D00-000001000000}" name="Abudefduf"/>
  </tableColumns>
  <tableStyleInfo name="TableStyleMedium9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00000000-000C-0000-FFFF-FFFF0E000000}" name="Acanthicus" displayName="Acanthicus" ref="C1:C4" totalsRowShown="0" headerRowDxfId="717">
  <autoFilter ref="C1:C4" xr:uid="{00000000-0009-0000-0100-00005B000000}"/>
  <tableColumns count="1">
    <tableColumn id="1" xr3:uid="{00000000-0010-0000-0E00-000001000000}" name="Acanthicus"/>
  </tableColumns>
  <tableStyleInfo name="TableStyleMedium9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00000000-000C-0000-FFFF-FFFF0F000000}" name="Acanthodoras" displayName="Acanthodoras" ref="D1:D2" totalsRowShown="0" headerRowDxfId="716">
  <autoFilter ref="D1:D2" xr:uid="{00000000-0009-0000-0100-00005C000000}"/>
  <tableColumns count="1">
    <tableColumn id="1" xr3:uid="{00000000-0010-0000-0F00-000001000000}" name="Acanthodoras"/>
  </tableColumns>
  <tableStyleInfo name="TableStyleMedium9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00000000-000C-0000-FFFF-FFFF10000000}" name="Acanthostracion" displayName="Acanthostracion" ref="E1:E2" totalsRowShown="0" headerRowDxfId="715">
  <autoFilter ref="E1:E2" xr:uid="{00000000-0009-0000-0100-00005D000000}"/>
  <tableColumns count="1">
    <tableColumn id="1" xr3:uid="{00000000-0010-0000-1000-000001000000}" name="Acanthostracion"/>
  </tableColumns>
  <tableStyleInfo name="TableStyleMedium9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00000000-000C-0000-FFFF-FFFF11000000}" name="Acanthurus" displayName="Acanthurus" ref="F1:F30" totalsRowShown="0" headerRowDxfId="714">
  <autoFilter ref="F1:F30" xr:uid="{00000000-0009-0000-0100-00005E000000}"/>
  <tableColumns count="1">
    <tableColumn id="1" xr3:uid="{00000000-0010-0000-1100-000001000000}" name="Acanthurus"/>
  </tableColumns>
  <tableStyleInfo name="TableStyleMedium9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" xr:uid="{00000000-000C-0000-FFFF-FFFF13000000}" name="Acarichthys" displayName="Acarichthys" ref="G1:G2" totalsRowShown="0" headerRowDxfId="713">
  <autoFilter ref="G1:G2" xr:uid="{00000000-0009-0000-0100-000060000000}"/>
  <tableColumns count="1">
    <tableColumn id="1" xr3:uid="{00000000-0010-0000-1300-000001000000}" name="Acarichthys"/>
  </tableColumns>
  <tableStyleInfo name="TableStyleMedium9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" xr:uid="{00000000-000C-0000-FFFF-FFFF14000000}" name="Acaronia" displayName="Acaronia" ref="H1:H2" totalsRowShown="0" headerRowDxfId="712">
  <autoFilter ref="H1:H2" xr:uid="{00000000-0009-0000-0100-000061000000}"/>
  <tableColumns count="1">
    <tableColumn id="1" xr3:uid="{00000000-0010-0000-1400-000001000000}" name="Acaronia"/>
  </tableColumns>
  <tableStyleInfo name="TableStyleMedium9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00000000-000C-0000-FFFF-FFFF15000000}" name="Acestrorhynchus" displayName="Acestrorhynchus" ref="I1:I3" totalsRowShown="0" headerRowDxfId="711">
  <autoFilter ref="I1:I3" xr:uid="{00000000-0009-0000-0100-000062000000}"/>
  <tableColumns count="1">
    <tableColumn id="1" xr3:uid="{00000000-0010-0000-1500-000001000000}" name="Acestrorhynchus"/>
  </tableColumns>
  <tableStyleInfo name="TableStyleMedium9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00000000-000C-0000-FFFF-FFFF16000000}" name="Achirus" displayName="Achirus" ref="J1:J3" totalsRowShown="0" headerRowDxfId="710">
  <autoFilter ref="J1:J3" xr:uid="{00000000-0009-0000-0100-000063000000}"/>
  <tableColumns count="1">
    <tableColumn id="1" xr3:uid="{00000000-0010-0000-1600-000001000000}" name="Achirus"/>
  </tableColumns>
  <tableStyleInfo name="TableStyleMedium9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00000000-000C-0000-FFFF-FFFF17000000}" name="Aequidens" displayName="Aequidens" ref="L1:L7" totalsRowShown="0" headerRowDxfId="709">
  <autoFilter ref="L1:L7" xr:uid="{00000000-0009-0000-0100-000064000000}"/>
  <tableColumns count="1">
    <tableColumn id="1" xr3:uid="{00000000-0010-0000-1700-000001000000}" name="Aequidens"/>
  </tableColumns>
  <tableStyleInfo name="TableStyleMedium9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" xr:uid="{00000000-000C-0000-FFFF-FFFF18000000}" name="Agamyxis" displayName="Agamyxis" ref="M1:M3" totalsRowShown="0" headerRowDxfId="708">
  <autoFilter ref="M1:M3" xr:uid="{00000000-0009-0000-0100-000065000000}"/>
  <tableColumns count="1">
    <tableColumn id="1" xr3:uid="{00000000-0010-0000-1800-000001000000}" name="Agamyxis"/>
  </tableColumns>
  <tableStyleInfo name="TableStyleMedium9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" xr:uid="{00000000-000C-0000-FFFF-FFFF1A000000}" name="Alectis" displayName="Alectis" ref="N1:N2" totalsRowShown="0" headerRowDxfId="707">
  <autoFilter ref="N1:N2" xr:uid="{00000000-0009-0000-0100-000067000000}"/>
  <tableColumns count="1">
    <tableColumn id="1" xr3:uid="{00000000-0010-0000-1A00-000001000000}" name="Alectis"/>
  </tableColumns>
  <tableStyleInfo name="TableStyleMedium9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00000000-000C-0000-FFFF-FFFF1C000000}" name="Altolamprologus" displayName="Altolamprologus" ref="O1:O3" totalsRowShown="0" headerRowDxfId="706">
  <autoFilter ref="O1:O3" xr:uid="{00000000-0009-0000-0100-000069000000}"/>
  <tableColumns count="1">
    <tableColumn id="1" xr3:uid="{00000000-0010-0000-1C00-000001000000}" name="Altolamprologus"/>
  </tableColumns>
  <tableStyleInfo name="TableStyleMedium9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00000000-000C-0000-FFFF-FFFF1D000000}" name="Amblydoras" displayName="Amblydoras" ref="P1:P2" totalsRowShown="0" headerRowDxfId="705" dataDxfId="704">
  <autoFilter ref="P1:P2" xr:uid="{00000000-0009-0000-0100-00006A000000}"/>
  <tableColumns count="1">
    <tableColumn id="1" xr3:uid="{00000000-0010-0000-1D00-000001000000}" name="Amblydoras" dataDxfId="703"/>
  </tableColumns>
  <tableStyleInfo name="TableStyleMedium9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00000000-000C-0000-FFFF-FFFF1E000000}" name="Amblyeleotris" displayName="Amblyeleotris" ref="Q1:Q5" totalsRowShown="0" headerRowDxfId="702">
  <autoFilter ref="Q1:Q5" xr:uid="{00000000-0009-0000-0100-00006B000000}"/>
  <tableColumns count="1">
    <tableColumn id="1" xr3:uid="{00000000-0010-0000-1E00-000001000000}" name="Amblyeleotris"/>
  </tableColumns>
  <tableStyleInfo name="TableStyleMedium9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00000000-000C-0000-FFFF-FFFF1F000000}" name="Amblygobius" displayName="Amblygobius" ref="R1:R4" totalsRowShown="0" headerRowDxfId="701">
  <autoFilter ref="R1:R4" xr:uid="{00000000-0009-0000-0100-00006C000000}"/>
  <tableColumns count="1">
    <tableColumn id="1" xr3:uid="{00000000-0010-0000-1F00-000001000000}" name="Amblygobius"/>
  </tableColumns>
  <tableStyleInfo name="TableStyleMedium9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00000000-000C-0000-FFFF-FFFF20000000}" name="Amphilophus" displayName="Amphilophus" ref="S1:S4" totalsRowShown="0" headerRowDxfId="700">
  <autoFilter ref="S1:S4" xr:uid="{00000000-0009-0000-0100-00006D000000}"/>
  <tableColumns count="1">
    <tableColumn id="1" xr3:uid="{00000000-0010-0000-2000-000001000000}" name="Amphilophus"/>
  </tableColumns>
  <tableStyleInfo name="TableStyleMedium9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00000000-000C-0000-FFFF-FFFF21000000}" name="Amphiprion" displayName="Amphiprion" ref="T1:T16" totalsRowShown="0" headerRowDxfId="699">
  <autoFilter ref="T1:T16" xr:uid="{00000000-0009-0000-0100-00006E000000}"/>
  <tableColumns count="1">
    <tableColumn id="1" xr3:uid="{00000000-0010-0000-2100-000001000000}" name="Amphiprion"/>
  </tableColumns>
  <tableStyleInfo name="TableStyleMedium9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" xr:uid="{00000000-000C-0000-FFFF-FFFF23000000}" name="Anableps" displayName="Anableps" ref="U1:U2" totalsRowShown="0" headerRowDxfId="698">
  <autoFilter ref="U1:U2" xr:uid="{00000000-0009-0000-0100-000070000000}"/>
  <tableColumns count="1">
    <tableColumn id="1" xr3:uid="{00000000-0010-0000-2300-000001000000}" name="Anableps"/>
  </tableColumns>
  <tableStyleInfo name="TableStyleMedium9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" xr:uid="{00000000-000C-0000-FFFF-FFFF26000000}" name="Ancistrus" displayName="Ancistrus" ref="V1:V14" totalsRowShown="0" headerRowDxfId="697">
  <autoFilter ref="V1:V14" xr:uid="{00000000-0009-0000-0100-000073000000}"/>
  <tableColumns count="1">
    <tableColumn id="1" xr3:uid="{00000000-0010-0000-2600-000001000000}" name="Ancistrus"/>
  </tableColumns>
  <tableStyleInfo name="TableStyleMedium9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" xr:uid="{00000000-000C-0000-FFFF-FFFF27000000}" name="Anisotremus" displayName="Anisotremus" ref="X1:X2" totalsRowShown="0" headerRowDxfId="696">
  <autoFilter ref="X1:X2" xr:uid="{00000000-0009-0000-0100-000074000000}"/>
  <tableColumns count="1">
    <tableColumn id="1" xr3:uid="{00000000-0010-0000-2700-000001000000}" name="Anisotremus"/>
  </tableColumns>
  <tableStyleInfo name="TableStyleMedium9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00000000-000C-0000-FFFF-FFFF29000000}" name="Anostomus" displayName="Anostomus" ref="Z1:Z3" totalsRowShown="0" headerRowDxfId="695">
  <autoFilter ref="Z1:Z3" xr:uid="{00000000-0009-0000-0100-000076000000}"/>
  <tableColumns count="1">
    <tableColumn id="1" xr3:uid="{00000000-0010-0000-2900-000001000000}" name="Anostomus"/>
  </tableColumns>
  <tableStyleInfo name="TableStyleMedium9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00000000-000C-0000-FFFF-FFFF2A000000}" name="Tabla119" displayName="Tabla119" ref="AA1:AA3" totalsRowShown="0" headerRowDxfId="694">
  <autoFilter ref="AA1:AA3" xr:uid="{00000000-0009-0000-0100-000077000000}"/>
  <tableColumns count="1">
    <tableColumn id="1" xr3:uid="{00000000-0010-0000-2A00-000001000000}" name="Antennarius"/>
  </tableColumns>
  <tableStyleInfo name="TableStyleMedium9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00000000-000C-0000-FFFF-FFFF2B000000}" name="Aphyocharax" displayName="Aphyocharax" ref="AB1:AB5" totalsRowShown="0" headerRowDxfId="693">
  <autoFilter ref="AB1:AB5" xr:uid="{00000000-0009-0000-0100-000078000000}"/>
  <tableColumns count="1">
    <tableColumn id="1" xr3:uid="{00000000-0010-0000-2B00-000001000000}" name="Aphyocharax"/>
  </tableColumns>
  <tableStyleInfo name="TableStyleMedium9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" xr:uid="{00000000-000C-0000-FFFF-FFFF2C000000}" name="Aphyosemion" displayName="Aphyosemion" ref="AC1:AC3" totalsRowShown="0" headerRowDxfId="692">
  <autoFilter ref="AC1:AC3" xr:uid="{00000000-0009-0000-0100-000079000000}"/>
  <tableColumns count="1">
    <tableColumn id="1" xr3:uid="{00000000-0010-0000-2C00-000001000000}" name="Aphyosemion"/>
  </tableColumns>
  <tableStyleInfo name="TableStyleMedium9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" xr:uid="{00000000-000C-0000-FFFF-FFFF2D000000}" name="Apistogramma" displayName="Apistogramma" ref="AD1:AD29" totalsRowShown="0" headerRowDxfId="691">
  <autoFilter ref="AD1:AD29" xr:uid="{00000000-0009-0000-0100-00007A000000}"/>
  <tableColumns count="1">
    <tableColumn id="1" xr3:uid="{00000000-0010-0000-2D00-000001000000}" name="Apistogramma"/>
  </tableColumns>
  <tableStyleInfo name="TableStyleMedium9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" xr:uid="{00000000-000C-0000-FFFF-FFFF2E000000}" name="Apistogrammoides" displayName="Apistogrammoides" ref="AE1:AE2" totalsRowShown="0" headerRowDxfId="690">
  <autoFilter ref="AE1:AE2" xr:uid="{00000000-0009-0000-0100-00007B000000}"/>
  <tableColumns count="1">
    <tableColumn id="1" xr3:uid="{00000000-0010-0000-2E00-000001000000}" name="Apistogrammoides"/>
  </tableColumns>
  <tableStyleInfo name="TableStyleMedium9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" xr:uid="{00000000-000C-0000-FFFF-FFFF2F000000}" name="Aplocheilus" displayName="Aplocheilus" ref="AF1:AF4" totalsRowShown="0" headerRowDxfId="689">
  <autoFilter ref="AF1:AF4" xr:uid="{00000000-0009-0000-0100-00007C000000}"/>
  <tableColumns count="1">
    <tableColumn id="1" xr3:uid="{00000000-0010-0000-2F00-000001000000}" name="Aplocheilus"/>
  </tableColumns>
  <tableStyleInfo name="TableStyleMedium9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" xr:uid="{00000000-000C-0000-FFFF-FFFF30000000}" name="Apogon" displayName="Apogon" ref="AG1:AG9" totalsRowShown="0" headerRowDxfId="688">
  <autoFilter ref="AG1:AG9" xr:uid="{00000000-0009-0000-0100-00007D000000}"/>
  <tableColumns count="1">
    <tableColumn id="1" xr3:uid="{00000000-0010-0000-3000-000001000000}" name="Apogon"/>
  </tableColumns>
  <tableStyleInfo name="TableStyleMedium9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" xr:uid="{00000000-000C-0000-FFFF-FFFF31000000}" name="Apolemichthys" displayName="Apolemichthys" ref="AH1:AH6" totalsRowShown="0" headerRowDxfId="687">
  <autoFilter ref="AH1:AH6" xr:uid="{00000000-0009-0000-0100-00007E000000}"/>
  <tableColumns count="1">
    <tableColumn id="1" xr3:uid="{00000000-0010-0000-3100-000001000000}" name="Apolemichthys"/>
  </tableColumns>
  <tableStyleInfo name="TableStyleMedium9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" xr:uid="{00000000-000C-0000-FFFF-FFFF32000000}" name="Apteronotus" displayName="Apteronotus" ref="AI1:AI9" totalsRowShown="0" headerRowDxfId="686">
  <autoFilter ref="AI1:AI9" xr:uid="{00000000-0009-0000-0100-00007F000000}"/>
  <tableColumns count="1">
    <tableColumn id="1" xr3:uid="{00000000-0010-0000-3200-000001000000}" name="Apteronotus"/>
  </tableColumns>
  <tableStyleInfo name="TableStyleMedium9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" xr:uid="{00000000-000C-0000-FFFF-FFFF33000000}" name="Arapaima" displayName="Arapaima" ref="AJ1:AJ2" totalsRowShown="0" headerRowDxfId="685">
  <autoFilter ref="AJ1:AJ2" xr:uid="{00000000-0009-0000-0100-000080000000}"/>
  <tableColumns count="1">
    <tableColumn id="1" xr3:uid="{00000000-0010-0000-3300-000001000000}" name="Arapaima"/>
  </tableColumns>
  <tableStyleInfo name="TableStyleMedium9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" xr:uid="{00000000-000C-0000-FFFF-FFFF34000000}" name="Archocentrus" displayName="Archocentrus" ref="AK1:AK2" totalsRowShown="0" headerRowDxfId="684">
  <autoFilter ref="AK1:AK2" xr:uid="{00000000-0009-0000-0100-000081000000}"/>
  <tableColumns count="1">
    <tableColumn id="1" xr3:uid="{00000000-0010-0000-3400-000001000000}" name="Archocentrus"/>
  </tableColumns>
  <tableStyleInfo name="TableStyleMedium9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" xr:uid="{00000000-000C-0000-FFFF-FFFF36000000}" name="Aristochromis" displayName="Aristochromis" ref="AM1:AM2" totalsRowShown="0" headerRowDxfId="683">
  <autoFilter ref="AM1:AM2" xr:uid="{00000000-0009-0000-0100-000083000000}"/>
  <tableColumns count="1">
    <tableColumn id="1" xr3:uid="{00000000-0010-0000-3600-000001000000}" name="Aristochromis"/>
  </tableColumns>
  <tableStyleInfo name="TableStyleMedium9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" xr:uid="{00000000-000C-0000-FFFF-FFFF37000000}" name="Arius" displayName="Arius" ref="AN1:AN2" totalsRowShown="0" headerRowDxfId="682" dataDxfId="681">
  <autoFilter ref="AN1:AN2" xr:uid="{00000000-0009-0000-0100-000084000000}"/>
  <tableColumns count="1">
    <tableColumn id="1" xr3:uid="{00000000-0010-0000-3700-000001000000}" name="Arius" dataDxfId="680"/>
  </tableColumns>
  <tableStyleInfo name="TableStyleMedium9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3" xr:uid="{00000000-000C-0000-FFFF-FFFF38000000}" name="Arothron" displayName="Arothron" ref="AO1:AO4" totalsRowShown="0" headerRowDxfId="679">
  <autoFilter ref="AO1:AO4" xr:uid="{00000000-0009-0000-0100-000085000000}"/>
  <tableColumns count="1">
    <tableColumn id="1" xr3:uid="{00000000-0010-0000-3800-000001000000}" name="Arothron"/>
  </tableColumns>
  <tableStyleInfo name="TableStyleMedium9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" xr:uid="{00000000-000C-0000-FFFF-FFFF3A000000}" name="Assessor" displayName="Assessor" ref="AP1:AP2" totalsRowShown="0" headerRowDxfId="678">
  <autoFilter ref="AP1:AP2" xr:uid="{00000000-0009-0000-0100-000087000000}"/>
  <tableColumns count="1">
    <tableColumn id="1" xr3:uid="{00000000-0010-0000-3A00-000001000000}" name="Assessor"/>
  </tableColumns>
  <tableStyleInfo name="TableStyleMedium9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" xr:uid="{00000000-000C-0000-FFFF-FFFF3B000000}" name="Astatotilapia" displayName="Astatotilapia" ref="AQ1:AQ2" totalsRowShown="0" headerRowDxfId="677">
  <autoFilter ref="AQ1:AQ2" xr:uid="{00000000-0009-0000-0100-000088000000}"/>
  <tableColumns count="1">
    <tableColumn id="1" xr3:uid="{00000000-0010-0000-3B00-000001000000}" name="Astatotilapia"/>
  </tableColumns>
  <tableStyleInfo name="TableStyleMedium9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" xr:uid="{00000000-000C-0000-FFFF-FFFF3D000000}" name="Astronotus" displayName="Astronotus" ref="AR1:AR2" totalsRowShown="0" headerRowDxfId="676">
  <autoFilter ref="AR1:AR2" xr:uid="{00000000-0009-0000-0100-00008A000000}"/>
  <tableColumns count="1">
    <tableColumn id="1" xr3:uid="{00000000-0010-0000-3D00-000001000000}" name="Astronotus"/>
  </tableColumns>
  <tableStyleInfo name="TableStyleMedium9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" xr:uid="{00000000-000C-0000-FFFF-FFFF3E000000}" name="Astyanax" displayName="Astyanax" ref="AS1:AS3" totalsRowShown="0" headerRowDxfId="675">
  <autoFilter ref="AS1:AS3" xr:uid="{00000000-0009-0000-0100-00008B000000}"/>
  <tableColumns count="1">
    <tableColumn id="1" xr3:uid="{00000000-0010-0000-3E00-000001000000}" name="Astyanax"/>
  </tableColumns>
  <tableStyleInfo name="TableStyleMedium9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" xr:uid="{00000000-000C-0000-FFFF-FFFF3F000000}" name="Atractosteus" displayName="Atractosteus" ref="AT1:AT2" totalsRowShown="0" headerRowDxfId="674">
  <autoFilter ref="AT1:AT2" xr:uid="{00000000-0009-0000-0100-00008C000000}"/>
  <tableColumns count="1">
    <tableColumn id="1" xr3:uid="{00000000-0010-0000-3F00-000001000000}" name="Atractosteus"/>
  </tableColumns>
  <tableStyleInfo name="TableStyleMedium9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" xr:uid="{00000000-000C-0000-FFFF-FFFF40000000}" name="Auchenipterichthys" displayName="Auchenipterichthys" ref="AU1:AU2" totalsRowShown="0" headerRowDxfId="673">
  <autoFilter ref="AU1:AU2" xr:uid="{00000000-0009-0000-0100-00008D000000}"/>
  <tableColumns count="1">
    <tableColumn id="1" xr3:uid="{00000000-0010-0000-4000-000001000000}" name="Auchenipterichthys"/>
  </tableColumns>
  <tableStyleInfo name="TableStyleMedium9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" xr:uid="{00000000-000C-0000-FFFF-FFFF41000000}" name="Aulonocara" displayName="Aulonocara" ref="AV1:AV16" totalsRowShown="0" headerRowDxfId="672">
  <autoFilter ref="AV1:AV16" xr:uid="{00000000-0009-0000-0100-00008E000000}"/>
  <tableColumns count="1">
    <tableColumn id="1" xr3:uid="{00000000-0010-0000-4100-000001000000}" name="Aulonocara"/>
  </tableColumns>
  <tableStyleInfo name="TableStyleMedium9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" xr:uid="{00000000-000C-0000-FFFF-FFFF44000000}" name="Austrolebias" displayName="Austrolebias" ref="AW1:AW2" totalsRowShown="0" headerRowDxfId="671">
  <autoFilter ref="AW1:AW2" xr:uid="{00000000-0009-0000-0100-000091000000}"/>
  <tableColumns count="1">
    <tableColumn id="1" xr3:uid="{00000000-0010-0000-4400-000001000000}" name="Austrolebias"/>
  </tableColumns>
  <tableStyleInfo name="TableStyleMedium9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" xr:uid="{00000000-000C-0000-FFFF-FFFF45000000}" name="Axelrodia" displayName="Axelrodia" ref="AX1:AX2" totalsRowShown="0" headerRowDxfId="670">
  <autoFilter ref="AX1:AX2" xr:uid="{00000000-0009-0000-0100-000092000000}"/>
  <tableColumns count="1">
    <tableColumn id="1" xr3:uid="{00000000-0010-0000-4500-000001000000}" name="Axelrodia"/>
  </tableColumns>
  <tableStyleInfo name="TableStyleMedium9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9" xr:uid="{00000000-000C-0000-FFFF-FFFF48000000}" name="Balantiocheilos" displayName="Balantiocheilos" ref="AY1:AY2" totalsRowShown="0" headerRowDxfId="669">
  <autoFilter ref="AY1:AY2" xr:uid="{00000000-0009-0000-0100-000095000000}"/>
  <tableColumns count="1">
    <tableColumn id="1" xr3:uid="{00000000-0010-0000-4800-000001000000}" name="Balantiocheilos"/>
  </tableColumns>
  <tableStyleInfo name="TableStyleMedium9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0" xr:uid="{00000000-000C-0000-FFFF-FFFF49000000}" name="Balistapus" displayName="Balistapus" ref="AZ1:AZ2" totalsRowShown="0" headerRowDxfId="668">
  <autoFilter ref="AZ1:AZ2" xr:uid="{00000000-0009-0000-0100-000096000000}"/>
  <tableColumns count="1">
    <tableColumn id="1" xr3:uid="{00000000-0010-0000-4900-000001000000}" name="Balistapus"/>
  </tableColumns>
  <tableStyleInfo name="TableStyleMedium9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1" xr:uid="{00000000-000C-0000-FFFF-FFFF4A000000}" name="Balistes" displayName="Balistes" ref="BA1:BA3" totalsRowShown="0" headerRowDxfId="667">
  <autoFilter ref="BA1:BA3" xr:uid="{00000000-0009-0000-0100-000097000000}"/>
  <tableColumns count="1">
    <tableColumn id="1" xr3:uid="{00000000-0010-0000-4A00-000001000000}" name="Balistes"/>
  </tableColumns>
  <tableStyleInfo name="TableStyleMedium9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2" xr:uid="{00000000-000C-0000-FFFF-FFFF4B000000}" name="Balistoides" displayName="Balistoides" ref="BB1:BB2" totalsRowShown="0" headerRowDxfId="666">
  <autoFilter ref="BB1:BB2" xr:uid="{00000000-0009-0000-0100-000098000000}"/>
  <tableColumns count="1">
    <tableColumn id="1" xr3:uid="{00000000-0010-0000-4B00-000001000000}" name="Balistoides"/>
  </tableColumns>
  <tableStyleInfo name="TableStyleMedium9"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4" xr:uid="{00000000-000C-0000-FFFF-FFFF4D000000}" name="Barbodes" displayName="Barbodes" ref="BC1:BC2" totalsRowShown="0" headerRowDxfId="665">
  <autoFilter ref="BC1:BC2" xr:uid="{00000000-0009-0000-0100-00009A000000}"/>
  <tableColumns count="1">
    <tableColumn id="1" xr3:uid="{00000000-0010-0000-4D00-000001000000}" name="Barbodes"/>
  </tableColumns>
  <tableStyleInfo name="TableStyleMedium9"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5" xr:uid="{00000000-000C-0000-FFFF-FFFF4E000000}" name="Barbonymus" displayName="Barbonymus" ref="BD1:BD2" totalsRowShown="0" headerRowDxfId="664">
  <autoFilter ref="BD1:BD2" xr:uid="{00000000-0009-0000-0100-00009B000000}"/>
  <tableColumns count="1">
    <tableColumn id="1" xr3:uid="{00000000-0010-0000-4E00-000001000000}" name="Barbonymus"/>
  </tableColumns>
  <tableStyleInfo name="TableStyleMedium9"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6" xr:uid="{00000000-000C-0000-FFFF-FFFF4F000000}" name="Barbus" displayName="Barbus" ref="BE1:BE7" totalsRowShown="0" headerRowDxfId="663">
  <autoFilter ref="BE1:BE7" xr:uid="{00000000-0009-0000-0100-00009C000000}"/>
  <tableColumns count="1">
    <tableColumn id="1" xr3:uid="{00000000-0010-0000-4F00-000001000000}" name="Barbus"/>
  </tableColumns>
  <tableStyleInfo name="TableStyleMedium9"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7" xr:uid="{00000000-000C-0000-FFFF-FFFF50000000}" name="Bedotia" displayName="Bedotia" ref="BG1:BG2" totalsRowShown="0" headerRowDxfId="662">
  <autoFilter ref="BG1:BG2" xr:uid="{00000000-0009-0000-0100-00009D000000}"/>
  <tableColumns count="1">
    <tableColumn id="1" xr3:uid="{00000000-0010-0000-5000-000001000000}" name="Bedotia"/>
  </tableColumns>
  <tableStyleInfo name="TableStyleMedium9" showFirstColumn="0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9" xr:uid="{00000000-000C-0000-FFFF-FFFF52000000}" name="Benthochromis" displayName="Benthochromis" ref="BH1:BH2" totalsRowShown="0" headerRowDxfId="661">
  <autoFilter ref="BH1:BH2" xr:uid="{00000000-0009-0000-0100-00009F000000}"/>
  <tableColumns count="1">
    <tableColumn id="1" xr3:uid="{00000000-0010-0000-5200-000001000000}" name="Benthochromis"/>
  </tableColumns>
  <tableStyleInfo name="TableStyleMedium9" showFirstColumn="0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0" xr:uid="{00000000-000C-0000-FFFF-FFFF53000000}" name="Betta" displayName="Betta" ref="BI1:BI2" totalsRowShown="0" headerRowDxfId="660">
  <autoFilter ref="BI1:BI2" xr:uid="{00000000-0009-0000-0100-0000A0000000}"/>
  <tableColumns count="1">
    <tableColumn id="1" xr3:uid="{00000000-0010-0000-5300-000001000000}" name="Betta"/>
  </tableColumns>
  <tableStyleInfo name="TableStyleMedium9" showFirstColumn="0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1" xr:uid="{00000000-000C-0000-FFFF-FFFF54000000}" name="Biotodoma" displayName="Biotodoma" ref="BJ1:BJ3" totalsRowShown="0" headerRowDxfId="659">
  <autoFilter ref="BJ1:BJ3" xr:uid="{00000000-0009-0000-0100-0000A1000000}"/>
  <tableColumns count="1">
    <tableColumn id="1" xr3:uid="{00000000-0010-0000-5400-000001000000}" name="Biotodoma"/>
  </tableColumns>
  <tableStyleInfo name="TableStyleMedium9" showFirstColumn="0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2" xr:uid="{00000000-000C-0000-FFFF-FFFF55000000}" name="Bodianus" displayName="Bodianus" ref="BK1:BK9" totalsRowShown="0" headerRowDxfId="658">
  <autoFilter ref="BK1:BK9" xr:uid="{00000000-0009-0000-0100-0000A2000000}"/>
  <tableColumns count="1">
    <tableColumn id="1" xr3:uid="{00000000-0010-0000-5500-000001000000}" name="Bodianus"/>
  </tableColumns>
  <tableStyleInfo name="TableStyleMedium9" showFirstColumn="0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3" xr:uid="{00000000-000C-0000-FFFF-FFFF56000000}" name="Boehlkea" displayName="Boehlkea" ref="BL1:BL2" totalsRowShown="0" headerRowDxfId="657">
  <autoFilter ref="BL1:BL2" xr:uid="{00000000-0009-0000-0100-0000A3000000}"/>
  <tableColumns count="1">
    <tableColumn id="1" xr3:uid="{00000000-0010-0000-5600-000001000000}" name="Boehlkea"/>
  </tableColumns>
  <tableStyleInfo name="TableStyleMedium9" showFirstColumn="0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4" xr:uid="{00000000-000C-0000-FFFF-FFFF57000000}" name="Boraras" displayName="Boraras" ref="BM1:BM6" totalsRowShown="0" headerRowDxfId="656">
  <autoFilter ref="BM1:BM6" xr:uid="{00000000-0009-0000-0100-0000A4000000}"/>
  <tableColumns count="1">
    <tableColumn id="1" xr3:uid="{00000000-0010-0000-5700-000001000000}" name="Boraras"/>
  </tableColumns>
  <tableStyleInfo name="TableStyleMedium9" showFirstColumn="0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5" xr:uid="{00000000-000C-0000-FFFF-FFFF58000000}" name="Botia" displayName="Botia" ref="BN1:BN12" totalsRowShown="0" headerRowDxfId="655">
  <autoFilter ref="BN1:BN12" xr:uid="{00000000-0009-0000-0100-0000A5000000}"/>
  <tableColumns count="1">
    <tableColumn id="1" xr3:uid="{00000000-0010-0000-5800-000001000000}" name="Botia"/>
  </tableColumns>
  <tableStyleInfo name="TableStyleMedium9" showFirstColumn="0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6" xr:uid="{00000000-000C-0000-FFFF-FFFF59000000}" name="Boulengerella" displayName="Boulengerella" ref="BO1:BO3" totalsRowShown="0" headerRowDxfId="654">
  <autoFilter ref="BO1:BO3" xr:uid="{00000000-0009-0000-0100-0000A6000000}"/>
  <tableColumns count="1">
    <tableColumn id="1" xr3:uid="{00000000-0010-0000-5900-000001000000}" name="Boulengerella"/>
  </tableColumns>
  <tableStyleInfo name="TableStyleMedium9" showFirstColumn="0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9" xr:uid="{00000000-000C-0000-FFFF-FFFF5C000000}" name="Brachygobius" displayName="Brachygobius" ref="BP1:BP3" totalsRowShown="0" headerRowDxfId="653">
  <autoFilter ref="BP1:BP3" xr:uid="{00000000-0009-0000-0100-0000A9000000}"/>
  <tableColumns count="1">
    <tableColumn id="1" xr3:uid="{00000000-0010-0000-5C00-000001000000}" name="Brachygobius"/>
  </tableColumns>
  <tableStyleInfo name="TableStyleMedium9" showFirstColumn="0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1" xr:uid="{00000000-000C-0000-FFFF-FFFF5E000000}" name="Brachyplatystoma" displayName="Brachyplatystoma" ref="BQ1:BQ3" totalsRowShown="0" headerRowDxfId="652">
  <autoFilter ref="BQ1:BQ3" xr:uid="{00000000-0009-0000-0100-0000AB000000}"/>
  <tableColumns count="1">
    <tableColumn id="1" xr3:uid="{00000000-0010-0000-5E00-000001000000}" name="Brachyplatystoma"/>
  </tableColumns>
  <tableStyleInfo name="TableStyleMedium9" showFirstColumn="0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2" xr:uid="{00000000-000C-0000-FFFF-FFFF5F000000}" name="Brochis" displayName="Brochis" ref="BS1:BS4" totalsRowShown="0" headerRowDxfId="651">
  <autoFilter ref="BS1:BS4" xr:uid="{00000000-0009-0000-0100-0000AC000000}"/>
  <tableColumns count="1">
    <tableColumn id="1" xr3:uid="{00000000-0010-0000-5F00-000001000000}" name="Brochis"/>
  </tableColumns>
  <tableStyleInfo name="TableStyleMedium9" showFirstColumn="0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3" xr:uid="{00000000-000C-0000-FFFF-FFFF60000000}" name="Brycinus" displayName="Brycinus" ref="BT1:BT2" totalsRowShown="0" headerRowDxfId="650">
  <autoFilter ref="BT1:BT2" xr:uid="{00000000-0009-0000-0100-0000AD000000}"/>
  <tableColumns count="1">
    <tableColumn id="1" xr3:uid="{00000000-0010-0000-6000-000001000000}" name="Brycinus"/>
  </tableColumns>
  <tableStyleInfo name="TableStyleMedium9" showFirstColumn="0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5" xr:uid="{00000000-000C-0000-FFFF-FFFF62000000}" name="Buccochromis" displayName="Buccochromis" ref="BU1:BU5" totalsRowShown="0" headerRowDxfId="649">
  <autoFilter ref="BU1:BU5" xr:uid="{00000000-0009-0000-0100-0000AF000000}"/>
  <tableColumns count="1">
    <tableColumn id="1" xr3:uid="{00000000-0010-0000-6200-000001000000}" name="Buccochromis"/>
  </tableColumns>
  <tableStyleInfo name="TableStyleMedium9" showFirstColumn="0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7" xr:uid="{00000000-000C-0000-FFFF-FFFF64000000}" name="Butis" displayName="Butis" ref="BX1:BX2" totalsRowShown="0" headerRowDxfId="648">
  <autoFilter ref="BX1:BX2" xr:uid="{00000000-0009-0000-0100-0000B1000000}"/>
  <tableColumns count="1">
    <tableColumn id="1" xr3:uid="{00000000-0010-0000-6400-000001000000}" name="Butis"/>
  </tableColumns>
  <tableStyleInfo name="TableStyleMedium9" showFirstColumn="0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9" xr:uid="{00000000-000C-0000-FFFF-FFFF66000000}" name="Callichthys" displayName="Callichthys" ref="BY1:BY2" totalsRowShown="0" headerRowDxfId="647">
  <autoFilter ref="BY1:BY2" xr:uid="{00000000-0009-0000-0100-0000B3000000}"/>
  <tableColumns count="1">
    <tableColumn id="1" xr3:uid="{00000000-0010-0000-6600-000001000000}" name="Callichthys"/>
  </tableColumns>
  <tableStyleInfo name="TableStyleMedium9" showFirstColumn="0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0" xr:uid="{00000000-000C-0000-FFFF-FFFF67000000}" name="Callochromis" displayName="Callochromis" ref="BZ1:BZ2" totalsRowShown="0" headerRowDxfId="646">
  <autoFilter ref="BZ1:BZ2" xr:uid="{00000000-0009-0000-0100-0000B4000000}"/>
  <tableColumns count="1">
    <tableColumn id="1" xr3:uid="{00000000-0010-0000-6700-000001000000}" name="Callochromis"/>
  </tableColumns>
  <tableStyleInfo name="TableStyleMedium9" showFirstColumn="0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1" xr:uid="{00000000-000C-0000-FFFF-FFFF68000000}" name="Calloplesiops" displayName="Calloplesiops" ref="CA1:CA2" totalsRowShown="0" headerRowDxfId="645">
  <autoFilter ref="CA1:CA2" xr:uid="{00000000-0009-0000-0100-0000B5000000}"/>
  <tableColumns count="1">
    <tableColumn id="1" xr3:uid="{00000000-0010-0000-6800-000001000000}" name="Calloplesiops"/>
  </tableColumns>
  <tableStyleInfo name="TableStyleMedium9" showFirstColumn="0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2" xr:uid="{00000000-000C-0000-FFFF-FFFF69000000}" name="Calophysus" displayName="Calophysus" ref="CB1:CB2" totalsRowShown="0" headerRowDxfId="644">
  <autoFilter ref="CB1:CB2" xr:uid="{00000000-0009-0000-0100-0000B6000000}"/>
  <tableColumns count="1">
    <tableColumn id="1" xr3:uid="{00000000-0010-0000-6900-000001000000}" name="Calophysus"/>
  </tableColumns>
  <tableStyleInfo name="TableStyleMedium9" showFirstColumn="0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4" xr:uid="{00000000-000C-0000-FFFF-FFFF6B000000}" name="Canthigaster" displayName="Canthigaster" ref="CC1:CC11" totalsRowShown="0" headerRowDxfId="643">
  <autoFilter ref="CC1:CC11" xr:uid="{00000000-0009-0000-0100-0000B8000000}"/>
  <tableColumns count="1">
    <tableColumn id="1" xr3:uid="{00000000-0010-0000-6B00-000001000000}" name="Canthigaster"/>
  </tableColumns>
  <tableStyleInfo name="TableStyleMedium9" showFirstColumn="0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5" xr:uid="{00000000-000C-0000-FFFF-FFFF6C000000}" name="Capoeta" displayName="Capoeta" ref="CD1:CD5" totalsRowShown="0" headerRowDxfId="642">
  <autoFilter ref="CD1:CD5" xr:uid="{00000000-0009-0000-0100-0000B9000000}"/>
  <tableColumns count="1">
    <tableColumn id="1" xr3:uid="{00000000-0010-0000-6C00-000001000000}" name="Capoeta"/>
  </tableColumns>
  <tableStyleInfo name="TableStyleMedium9" showFirstColumn="0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7" xr:uid="{00000000-000C-0000-FFFF-FFFF6D000000}" name="Caquetaia" displayName="Caquetaia" ref="CE1:CE2" totalsRowShown="0" headerRowDxfId="641">
  <autoFilter ref="CE1:CE2" xr:uid="{00000000-0009-0000-0100-0000BB000000}"/>
  <tableColumns count="1">
    <tableColumn id="1" xr3:uid="{00000000-0010-0000-6D00-000001000000}" name="Caquetaia"/>
  </tableColumns>
  <tableStyleInfo name="TableStyleMedium9" showFirstColumn="0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8" xr:uid="{00000000-000C-0000-FFFF-FFFF6E000000}" name="Carassius" displayName="Carassius" ref="CF1:CF3" totalsRowShown="0" headerRowDxfId="640">
  <autoFilter ref="CF1:CF3" xr:uid="{00000000-0009-0000-0100-0000BC000000}"/>
  <tableColumns count="1">
    <tableColumn id="1" xr3:uid="{00000000-0010-0000-6E00-000001000000}" name="Carassius"/>
  </tableColumns>
  <tableStyleInfo name="TableStyleMedium9" showFirstColumn="0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0" xr:uid="{00000000-000C-0000-FFFF-FFFF70000000}" name="Carnegiella" displayName="Carnegiella" ref="CH1:CH5" totalsRowShown="0" headerRowDxfId="639">
  <autoFilter ref="CH1:CH5" xr:uid="{00000000-0009-0000-0100-0000BE000000}"/>
  <tableColumns count="1">
    <tableColumn id="1" xr3:uid="{00000000-0010-0000-7000-000001000000}" name="Carnegiella"/>
  </tableColumns>
  <tableStyleInfo name="TableStyleMedium9" showFirstColumn="0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1" xr:uid="{00000000-000C-0000-FFFF-FFFF71000000}" name="Centropyge" displayName="Centropyge" ref="CI1:CI21" totalsRowShown="0" headerRowDxfId="638">
  <autoFilter ref="CI1:CI21" xr:uid="{00000000-0009-0000-0100-0000BF000000}"/>
  <tableColumns count="1">
    <tableColumn id="1" xr3:uid="{00000000-0010-0000-7100-000001000000}" name="Centropyge"/>
  </tableColumns>
  <tableStyleInfo name="TableStyleMedium9" showFirstColumn="0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2" xr:uid="{00000000-000C-0000-FFFF-FFFF72000000}" name="Cephalopholis" displayName="Cephalopholis" ref="CJ1:CJ2" totalsRowShown="0" headerRowDxfId="637">
  <autoFilter ref="CJ1:CJ2" xr:uid="{00000000-0009-0000-0100-0000C0000000}"/>
  <tableColumns count="1">
    <tableColumn id="1" xr3:uid="{00000000-0010-0000-7200-000001000000}" name="Cephalopholis"/>
  </tableColumns>
  <tableStyleInfo name="TableStyleMedium9" showFirstColumn="0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3" xr:uid="{00000000-000C-0000-FFFF-FFFF73000000}" name="Cetopsis" displayName="Cetopsis" ref="CL1:CL4" totalsRowShown="0" headerRowDxfId="636">
  <autoFilter ref="CL1:CL4" xr:uid="{00000000-0009-0000-0100-0000C1000000}"/>
  <tableColumns count="1">
    <tableColumn id="1" xr3:uid="{00000000-0010-0000-7300-000001000000}" name="Cetopsis"/>
  </tableColumns>
  <tableStyleInfo name="TableStyleMedium9" showFirstColumn="0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5" xr:uid="{00000000-000C-0000-FFFF-FFFF75000000}" name="Chaetodermis" displayName="Chaetodermis" ref="CM1:CM2" totalsRowShown="0" headerRowDxfId="635">
  <autoFilter ref="CM1:CM2" xr:uid="{00000000-0009-0000-0100-0000C3000000}"/>
  <tableColumns count="1">
    <tableColumn id="1" xr3:uid="{00000000-0010-0000-7500-000001000000}" name="Chaetodermis"/>
  </tableColumns>
  <tableStyleInfo name="TableStyleMedium9" showFirstColumn="0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6" xr:uid="{00000000-000C-0000-FFFF-FFFF76000000}" name="Chaetodipterus" displayName="Chaetodipterus" ref="CN1:CN2" totalsRowShown="0" headerRowDxfId="634">
  <autoFilter ref="CN1:CN2" xr:uid="{00000000-0009-0000-0100-0000C4000000}"/>
  <tableColumns count="1">
    <tableColumn id="1" xr3:uid="{00000000-0010-0000-7600-000001000000}" name="Chaetodipterus"/>
  </tableColumns>
  <tableStyleInfo name="TableStyleMedium9" showFirstColumn="0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7" xr:uid="{00000000-000C-0000-FFFF-FFFF77000000}" name="Chaetodon" displayName="Chaetodon" ref="CO1:CO30" totalsRowShown="0" headerRowDxfId="633">
  <autoFilter ref="CO1:CO30" xr:uid="{00000000-0009-0000-0100-0000C5000000}"/>
  <tableColumns count="1">
    <tableColumn id="1" xr3:uid="{00000000-0010-0000-7700-000001000000}" name="Chaetodon"/>
  </tableColumns>
  <tableStyleInfo name="TableStyleMedium9" showFirstColumn="0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8" xr:uid="{00000000-000C-0000-FFFF-FFFF78000000}" name="Chaetodontoplus" displayName="Chaetodontoplus" ref="CP1:CP6" totalsRowShown="0" headerRowDxfId="632">
  <autoFilter ref="CP1:CP6" xr:uid="{00000000-0009-0000-0100-0000C6000000}"/>
  <tableColumns count="1">
    <tableColumn id="1" xr3:uid="{00000000-0010-0000-7800-000001000000}" name="Chaetodontoplus"/>
  </tableColumns>
  <tableStyleInfo name="TableStyleMedium9" showFirstColumn="0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9" xr:uid="{00000000-000C-0000-FFFF-FFFF79000000}" name="Chaetostoma" displayName="Chaetostoma" ref="CQ1:CQ5" totalsRowShown="0" headerRowDxfId="631">
  <autoFilter ref="CQ1:CQ5" xr:uid="{00000000-0009-0000-0100-0000C7000000}"/>
  <tableColumns count="1">
    <tableColumn id="1" xr3:uid="{00000000-0010-0000-7900-000001000000}" name="Chaetostoma"/>
  </tableColumns>
  <tableStyleInfo name="TableStyleMedium9" showFirstColumn="0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0" xr:uid="{00000000-000C-0000-FFFF-FFFF7A000000}" name="Chalceus" displayName="Chalceus" ref="CR1:CR4" totalsRowShown="0" headerRowDxfId="630">
  <autoFilter ref="CR1:CR4" xr:uid="{00000000-0009-0000-0100-0000C8000000}"/>
  <tableColumns count="1">
    <tableColumn id="1" xr3:uid="{00000000-0010-0000-7A00-000001000000}" name="Chalceus"/>
  </tableColumns>
  <tableStyleInfo name="TableStyleMedium9" showFirstColumn="0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1" xr:uid="{00000000-000C-0000-FFFF-FFFF7B000000}" name="Chalinochromis" displayName="Chalinochromis" ref="CS1:CS3" totalsRowShown="0" headerRowDxfId="629">
  <autoFilter ref="CS1:CS3" xr:uid="{00000000-0009-0000-0100-0000C9000000}"/>
  <tableColumns count="1">
    <tableColumn id="1" xr3:uid="{00000000-0010-0000-7B00-000001000000}" name="Chalinochromis"/>
  </tableColumns>
  <tableStyleInfo name="TableStyleMedium9" showFirstColumn="0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2" xr:uid="{00000000-000C-0000-FFFF-FFFF7C000000}" name="Champsochromis" displayName="Champsochromis" ref="CT1:CT2" totalsRowShown="0" headerRowDxfId="628">
  <autoFilter ref="CT1:CT2" xr:uid="{00000000-0009-0000-0100-0000CA000000}"/>
  <tableColumns count="1">
    <tableColumn id="1" xr3:uid="{00000000-0010-0000-7C00-000001000000}" name="Champsochromis"/>
  </tableColumns>
  <tableStyleInfo name="TableStyleMedium9" showFirstColumn="0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3" xr:uid="{00000000-000C-0000-FFFF-FFFF7D000000}" name="Chanda" displayName="Chanda" ref="CU1:CU3" totalsRowShown="0" headerRowDxfId="627">
  <autoFilter ref="CU1:CU3" xr:uid="{00000000-0009-0000-0100-0000CB000000}"/>
  <tableColumns count="1">
    <tableColumn id="1" xr3:uid="{00000000-0010-0000-7D00-000001000000}" name="Chanda"/>
  </tableColumns>
  <tableStyleInfo name="TableStyleMedium9" showFirstColumn="0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5" xr:uid="{00000000-000C-0000-FFFF-FFFF7F000000}" name="Characidium" displayName="Characidium" ref="CV1:CV3" totalsRowShown="0" headerRowDxfId="626">
  <autoFilter ref="CV1:CV3" xr:uid="{00000000-0009-0000-0100-0000CD000000}"/>
  <tableColumns count="1">
    <tableColumn id="1" xr3:uid="{00000000-0010-0000-7F00-000001000000}" name="Characidium"/>
  </tableColumns>
  <tableStyleInfo name="TableStyleMedium9" showFirstColumn="0" showLastColumn="0" showRowStripes="1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6" xr:uid="{00000000-000C-0000-FFFF-FFFF80000000}" name="Charax" displayName="Charax" ref="CW1:CW3" totalsRowShown="0" headerRowDxfId="625">
  <autoFilter ref="CW1:CW3" xr:uid="{00000000-0009-0000-0100-0000CE000000}"/>
  <tableColumns count="1">
    <tableColumn id="1" xr3:uid="{00000000-0010-0000-8000-000001000000}" name="Charax"/>
  </tableColumns>
  <tableStyleInfo name="TableStyleMedium9" showFirstColumn="0" showLastColumn="0" showRowStripes="1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9" xr:uid="{00000000-000C-0000-FFFF-FFFF83000000}" name="Chelmon" displayName="Chelmon" ref="CX1:CX2" totalsRowShown="0" headerRowDxfId="624">
  <autoFilter ref="CX1:CX2" xr:uid="{00000000-0009-0000-0100-0000D1000000}"/>
  <tableColumns count="1">
    <tableColumn id="1" xr3:uid="{00000000-0010-0000-8300-000001000000}" name="Chelmon"/>
  </tableColumns>
  <tableStyleInfo name="TableStyleMedium9" showFirstColumn="0" showLastColumn="0" showRowStripes="1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1" xr:uid="{00000000-000C-0000-FFFF-FFFF85000000}" name="Chilodus" displayName="Chilodus" ref="CY1:CY3" totalsRowShown="0" headerRowDxfId="623">
  <autoFilter ref="CY1:CY3" xr:uid="{00000000-0009-0000-0100-0000D3000000}"/>
  <tableColumns count="1">
    <tableColumn id="1" xr3:uid="{00000000-0010-0000-8500-000001000000}" name="Chilodus"/>
  </tableColumns>
  <tableStyleInfo name="TableStyleMedium9" showFirstColumn="0" showLastColumn="0" showRowStripes="1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2" xr:uid="{00000000-000C-0000-FFFF-FFFF86000000}" name="Chilomycterus" displayName="Chilomycterus" ref="CZ1:CZ5" totalsRowShown="0" headerRowDxfId="622">
  <autoFilter ref="CZ1:CZ5" xr:uid="{00000000-0009-0000-0100-0000D4000000}"/>
  <tableColumns count="1">
    <tableColumn id="1" xr3:uid="{00000000-0010-0000-8600-000001000000}" name="Chilomycterus"/>
  </tableColumns>
  <tableStyleInfo name="TableStyleMedium9" showFirstColumn="0" showLastColumn="0" showRowStripes="1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3" xr:uid="{00000000-000C-0000-FFFF-FFFF87000000}" name="Chiloscyllium" displayName="Chiloscyllium" ref="DA1:DA3" totalsRowShown="0" headerRowDxfId="621">
  <autoFilter ref="DA1:DA3" xr:uid="{00000000-0009-0000-0100-0000D5000000}"/>
  <tableColumns count="1">
    <tableColumn id="1" xr3:uid="{00000000-0010-0000-8700-000001000000}" name="Chiloscyllium"/>
  </tableColumns>
  <tableStyleInfo name="TableStyleMedium9" showFirstColumn="0" showLastColumn="0" showRowStripes="1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4" xr:uid="{00000000-000C-0000-FFFF-FFFF88000000}" name="Chilotilapia" displayName="Chilotilapia" ref="DB1:DB2" totalsRowShown="0" headerRowDxfId="620">
  <autoFilter ref="DB1:DB2" xr:uid="{00000000-0009-0000-0100-0000D6000000}"/>
  <tableColumns count="1">
    <tableColumn id="1" xr3:uid="{00000000-0010-0000-8800-000001000000}" name="Chilotilapia"/>
  </tableColumns>
  <tableStyleInfo name="TableStyleMedium9" showFirstColumn="0" showLastColumn="0" showRowStripes="1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5" xr:uid="{00000000-000C-0000-FFFF-FFFF89000000}" name="Chitala" displayName="Chitala" ref="DC1:DC4" totalsRowShown="0" headerRowDxfId="619">
  <autoFilter ref="DC1:DC4" xr:uid="{00000000-0009-0000-0100-0000D7000000}"/>
  <tableColumns count="1">
    <tableColumn id="1" xr3:uid="{00000000-0010-0000-8900-000001000000}" name="Chitala"/>
  </tableColumns>
  <tableStyleInfo name="TableStyleMedium9" showFirstColumn="0" showLastColumn="0" showRowStripes="1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6" xr:uid="{00000000-000C-0000-FFFF-FFFF8A000000}" name="Chromis" displayName="Chromis" ref="DE1:DE13" totalsRowShown="0" headerRowDxfId="618">
  <autoFilter ref="DE1:DE13" xr:uid="{00000000-0009-0000-0100-0000D8000000}"/>
  <tableColumns count="1">
    <tableColumn id="1" xr3:uid="{00000000-0010-0000-8A00-000001000000}" name="Chromis"/>
  </tableColumns>
  <tableStyleInfo name="TableStyleMedium9" showFirstColumn="0" showLastColumn="0" showRowStripes="1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7" xr:uid="{00000000-000C-0000-FFFF-FFFF8B000000}" name="Chrysiptera" displayName="Chrysiptera" ref="DG1:DG8" totalsRowShown="0" headerRowDxfId="617">
  <autoFilter ref="DG1:DG8" xr:uid="{00000000-0009-0000-0100-0000D9000000}"/>
  <tableColumns count="1">
    <tableColumn id="1" xr3:uid="{00000000-0010-0000-8B00-000001000000}" name="Chrysiptera"/>
  </tableColumns>
  <tableStyleInfo name="TableStyleMedium9" showFirstColumn="0" showLastColumn="0" showRowStripes="1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9" xr:uid="{00000000-000C-0000-FFFF-FFFF8C000000}" name="Cichla" displayName="Cichla" ref="DI1:DI6" totalsRowShown="0" headerRowDxfId="616">
  <autoFilter ref="DI1:DI6" xr:uid="{00000000-0009-0000-0100-0000DB000000}"/>
  <tableColumns count="1">
    <tableColumn id="1" xr3:uid="{00000000-0010-0000-8C00-000001000000}" name="Cichla"/>
  </tableColumns>
  <tableStyleInfo name="TableStyleMedium9" showFirstColumn="0" showLastColumn="0" showRowStripes="1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0" xr:uid="{00000000-000C-0000-FFFF-FFFF8D000000}" name="Cichlasoma" displayName="Cichlasoma" ref="DJ1:DJ20" totalsRowShown="0" headerRowDxfId="615">
  <autoFilter ref="DJ1:DJ20" xr:uid="{00000000-0009-0000-0100-0000DC000000}"/>
  <tableColumns count="1">
    <tableColumn id="1" xr3:uid="{00000000-0010-0000-8D00-000001000000}" name="Cichlasoma"/>
  </tableColumns>
  <tableStyleInfo name="TableStyleMedium9" showFirstColumn="0" showLastColumn="0" showRowStripes="1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1" xr:uid="{00000000-000C-0000-FFFF-FFFF8E000000}" name="Cirrhilabrus" displayName="Cirrhilabrus" ref="DK1:DK18" totalsRowShown="0" headerRowDxfId="614">
  <autoFilter ref="DK1:DK18" xr:uid="{00000000-0009-0000-0100-0000DD000000}"/>
  <tableColumns count="1">
    <tableColumn id="1" xr3:uid="{00000000-0010-0000-8E00-000001000000}" name="Cirrhilabrus"/>
  </tableColumns>
  <tableStyleInfo name="TableStyleMedium9" showFirstColumn="0" showLastColumn="0" showRowStripes="1" showColumnStripes="0"/>
</table>
</file>

<file path=xl/tables/table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2" xr:uid="{00000000-000C-0000-FFFF-FFFF8F000000}" name="Cirrhitichthys" displayName="Cirrhitichthys" ref="DL1:DL4" totalsRowShown="0" headerRowDxfId="613">
  <autoFilter ref="DL1:DL4" xr:uid="{00000000-0009-0000-0100-0000DE000000}"/>
  <tableColumns count="1">
    <tableColumn id="1" xr3:uid="{00000000-0010-0000-8F00-000001000000}" name="Cirrhitichthys"/>
  </tableColumns>
  <tableStyleInfo name="TableStyleMedium9" showFirstColumn="0" showLastColumn="0" showRowStripes="1" showColumnStripes="0"/>
</table>
</file>

<file path=xl/tables/table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3" xr:uid="{00000000-000C-0000-FFFF-FFFF90000000}" name="Cirrhitops" displayName="Cirrhitops" ref="DM1:DM2" totalsRowShown="0" headerRowDxfId="612">
  <autoFilter ref="DM1:DM2" xr:uid="{00000000-0009-0000-0100-0000DF000000}"/>
  <tableColumns count="1">
    <tableColumn id="1" xr3:uid="{00000000-0010-0000-9000-000001000000}" name="Cirrhitops"/>
  </tableColumns>
  <tableStyleInfo name="TableStyleMedium9" showFirstColumn="0" showLastColumn="0" showRowStripes="1" showColumnStripes="0"/>
</table>
</file>

<file path=xl/tables/table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5" xr:uid="{00000000-000C-0000-FFFF-FFFF92000000}" name="Cleithracara" displayName="Cleithracara" ref="DN1:DN2" totalsRowShown="0" headerRowDxfId="611">
  <autoFilter ref="DN1:DN2" xr:uid="{00000000-0009-0000-0100-0000E1000000}"/>
  <tableColumns count="1">
    <tableColumn id="1" xr3:uid="{00000000-0010-0000-9200-000001000000}" name="Cleithracara"/>
  </tableColumns>
  <tableStyleInfo name="TableStyleMedium9" showFirstColumn="0" showLastColumn="0" showRowStripes="1" showColumnStripes="0"/>
</table>
</file>

<file path=xl/tables/table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6" xr:uid="{00000000-000C-0000-FFFF-FFFF93000000}" name="Cobitis" displayName="Cobitis" ref="DO1:DO2" totalsRowShown="0" headerRowDxfId="610">
  <autoFilter ref="DO1:DO2" xr:uid="{00000000-0009-0000-0100-0000E2000000}"/>
  <tableColumns count="1">
    <tableColumn id="1" xr3:uid="{00000000-0010-0000-9300-000001000000}" name="Cobitis"/>
  </tableColumns>
  <tableStyleInfo name="TableStyleMedium9" showFirstColumn="0" showLastColumn="0" showRowStripes="1" showColumnStripes="0"/>
</table>
</file>

<file path=xl/tables/table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7" xr:uid="{00000000-000C-0000-FFFF-FFFF94000000}" name="Colomesus" displayName="Colomesus" ref="DP1:DP3" totalsRowShown="0" headerRowDxfId="609">
  <autoFilter ref="DP1:DP3" xr:uid="{00000000-0009-0000-0100-0000E3000000}"/>
  <tableColumns count="1">
    <tableColumn id="1" xr3:uid="{00000000-0010-0000-9400-000001000000}" name="Colomesus"/>
  </tableColumns>
  <tableStyleInfo name="TableStyleMedium9" showFirstColumn="0" showLastColumn="0" showRowStripes="1" showColumnStripes="0"/>
</table>
</file>

<file path=xl/tables/table1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8" xr:uid="{00000000-000C-0000-FFFF-FFFF95000000}" name="Colossoma" displayName="Colossoma" ref="DQ1:DQ4" totalsRowShown="0" headerRowDxfId="608">
  <autoFilter ref="DQ1:DQ4" xr:uid="{00000000-0009-0000-0100-0000E4000000}"/>
  <tableColumns count="1">
    <tableColumn id="1" xr3:uid="{00000000-0010-0000-9500-000001000000}" name="Colossoma"/>
  </tableColumns>
  <tableStyleInfo name="TableStyleMedium9" showFirstColumn="0" showLastColumn="0" showRowStripes="1" showColumnStripes="0"/>
</table>
</file>

<file path=xl/tables/table1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9" xr:uid="{00000000-000C-0000-FFFF-FFFF96000000}" name="Copadichromis" displayName="Copadichromis" ref="DR1:DR9" totalsRowShown="0" headerRowDxfId="607">
  <autoFilter ref="DR1:DR9" xr:uid="{00000000-0009-0000-0100-0000E5000000}"/>
  <tableColumns count="1">
    <tableColumn id="1" xr3:uid="{00000000-0010-0000-9600-000001000000}" name="Copadichromis"/>
  </tableColumns>
  <tableStyleInfo name="TableStyleMedium9" showFirstColumn="0" showLastColumn="0" showRowStripes="1" showColumnStripes="0"/>
</table>
</file>

<file path=xl/tables/table1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0" xr:uid="{00000000-000C-0000-FFFF-FFFF97000000}" name="Copeina" displayName="Copeina" ref="DS1:DS3" totalsRowShown="0" headerRowDxfId="606">
  <autoFilter ref="DS1:DS3" xr:uid="{00000000-0009-0000-0100-0000E6000000}"/>
  <tableColumns count="1">
    <tableColumn id="1" xr3:uid="{00000000-0010-0000-9700-000001000000}" name="Copeina"/>
  </tableColumns>
  <tableStyleInfo name="TableStyleMedium9" showFirstColumn="0" showLastColumn="0" showRowStripes="1" showColumnStripes="0"/>
</table>
</file>

<file path=xl/tables/table1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1" xr:uid="{00000000-000C-0000-FFFF-FFFF98000000}" name="Copella" displayName="Copella" ref="DT1:DT4" totalsRowShown="0" headerRowDxfId="605">
  <autoFilter ref="DT1:DT4" xr:uid="{00000000-0009-0000-0100-0000E7000000}"/>
  <tableColumns count="1">
    <tableColumn id="1" xr3:uid="{00000000-0010-0000-9800-000001000000}" name="Copella"/>
  </tableColumns>
  <tableStyleInfo name="TableStyleMedium9" showFirstColumn="0" showLastColumn="0" showRowStripes="1" showColumnStripes="0"/>
</table>
</file>

<file path=xl/tables/table1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3" xr:uid="{00000000-000C-0000-FFFF-FFFF9A000000}" name="Coris" displayName="Coris" ref="DU1:DU5" totalsRowShown="0" headerRowDxfId="604">
  <autoFilter ref="DU1:DU5" xr:uid="{00000000-0009-0000-0100-0000E9000000}"/>
  <tableColumns count="1">
    <tableColumn id="1" xr3:uid="{00000000-0010-0000-9A00-000001000000}" name="Coris"/>
  </tableColumns>
  <tableStyleInfo name="TableStyleMedium9" showFirstColumn="0" showLastColumn="0" showRowStripes="1" showColumnStripes="0"/>
</table>
</file>

<file path=xl/tables/table1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4" xr:uid="{00000000-000C-0000-FFFF-FFFF9B000000}" name="Corydoras" displayName="Corydoras" ref="DV1:DV53" totalsRowShown="0" headerRowDxfId="603">
  <autoFilter ref="DV1:DV53" xr:uid="{00000000-0009-0000-0100-0000EA000000}"/>
  <tableColumns count="1">
    <tableColumn id="1" xr3:uid="{00000000-0010-0000-9B00-000001000000}" name="Corydoras"/>
  </tableColumns>
  <tableStyleInfo name="TableStyleMedium9" showFirstColumn="0" showLastColumn="0" showRowStripes="1" showColumnStripes="0"/>
</table>
</file>

<file path=xl/tables/table1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6" xr:uid="{00000000-000C-0000-FFFF-FFFF9D000000}" name="Coryphopterus" displayName="Coryphopterus" ref="DW1:DW2" totalsRowShown="0" headerRowDxfId="602">
  <autoFilter ref="DW1:DW2" xr:uid="{00000000-0009-0000-0100-0000EC000000}"/>
  <tableColumns count="1">
    <tableColumn id="1" xr3:uid="{00000000-0010-0000-9D00-000001000000}" name="Coryphopterus"/>
  </tableColumns>
  <tableStyleInfo name="TableStyleMedium9" showFirstColumn="0" showLastColumn="0" showRowStripes="1" showColumnStripes="0"/>
</table>
</file>

<file path=xl/tables/table1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7" xr:uid="{00000000-000C-0000-FFFF-FFFF9E000000}" name="Crenicara" displayName="Crenicara" ref="DX1:DX2" totalsRowShown="0" headerRowDxfId="601">
  <autoFilter ref="DX1:DX2" xr:uid="{00000000-0009-0000-0100-0000ED000000}"/>
  <tableColumns count="1">
    <tableColumn id="1" xr3:uid="{00000000-0010-0000-9E00-000001000000}" name="Crenicara"/>
  </tableColumns>
  <tableStyleInfo name="TableStyleMedium9" showFirstColumn="0" showLastColumn="0" showRowStripes="1" showColumnStripes="0"/>
</table>
</file>

<file path=xl/tables/table1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8" xr:uid="{00000000-000C-0000-FFFF-FFFF9F000000}" name="Crenicichla" displayName="Crenicichla" ref="DY1:DY8" totalsRowShown="0" headerRowDxfId="600">
  <autoFilter ref="DY1:DY8" xr:uid="{00000000-0009-0000-0100-0000EE000000}"/>
  <tableColumns count="1">
    <tableColumn id="1" xr3:uid="{00000000-0010-0000-9F00-000001000000}" name="Crenicichla"/>
  </tableColumns>
  <tableStyleInfo name="TableStyleMedium9" showFirstColumn="0" showLastColumn="0" showRowStripes="1" showColumnStripes="0"/>
</table>
</file>

<file path=xl/tables/table1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9" xr:uid="{00000000-000C-0000-FFFF-FFFFA0000000}" name="Crenuchus" displayName="Crenuchus" ref="DZ1:DZ3" totalsRowShown="0" headerRowDxfId="599">
  <autoFilter ref="DZ1:DZ3" xr:uid="{00000000-0009-0000-0100-0000EF000000}"/>
  <tableColumns count="1">
    <tableColumn id="1" xr3:uid="{00000000-0010-0000-A000-000001000000}" name="Crenuchus"/>
  </tableColumns>
  <tableStyleInfo name="TableStyleMedium9" showFirstColumn="0" showLastColumn="0" showRowStripes="1" showColumnStripes="0"/>
</table>
</file>

<file path=xl/tables/table1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0" xr:uid="{00000000-000C-0000-FFFF-FFFFA1000000}" name="Cromileptes" displayName="Cromileptes" ref="EA1:EA2" totalsRowShown="0" headerRowDxfId="598">
  <autoFilter ref="EA1:EA2" xr:uid="{00000000-0009-0000-0100-0000F0000000}"/>
  <tableColumns count="1">
    <tableColumn id="1" xr3:uid="{00000000-0010-0000-A100-000001000000}" name="Cromileptes"/>
  </tableColumns>
  <tableStyleInfo name="TableStyleMedium9" showFirstColumn="0" showLastColumn="0" showRowStripes="1" showColumnStripes="0"/>
</table>
</file>

<file path=xl/tables/table1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1" xr:uid="{00000000-000C-0000-FFFF-FFFFA2000000}" name="Crossocheilus" displayName="Crossocheilus" ref="EB1:EB4" totalsRowShown="0" headerRowDxfId="597">
  <autoFilter ref="EB1:EB4" xr:uid="{00000000-0009-0000-0100-0000F1000000}"/>
  <tableColumns count="1">
    <tableColumn id="1" xr3:uid="{00000000-0010-0000-A200-000001000000}" name="Crossocheilus"/>
  </tableColumns>
  <tableStyleInfo name="TableStyleMedium9" showFirstColumn="0" showLastColumn="0" showRowStripes="1" showColumnStripes="0"/>
</table>
</file>

<file path=xl/tables/table1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2" xr:uid="{00000000-000C-0000-FFFF-FFFFA3000000}" name="Cryptocentrus" displayName="Cryptocentrus" ref="EC1:EC4" totalsRowShown="0" headerRowDxfId="596">
  <autoFilter ref="EC1:EC4" xr:uid="{00000000-0009-0000-0100-0000F2000000}"/>
  <tableColumns count="1">
    <tableColumn id="1" xr3:uid="{00000000-0010-0000-A300-000001000000}" name="Cryptocentrus"/>
  </tableColumns>
  <tableStyleInfo name="TableStyleMedium9" showFirstColumn="0" showLastColumn="0" showRowStripes="1" showColumnStripes="0"/>
</table>
</file>

<file path=xl/tables/table1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3" xr:uid="{00000000-000C-0000-FFFF-FFFFA4000000}" name="Ctenobrycon" displayName="Ctenobrycon" ref="ED1:ED3" totalsRowShown="0" headerRowDxfId="595">
  <autoFilter ref="ED1:ED3" xr:uid="{00000000-0009-0000-0100-0000F3000000}"/>
  <tableColumns count="1">
    <tableColumn id="1" xr3:uid="{00000000-0010-0000-A400-000001000000}" name="Ctenobrycon"/>
  </tableColumns>
  <tableStyleInfo name="TableStyleMedium9" showFirstColumn="0" showLastColumn="0" showRowStripes="1" showColumnStripes="0"/>
</table>
</file>

<file path=xl/tables/table1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4" xr:uid="{00000000-000C-0000-FFFF-FFFFA5000000}" name="Ctenochaetus" displayName="Ctenochaetus" ref="EE1:EE9" totalsRowShown="0" headerRowDxfId="594">
  <autoFilter ref="EE1:EE9" xr:uid="{00000000-0009-0000-0100-0000F4000000}"/>
  <tableColumns count="1">
    <tableColumn id="1" xr3:uid="{00000000-0010-0000-A500-000001000000}" name="Ctenochaetus"/>
  </tableColumns>
  <tableStyleInfo name="TableStyleMedium9" showFirstColumn="0" showLastColumn="0" showRowStripes="1" showColumnStripes="0"/>
</table>
</file>

<file path=xl/tables/table1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6" xr:uid="{00000000-000C-0000-FFFF-FFFFA7000000}" name="Ctenolucius" displayName="Ctenolucius" ref="EF1:EF2" totalsRowShown="0" headerRowDxfId="593">
  <autoFilter ref="EF1:EF2" xr:uid="{00000000-0009-0000-0100-0000F6000000}"/>
  <tableColumns count="1">
    <tableColumn id="1" xr3:uid="{00000000-0010-0000-A700-000001000000}" name="Ctenolucius"/>
  </tableColumns>
  <tableStyleInfo name="TableStyleMedium9" showFirstColumn="0" showLastColumn="0" showRowStripes="1" showColumnStripes="0"/>
</table>
</file>

<file path=xl/tables/table1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7" xr:uid="{00000000-000C-0000-FFFF-FFFFA8000000}" name="Ctenopharyngodon" displayName="Ctenopharyngodon" ref="EG1:EG2" totalsRowShown="0" headerRowDxfId="592">
  <autoFilter ref="EG1:EG2" xr:uid="{00000000-0009-0000-0100-0000F7000000}"/>
  <tableColumns count="1">
    <tableColumn id="1" xr3:uid="{00000000-0010-0000-A800-000001000000}" name="Ctenopharyngodon"/>
  </tableColumns>
  <tableStyleInfo name="TableStyleMedium9" showFirstColumn="0" showLastColumn="0" showRowStripes="1" showColumnStripes="0"/>
</table>
</file>

<file path=xl/tables/table1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8" xr:uid="{00000000-000C-0000-FFFF-FFFFA9000000}" name="Ctenopoma" displayName="Ctenopoma" ref="EH1:EH4" totalsRowShown="0" headerRowDxfId="591">
  <autoFilter ref="EH1:EH4" xr:uid="{00000000-0009-0000-0100-0000F8000000}"/>
  <tableColumns count="1">
    <tableColumn id="1" xr3:uid="{00000000-0010-0000-A900-000001000000}" name="Ctenopoma"/>
  </tableColumns>
  <tableStyleInfo name="TableStyleMedium9" showFirstColumn="0" showLastColumn="0" showRowStripes="1" showColumnStripes="0"/>
</table>
</file>

<file path=xl/tables/table1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9" xr:uid="{00000000-000C-0000-FFFF-FFFFAA000000}" name="Cyathopharynx" displayName="Cyathopharynx" ref="EI1:EI3" totalsRowShown="0" headerRowDxfId="590">
  <autoFilter ref="EI1:EI3" xr:uid="{00000000-0009-0000-0100-0000F9000000}"/>
  <tableColumns count="1">
    <tableColumn id="1" xr3:uid="{00000000-0010-0000-AA00-000001000000}" name="Cyathopharynx"/>
  </tableColumns>
  <tableStyleInfo name="TableStyleMedium9" showFirstColumn="0" showLastColumn="0" showRowStripes="1" showColumnStripes="0"/>
</table>
</file>

<file path=xl/tables/table1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1" xr:uid="{00000000-000C-0000-FFFF-FFFFAC000000}" name="Cynotilapia" displayName="Cynotilapia" ref="EK1:EK2" totalsRowShown="0" headerRowDxfId="589">
  <autoFilter ref="EK1:EK2" xr:uid="{00000000-0009-0000-0100-0000FB000000}"/>
  <tableColumns count="1">
    <tableColumn id="1" xr3:uid="{00000000-0010-0000-AC00-000001000000}" name="Cynotilapia"/>
  </tableColumns>
  <tableStyleInfo name="TableStyleMedium9" showFirstColumn="0" showLastColumn="0" showRowStripes="1" showColumnStripes="0"/>
</table>
</file>

<file path=xl/tables/table1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2" xr:uid="{00000000-000C-0000-FFFF-FFFFAD000000}" name="Cyphotilapia" displayName="Cyphotilapia" ref="EL1:EL2" totalsRowShown="0" headerRowDxfId="588">
  <autoFilter ref="EL1:EL2" xr:uid="{00000000-0009-0000-0100-0000FC000000}"/>
  <tableColumns count="1">
    <tableColumn id="1" xr3:uid="{00000000-0010-0000-AD00-000001000000}" name="Cyphotilapia"/>
  </tableColumns>
  <tableStyleInfo name="TableStyleMedium9" showFirstColumn="0" showLastColumn="0" showRowStripes="1" showColumnStripes="0"/>
</table>
</file>

<file path=xl/tables/table1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3" xr:uid="{00000000-000C-0000-FFFF-FFFFAE000000}" name="Cyprichromis" displayName="Cyprichromis" ref="EM1:EM3" totalsRowShown="0" headerRowDxfId="587">
  <autoFilter ref="EM1:EM3" xr:uid="{00000000-0009-0000-0100-0000FD000000}"/>
  <tableColumns count="1">
    <tableColumn id="1" xr3:uid="{00000000-0010-0000-AE00-000001000000}" name="Cyprichromis"/>
  </tableColumns>
  <tableStyleInfo name="TableStyleMedium9" showFirstColumn="0" showLastColumn="0" showRowStripes="1" showColumnStripes="0"/>
</table>
</file>

<file path=xl/tables/table1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5" xr:uid="{00000000-000C-0000-FFFF-FFFFB0000000}" name="Cyprinus" displayName="Cyprinus" ref="EN1:EN4" totalsRowShown="0" headerRowDxfId="586">
  <autoFilter ref="EN1:EN4" xr:uid="{00000000-0009-0000-0100-0000FF000000}"/>
  <tableColumns count="1">
    <tableColumn id="1" xr3:uid="{00000000-0010-0000-B000-000001000000}" name="Cyprinus"/>
  </tableColumns>
  <tableStyleInfo name="TableStyleMedium9" showFirstColumn="0" showLastColumn="0" showRowStripes="1" showColumnStripes="0"/>
</table>
</file>

<file path=xl/tables/table1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6" xr:uid="{00000000-000C-0000-FFFF-FFFFB1000000}" name="Cyrtocara" displayName="Cyrtocara" ref="EO1:EO2" totalsRowShown="0" headerRowDxfId="585">
  <autoFilter ref="EO1:EO2" xr:uid="{00000000-0009-0000-0100-000000010000}"/>
  <tableColumns count="1">
    <tableColumn id="1" xr3:uid="{00000000-0010-0000-B100-000001000000}" name="Cyrtocara"/>
  </tableColumns>
  <tableStyleInfo name="TableStyleMedium9" showFirstColumn="0" showLastColumn="0" showRowStripes="1" showColumnStripes="0"/>
</table>
</file>

<file path=xl/tables/table1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7" xr:uid="{00000000-000C-0000-FFFF-FFFFB2000000}" name="Dactyloptena" displayName="Dactyloptena" ref="EP1:EP2" totalsRowShown="0" headerRowDxfId="584">
  <autoFilter ref="EP1:EP2" xr:uid="{00000000-0009-0000-0100-000001010000}"/>
  <tableColumns count="1">
    <tableColumn id="1" xr3:uid="{00000000-0010-0000-B200-000001000000}" name="Dactyloptena"/>
  </tableColumns>
  <tableStyleInfo name="TableStyleMedium9" showFirstColumn="0" showLastColumn="0" showRowStripes="1" showColumnStripes="0"/>
</table>
</file>

<file path=xl/tables/table1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8" xr:uid="{00000000-000C-0000-FFFF-FFFFB3000000}" name="Danio" displayName="Danio" ref="EQ1:EQ12" totalsRowShown="0" headerRowDxfId="583">
  <autoFilter ref="EQ1:EQ12" xr:uid="{00000000-0009-0000-0100-000002010000}"/>
  <tableColumns count="1">
    <tableColumn id="1" xr3:uid="{00000000-0010-0000-B300-000001000000}" name="Danio"/>
  </tableColumns>
  <tableStyleInfo name="TableStyleMedium9" showFirstColumn="0" showLastColumn="0" showRowStripes="1" showColumnStripes="0"/>
</table>
</file>

<file path=xl/tables/table1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9" xr:uid="{00000000-000C-0000-FFFF-FFFFB4000000}" name="Dascyllus" displayName="Dascyllus" ref="ER1:ER6" totalsRowShown="0" headerRowDxfId="582">
  <autoFilter ref="ER1:ER6" xr:uid="{00000000-0009-0000-0100-000003010000}"/>
  <tableColumns count="1">
    <tableColumn id="1" xr3:uid="{00000000-0010-0000-B400-000001000000}" name="Dascyllus"/>
  </tableColumns>
  <tableStyleInfo name="TableStyleMedium9" showFirstColumn="0" showLastColumn="0" showRowStripes="1" showColumnStripes="0"/>
</table>
</file>

<file path=xl/tables/table1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0" xr:uid="{00000000-000C-0000-FFFF-FFFFB5000000}" name="Datnioides" displayName="Datnioides" ref="ET1:ET4" totalsRowShown="0" headerRowDxfId="581">
  <autoFilter ref="ET1:ET4" xr:uid="{00000000-0009-0000-0100-000004010000}"/>
  <tableColumns count="1">
    <tableColumn id="1" xr3:uid="{00000000-0010-0000-B500-000001000000}" name="Datnioides"/>
  </tableColumns>
  <tableStyleInfo name="TableStyleMedium9" showFirstColumn="0" showLastColumn="0" showRowStripes="1" showColumnStripes="0"/>
</table>
</file>

<file path=xl/tables/table1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1" xr:uid="{00000000-000C-0000-FFFF-FFFFB6000000}" name="Dekeyseria" displayName="Dekeyseria" ref="EU1:EU5" totalsRowShown="0" headerRowDxfId="580">
  <autoFilter ref="EU1:EU5" xr:uid="{00000000-0009-0000-0100-000005010000}"/>
  <tableColumns count="1">
    <tableColumn id="1" xr3:uid="{00000000-0010-0000-B600-000001000000}" name="Dekeyseria"/>
  </tableColumns>
  <tableStyleInfo name="TableStyleMedium9" showFirstColumn="0" showLastColumn="0" showRowStripes="1" showColumnStripes="0"/>
</table>
</file>

<file path=xl/tables/table1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2" xr:uid="{00000000-000C-0000-FFFF-FFFFB7000000}" name="Dendrochirus" displayName="Dendrochirus" ref="EV1:EV4" totalsRowShown="0" headerRowDxfId="579">
  <autoFilter ref="EV1:EV4" xr:uid="{00000000-0009-0000-0100-000006010000}"/>
  <tableColumns count="1">
    <tableColumn id="1" xr3:uid="{00000000-0010-0000-B700-000001000000}" name="Dendrochirus"/>
  </tableColumns>
  <tableStyleInfo name="TableStyleMedium9" showFirstColumn="0" showLastColumn="0" showRowStripes="1" showColumnStripes="0"/>
</table>
</file>

<file path=xl/tables/table1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3" xr:uid="{00000000-000C-0000-FFFF-FFFFB8000000}" name="Dermogenys" displayName="Dermogenys" ref="EW1:EW2" totalsRowShown="0" headerRowDxfId="578">
  <autoFilter ref="EW1:EW2" xr:uid="{00000000-0009-0000-0100-000007010000}"/>
  <tableColumns count="1">
    <tableColumn id="1" xr3:uid="{00000000-0010-0000-B800-000001000000}" name="Dermogenys"/>
  </tableColumns>
  <tableStyleInfo name="TableStyleMedium9" showFirstColumn="0" showLastColumn="0" showRowStripes="1" showColumnStripes="0"/>
</table>
</file>

<file path=xl/tables/table1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4" xr:uid="{00000000-000C-0000-FFFF-FFFFB9000000}" name="Devario" displayName="Devario" ref="EY1:EY4" totalsRowShown="0" headerRowDxfId="577">
  <autoFilter ref="EY1:EY4" xr:uid="{00000000-0009-0000-0100-000008010000}"/>
  <tableColumns count="1">
    <tableColumn id="1" xr3:uid="{00000000-0010-0000-B900-000001000000}" name="Devario"/>
  </tableColumns>
  <tableStyleInfo name="TableStyleMedium9" showFirstColumn="0" showLastColumn="0" showRowStripes="1" showColumnStripes="0"/>
</table>
</file>

<file path=xl/tables/table1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5" xr:uid="{00000000-000C-0000-FFFF-FFFFBA000000}" name="Dianema" displayName="Dianema" ref="FA1:FA3" totalsRowShown="0" headerRowDxfId="576">
  <autoFilter ref="FA1:FA3" xr:uid="{00000000-0009-0000-0100-000009010000}"/>
  <tableColumns count="1">
    <tableColumn id="1" xr3:uid="{00000000-0010-0000-BA00-000001000000}" name="Dianema"/>
  </tableColumns>
  <tableStyleInfo name="TableStyleMedium9" showFirstColumn="0" showLastColumn="0" showRowStripes="1" showColumnStripes="0"/>
</table>
</file>

<file path=xl/tables/table1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6" xr:uid="{00000000-000C-0000-FFFF-FFFFBB000000}" name="Dicrossus" displayName="Dicrossus" ref="FC1:FC3" totalsRowShown="0" headerRowDxfId="575">
  <autoFilter ref="FC1:FC3" xr:uid="{00000000-0009-0000-0100-00000A010000}"/>
  <tableColumns count="1">
    <tableColumn id="1" xr3:uid="{00000000-0010-0000-BB00-000001000000}" name="Dicrossus"/>
  </tableColumns>
  <tableStyleInfo name="TableStyleMedium9" showFirstColumn="0" showLastColumn="0" showRowStripes="1" showColumnStripes="0"/>
</table>
</file>

<file path=xl/tables/table1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7" xr:uid="{00000000-000C-0000-FFFF-FFFFBC000000}" name="Dimidiochromis" displayName="Dimidiochromis" ref="FD1:FD2" totalsRowShown="0" headerRowDxfId="574">
  <autoFilter ref="FD1:FD2" xr:uid="{00000000-0009-0000-0100-00000B010000}"/>
  <tableColumns count="1">
    <tableColumn id="1" xr3:uid="{00000000-0010-0000-BC00-000001000000}" name="Dimidiochromis"/>
  </tableColumns>
  <tableStyleInfo name="TableStyleMedium9" showFirstColumn="0" showLastColumn="0" showRowStripes="1" showColumnStripes="0"/>
</table>
</file>

<file path=xl/tables/table1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8" xr:uid="{00000000-000C-0000-FFFF-FFFFBD000000}" name="Diodon" displayName="Diodon" ref="FE1:FE4" totalsRowShown="0" headerRowDxfId="573">
  <autoFilter ref="FE1:FE4" xr:uid="{00000000-0009-0000-0100-00000C010000}"/>
  <tableColumns count="1">
    <tableColumn id="1" xr3:uid="{00000000-0010-0000-BD00-000001000000}" name="Diodon"/>
  </tableColumns>
  <tableStyleInfo name="TableStyleMedium9" showFirstColumn="0" showLastColumn="0" showRowStripes="1" showColumnStripes="0"/>
</table>
</file>

<file path=xl/tables/table1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9" xr:uid="{00000000-000C-0000-FFFF-FFFFBE000000}" name="Distichodus" displayName="Distichodus" ref="FF1:FF2" totalsRowShown="0" headerRowDxfId="572">
  <autoFilter ref="FF1:FF2" xr:uid="{00000000-0009-0000-0100-00000D010000}"/>
  <tableColumns count="1">
    <tableColumn id="1" xr3:uid="{00000000-0010-0000-BE00-000001000000}" name="Distichodus"/>
  </tableColumns>
  <tableStyleInfo name="TableStyleMedium9" showFirstColumn="0" showLastColumn="0" showRowStripes="1" showColumnStripes="0"/>
</table>
</file>

<file path=xl/tables/table1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0" xr:uid="{00000000-000C-0000-FFFF-FFFFBF000000}" name="Dunckerocampus" displayName="Dunckerocampus" ref="FG1:FG5" totalsRowShown="0" headerRowDxfId="571">
  <autoFilter ref="FG1:FG5" xr:uid="{00000000-0009-0000-0100-00000E010000}"/>
  <tableColumns count="1">
    <tableColumn id="1" xr3:uid="{00000000-0010-0000-BF00-000001000000}" name="Dunckerocampus"/>
  </tableColumns>
  <tableStyleInfo name="TableStyleMedium9" showFirstColumn="0" showLastColumn="0" showRowStripes="1" showColumnStripes="0"/>
</table>
</file>

<file path=xl/tables/table1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1" xr:uid="{00000000-000C-0000-FFFF-FFFFC0000000}" name="Echeneis" displayName="Echeneis" ref="FI1:FI2" totalsRowShown="0" headerRowDxfId="570">
  <autoFilter ref="FI1:FI2" xr:uid="{00000000-0009-0000-0100-00000F010000}"/>
  <tableColumns count="1">
    <tableColumn id="1" xr3:uid="{00000000-0010-0000-C000-000001000000}" name="Echeneis"/>
  </tableColumns>
  <tableStyleInfo name="TableStyleMedium9" showFirstColumn="0" showLastColumn="0" showRowStripes="1" showColumnStripes="0"/>
</table>
</file>

<file path=xl/tables/table1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2" xr:uid="{00000000-000C-0000-FFFF-FFFFC1000000}" name="Echidna" displayName="Echidna" ref="FJ1:FJ4" totalsRowShown="0" headerRowDxfId="569">
  <autoFilter ref="FJ1:FJ4" xr:uid="{00000000-0009-0000-0100-000010010000}"/>
  <tableColumns count="1">
    <tableColumn id="1" xr3:uid="{00000000-0010-0000-C100-000001000000}" name="Echidna"/>
  </tableColumns>
  <tableStyleInfo name="TableStyleMedium9" showFirstColumn="0" showLastColumn="0" showRowStripes="1" showColumnStripes="0"/>
</table>
</file>

<file path=xl/tables/table1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3" xr:uid="{00000000-000C-0000-FFFF-FFFFC2000000}" name="Ecsenius" displayName="Ecsenius" ref="FK1:FK8" totalsRowShown="0" headerRowDxfId="568">
  <autoFilter ref="FK1:FK8" xr:uid="{00000000-0009-0000-0100-000011010000}"/>
  <tableColumns count="1">
    <tableColumn id="1" xr3:uid="{00000000-0010-0000-C200-000001000000}" name="Ecsenius"/>
  </tableColumns>
  <tableStyleInfo name="TableStyleMedium9" showFirstColumn="0" showLastColumn="0" showRowStripes="1" showColumnStripes="0"/>
</table>
</file>

<file path=xl/tables/table1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4" xr:uid="{00000000-000C-0000-FFFF-FFFFC3000000}" name="Eigenmannia" displayName="Eigenmannia" ref="FL1:FL3" totalsRowShown="0" headerRowDxfId="567">
  <autoFilter ref="FL1:FL3" xr:uid="{00000000-0009-0000-0100-000012010000}"/>
  <tableColumns count="1">
    <tableColumn id="1" xr3:uid="{00000000-0010-0000-C300-000001000000}" name="Eigenmannia"/>
  </tableColumns>
  <tableStyleInfo name="TableStyleMedium9" showFirstColumn="0" showLastColumn="0" showRowStripes="1" showColumnStripes="0"/>
</table>
</file>

<file path=xl/tables/table1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5" xr:uid="{00000000-000C-0000-FFFF-FFFFC4000000}" name="Elacatinus" displayName="Elacatinus" ref="FM1:FM6" totalsRowShown="0" headerRowDxfId="566">
  <autoFilter ref="FM1:FM6" xr:uid="{00000000-0009-0000-0100-000013010000}"/>
  <tableColumns count="1">
    <tableColumn id="1" xr3:uid="{00000000-0010-0000-C400-000001000000}" name="Elacatinus"/>
  </tableColumns>
  <tableStyleInfo name="TableStyleMedium9" showFirstColumn="0" showLastColumn="0" showRowStripes="1" showColumnStripes="0"/>
</table>
</file>

<file path=xl/tables/table1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6" xr:uid="{00000000-000C-0000-FFFF-FFFFC5000000}" name="Electrophorus" displayName="Electrophorus" ref="FN1:FN2" totalsRowShown="0" headerRowDxfId="565">
  <autoFilter ref="FN1:FN2" xr:uid="{00000000-0009-0000-0100-000014010000}"/>
  <tableColumns count="1">
    <tableColumn id="1" xr3:uid="{00000000-0010-0000-C500-000001000000}" name="Electrophorus"/>
  </tableColumns>
  <tableStyleInfo name="TableStyleMedium9" showFirstColumn="0" showLastColumn="0" showRowStripes="1" showColumnStripes="0"/>
</table>
</file>

<file path=xl/tables/table1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7" xr:uid="{00000000-000C-0000-FFFF-FFFFC6000000}" name="Emblemaria" displayName="Emblemaria" ref="FO1:FO2" totalsRowShown="0" headerRowDxfId="564">
  <autoFilter ref="FO1:FO2" xr:uid="{00000000-0009-0000-0100-000015010000}"/>
  <tableColumns count="1">
    <tableColumn id="1" xr3:uid="{00000000-0010-0000-C600-000001000000}" name="Emblemaria"/>
  </tableColumns>
  <tableStyleInfo name="TableStyleMedium9" showFirstColumn="0" showLastColumn="0" showRowStripes="1" showColumnStripes="0"/>
</table>
</file>

<file path=xl/tables/table1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1" xr:uid="{00000000-000C-0000-FFFF-FFFFCA000000}" name="Epalzeorhynchos" displayName="Epalzeorhynchos" ref="FP1:FP5" totalsRowShown="0" headerRowDxfId="563">
  <autoFilter ref="FP1:FP5" xr:uid="{00000000-0009-0000-0100-000019010000}"/>
  <tableColumns count="1">
    <tableColumn id="1" xr3:uid="{00000000-0010-0000-CA00-000001000000}" name="Epalzeorhynchos"/>
  </tableColumns>
  <tableStyleInfo name="TableStyleMedium9" showFirstColumn="0" showLastColumn="0" showRowStripes="1" showColumnStripes="0"/>
</table>
</file>

<file path=xl/tables/table1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5" xr:uid="{00000000-000C-0000-FFFF-FFFFCE000000}" name="Equetus" displayName="Equetus" ref="FR1:FR4" totalsRowShown="0" headerRowDxfId="562">
  <autoFilter ref="FR1:FR4" xr:uid="{00000000-0009-0000-0100-00001D010000}"/>
  <tableColumns count="1">
    <tableColumn id="1" xr3:uid="{00000000-0010-0000-CE00-000001000000}" name="Equetus"/>
  </tableColumns>
  <tableStyleInfo name="TableStyleMedium9" showFirstColumn="0" showLastColumn="0" showRowStripes="1" showColumnStripes="0"/>
</table>
</file>

<file path=xl/tables/table1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6" xr:uid="{00000000-000C-0000-FFFF-FFFFCF000000}" name="Eremophilus" displayName="Eremophilus" ref="FS1:FS2" totalsRowShown="0" headerRowDxfId="561">
  <autoFilter ref="FS1:FS2" xr:uid="{00000000-0009-0000-0100-00001E010000}"/>
  <tableColumns count="1">
    <tableColumn id="1" xr3:uid="{00000000-0010-0000-CF00-000001000000}" name="Eremophilus"/>
  </tableColumns>
  <tableStyleInfo name="TableStyleMedium9" showFirstColumn="0" showLastColumn="0" showRowStripes="1" showColumnStripes="0"/>
</table>
</file>

<file path=xl/tables/table1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7" xr:uid="{00000000-000C-0000-FFFF-FFFFD0000000}" name="Eretmodus" displayName="Eretmodus" ref="FT1:FT2" totalsRowShown="0" headerRowDxfId="560">
  <autoFilter ref="FT1:FT2" xr:uid="{00000000-0009-0000-0100-00001F010000}"/>
  <tableColumns count="1">
    <tableColumn id="1" xr3:uid="{00000000-0010-0000-D000-000001000000}" name="Eretmodus"/>
  </tableColumns>
  <tableStyleInfo name="TableStyleMedium9" showFirstColumn="0" showLastColumn="0" showRowStripes="1" showColumnStripes="0"/>
</table>
</file>

<file path=xl/tables/table1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8" xr:uid="{00000000-000C-0000-FFFF-FFFFD1000000}" name="Erpetoichthys" displayName="Erpetoichthys" ref="FU1:FU2" totalsRowShown="0" headerRowDxfId="559">
  <autoFilter ref="FU1:FU2" xr:uid="{00000000-0009-0000-0100-000020010000}"/>
  <tableColumns count="1">
    <tableColumn id="1" xr3:uid="{00000000-0010-0000-D100-000001000000}" name="Erpetoichthys"/>
  </tableColumns>
  <tableStyleInfo name="TableStyleMedium9" showFirstColumn="0" showLastColumn="0" showRowStripes="1" showColumnStripes="0"/>
</table>
</file>

<file path=xl/tables/table1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9" xr:uid="{00000000-000C-0000-FFFF-FFFFD2000000}" name="Etroplus" displayName="Etroplus" ref="FV1:FV2" totalsRowShown="0" headerRowDxfId="558">
  <autoFilter ref="FV1:FV2" xr:uid="{00000000-0009-0000-0100-000021010000}"/>
  <tableColumns count="1">
    <tableColumn id="1" xr3:uid="{00000000-0010-0000-D200-000001000000}" name="Etroplus"/>
  </tableColumns>
  <tableStyleInfo name="TableStyleMedium9" showFirstColumn="0" showLastColumn="0" showRowStripes="1" showColumnStripes="0"/>
</table>
</file>

<file path=xl/tables/table1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0" xr:uid="{00000000-000C-0000-FFFF-FFFFD3000000}" name="Eurypegasus" displayName="Eurypegasus" ref="FW1:FW2" totalsRowShown="0" headerRowDxfId="557">
  <autoFilter ref="FW1:FW2" xr:uid="{00000000-0009-0000-0100-000022010000}"/>
  <tableColumns count="1">
    <tableColumn id="1" xr3:uid="{00000000-0010-0000-D300-000001000000}" name="Eurypegasus"/>
  </tableColumns>
  <tableStyleInfo name="TableStyleMedium9" showFirstColumn="0" showLastColumn="0" showRowStripes="1" showColumnStripes="0"/>
</table>
</file>

<file path=xl/tables/table1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1" xr:uid="{00000000-000C-0000-FFFF-FFFFD4000000}" name="Exallias" displayName="Exallias" ref="FX1:FX2" totalsRowShown="0" headerRowDxfId="556">
  <autoFilter ref="FX1:FX2" xr:uid="{00000000-0009-0000-0100-000023010000}"/>
  <tableColumns count="1">
    <tableColumn id="1" xr3:uid="{00000000-0010-0000-D400-000001000000}" name="Exallias"/>
  </tableColumns>
  <tableStyleInfo name="TableStyleMedium9" showFirstColumn="0" showLastColumn="0" showRowStripes="1" showColumnStripes="0"/>
</table>
</file>

<file path=xl/tables/table1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2" xr:uid="{00000000-000C-0000-FFFF-FFFFD5000000}" name="Exodon" displayName="Exodon" ref="FY1:FY2" totalsRowShown="0" headerRowDxfId="555">
  <autoFilter ref="FY1:FY2" xr:uid="{00000000-0009-0000-0100-000024010000}"/>
  <tableColumns count="1">
    <tableColumn id="1" xr3:uid="{00000000-0010-0000-D500-000001000000}" name="Exodon"/>
  </tableColumns>
  <tableStyleInfo name="TableStyleMedium9" showFirstColumn="0" showLastColumn="0" showRowStripes="1" showColumnStripes="0"/>
</table>
</file>

<file path=xl/tables/table1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3" xr:uid="{00000000-000C-0000-FFFF-FFFFD6000000}" name="Farlowella" displayName="Farlowella" ref="FZ1:FZ6" totalsRowShown="0" headerRowDxfId="554">
  <autoFilter ref="FZ1:FZ6" xr:uid="{00000000-0009-0000-0100-000025010000}"/>
  <tableColumns count="1">
    <tableColumn id="1" xr3:uid="{00000000-0010-0000-D600-000001000000}" name="Farlowella"/>
  </tableColumns>
  <tableStyleInfo name="TableStyleMedium9" showFirstColumn="0" showLastColumn="0" showRowStripes="1" showColumnStripes="0"/>
</table>
</file>

<file path=xl/tables/table1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4" xr:uid="{00000000-000C-0000-FFFF-FFFFD7000000}" name="Forcipiger" displayName="Forcipiger" ref="GA1:GA3" totalsRowShown="0" headerRowDxfId="553">
  <autoFilter ref="GA1:GA3" xr:uid="{00000000-0009-0000-0100-000026010000}"/>
  <tableColumns count="1">
    <tableColumn id="1" xr3:uid="{00000000-0010-0000-D700-000001000000}" name="Forcipiger"/>
  </tableColumns>
  <tableStyleInfo name="TableStyleMedium9" showFirstColumn="0" showLastColumn="0" showRowStripes="1" showColumnStripes="0"/>
</table>
</file>

<file path=xl/tables/table1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5" xr:uid="{00000000-000C-0000-FFFF-FFFFD8000000}" name="Fossorochromis" displayName="Fossorochromis" ref="GB1:GB2" totalsRowShown="0" headerRowDxfId="552">
  <autoFilter ref="GB1:GB2" xr:uid="{00000000-0009-0000-0100-000027010000}"/>
  <tableColumns count="1">
    <tableColumn id="1" xr3:uid="{00000000-0010-0000-D800-000001000000}" name="Fossorochromis"/>
  </tableColumns>
  <tableStyleInfo name="TableStyleMedium9" showFirstColumn="0" showLastColumn="0" showRowStripes="1" showColumnStripes="0"/>
</table>
</file>

<file path=xl/tables/table1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6" xr:uid="{00000000-000C-0000-FFFF-FFFFD9000000}" name="Fundulopanchax" displayName="Fundulopanchax" ref="GC1:GC2" totalsRowShown="0" headerRowDxfId="551">
  <autoFilter ref="GC1:GC2" xr:uid="{00000000-0009-0000-0100-000028010000}"/>
  <tableColumns count="1">
    <tableColumn id="1" xr3:uid="{00000000-0010-0000-D900-000001000000}" name="Fundulopanchax"/>
  </tableColumns>
  <tableStyleInfo name="TableStyleMedium9" showFirstColumn="0" showLastColumn="0" showRowStripes="1" showColumnStripes="0"/>
</table>
</file>

<file path=xl/tables/table1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7" xr:uid="{00000000-000C-0000-FFFF-FFFFDA000000}" name="Garra" displayName="Garra" ref="GD1:GD3" totalsRowShown="0" headerRowDxfId="550">
  <autoFilter ref="GD1:GD3" xr:uid="{00000000-0009-0000-0100-000029010000}"/>
  <tableColumns count="1">
    <tableColumn id="1" xr3:uid="{00000000-0010-0000-DA00-000001000000}" name="Garra"/>
  </tableColumns>
  <tableStyleInfo name="TableStyleMedium9" showFirstColumn="0" showLastColumn="0" showRowStripes="1" showColumnStripes="0"/>
</table>
</file>

<file path=xl/tables/table1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8" xr:uid="{00000000-000C-0000-FFFF-FFFFDB000000}" name="Gasteropelecus" displayName="Gasteropelecus" ref="GE1:GE4" totalsRowShown="0" headerRowDxfId="549">
  <autoFilter ref="GE1:GE4" xr:uid="{00000000-0009-0000-0100-00002A010000}"/>
  <tableColumns count="1">
    <tableColumn id="1" xr3:uid="{00000000-0010-0000-DB00-000001000000}" name="Gasteropelecus"/>
  </tableColumns>
  <tableStyleInfo name="TableStyleMedium9" showFirstColumn="0" showLastColumn="0" showRowStripes="1" showColumnStripes="0"/>
</table>
</file>

<file path=xl/tables/table1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0" xr:uid="{00000000-000C-0000-FFFF-FFFFDD000000}" name="Geophagus" displayName="Geophagus" ref="GG1:GG5" totalsRowShown="0" headerRowDxfId="548">
  <autoFilter ref="GG1:GG5" xr:uid="{00000000-0009-0000-0100-00002C010000}"/>
  <tableColumns count="1">
    <tableColumn id="1" xr3:uid="{00000000-0010-0000-DD00-000001000000}" name="Geophagus"/>
  </tableColumns>
  <tableStyleInfo name="TableStyleMedium9" showFirstColumn="0" showLastColumn="0" showRowStripes="1" showColumnStripes="0"/>
</table>
</file>

<file path=xl/tables/table1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2" xr:uid="{00000000-000C-0000-FFFF-FFFFDF000000}" name="Ginglymostoma" displayName="Ginglymostoma" ref="GH1:GH2" totalsRowShown="0" headerRowDxfId="547">
  <autoFilter ref="GH1:GH2" xr:uid="{00000000-0009-0000-0100-00002E010000}"/>
  <tableColumns count="1">
    <tableColumn id="1" xr3:uid="{00000000-0010-0000-DF00-000001000000}" name="Ginglymostoma"/>
  </tableColumns>
  <tableStyleInfo name="TableStyleMedium9" showFirstColumn="0" showLastColumn="0" showRowStripes="1" showColumnStripes="0"/>
</table>
</file>

<file path=xl/tables/table1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3" xr:uid="{00000000-000C-0000-FFFF-FFFFE0000000}" name="Glossolepis" displayName="Glossolepis" ref="GI1:GI4" totalsRowShown="0" headerRowDxfId="546">
  <autoFilter ref="GI1:GI4" xr:uid="{00000000-0009-0000-0100-00002F010000}"/>
  <tableColumns count="1">
    <tableColumn id="1" xr3:uid="{00000000-0010-0000-E000-000001000000}" name="Glossolepis"/>
  </tableColumns>
  <tableStyleInfo name="TableStyleMedium9" showFirstColumn="0" showLastColumn="0" showRowStripes="1" showColumnStripes="0"/>
</table>
</file>

<file path=xl/tables/table1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4" xr:uid="{00000000-000C-0000-FFFF-FFFFE1000000}" name="Gnathochromis" displayName="Gnathochromis" ref="GJ1:GJ3" totalsRowShown="0" headerRowDxfId="545">
  <autoFilter ref="GJ1:GJ3" xr:uid="{00000000-0009-0000-0100-000030010000}"/>
  <tableColumns count="1">
    <tableColumn id="1" xr3:uid="{00000000-0010-0000-E100-000001000000}" name="Gnathochromis"/>
  </tableColumns>
  <tableStyleInfo name="TableStyleMedium9" showFirstColumn="0" showLastColumn="0" showRowStripes="1" showColumnStripes="0"/>
</table>
</file>

<file path=xl/tables/table1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5" xr:uid="{00000000-000C-0000-FFFF-FFFFE2000000}" name="Gnathonemus" displayName="Gnathonemus" ref="GK1:GK3" totalsRowShown="0" headerRowDxfId="544">
  <autoFilter ref="GK1:GK3" xr:uid="{00000000-0009-0000-0100-000031010000}"/>
  <tableColumns count="1">
    <tableColumn id="1" xr3:uid="{00000000-0010-0000-E200-000001000000}" name="Gnathonemus"/>
  </tableColumns>
  <tableStyleInfo name="TableStyleMedium9" showFirstColumn="0" showLastColumn="0" showRowStripes="1" showColumnStripes="0"/>
</table>
</file>

<file path=xl/tables/table1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6" xr:uid="{00000000-000C-0000-FFFF-FFFFE3000000}" name="Gobioides" displayName="Gobioides" ref="GM1:GM3" totalsRowShown="0" headerRowDxfId="543">
  <autoFilter ref="GM1:GM3" xr:uid="{00000000-0009-0000-0100-000032010000}"/>
  <tableColumns count="1">
    <tableColumn id="1" xr3:uid="{00000000-0010-0000-E300-000001000000}" name="Gobioides"/>
  </tableColumns>
  <tableStyleInfo name="TableStyleMedium9" showFirstColumn="0" showLastColumn="0" showRowStripes="1" showColumnStripes="0"/>
</table>
</file>

<file path=xl/tables/table1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7" xr:uid="{00000000-000C-0000-FFFF-FFFFE4000000}" name="Gobiodon" displayName="Gobiodon" ref="GL1:GL9" totalsRowShown="0" headerRowDxfId="542">
  <autoFilter ref="GL1:GL9" xr:uid="{00000000-0009-0000-0100-000033010000}"/>
  <tableColumns count="1">
    <tableColumn id="1" xr3:uid="{00000000-0010-0000-E400-000001000000}" name="Gobiodon"/>
  </tableColumns>
  <tableStyleInfo name="TableStyleMedium9" showFirstColumn="0" showLastColumn="0" showRowStripes="1" showColumnStripes="0"/>
</table>
</file>

<file path=xl/tables/table1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8" xr:uid="{00000000-000C-0000-FFFF-FFFFE5000000}" name="Gobiosoma" displayName="Gobiosoma" ref="GN1:GN3" totalsRowShown="0" headerRowDxfId="541">
  <autoFilter ref="GN1:GN3" xr:uid="{00000000-0009-0000-0100-000034010000}"/>
  <tableColumns count="1">
    <tableColumn id="1" xr3:uid="{00000000-0010-0000-E500-000001000000}" name="Gobiosoma"/>
  </tableColumns>
  <tableStyleInfo name="TableStyleMedium9" showFirstColumn="0" showLastColumn="0" showRowStripes="1" showColumnStripes="0"/>
</table>
</file>

<file path=xl/tables/table1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9" xr:uid="{00000000-000C-0000-FFFF-FFFFE6000000}" name="Gomphosus" displayName="Gomphosus" ref="GO1:GO2" totalsRowShown="0" headerRowDxfId="540">
  <autoFilter ref="GO1:GO2" xr:uid="{00000000-0009-0000-0100-000035010000}"/>
  <tableColumns count="1">
    <tableColumn id="1" xr3:uid="{00000000-0010-0000-E600-000001000000}" name="Gomphosus"/>
  </tableColumns>
  <tableStyleInfo name="TableStyleMedium9" showFirstColumn="0" showLastColumn="0" showRowStripes="1" showColumnStripes="0"/>
</table>
</file>

<file path=xl/tables/table1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0" xr:uid="{00000000-000C-0000-FFFF-FFFFE7000000}" name="Gramma" displayName="Gramma" ref="GP1:GP4" totalsRowShown="0" headerRowDxfId="539">
  <autoFilter ref="GP1:GP4" xr:uid="{00000000-0009-0000-0100-000036010000}"/>
  <tableColumns count="1">
    <tableColumn id="1" xr3:uid="{00000000-0010-0000-E700-000001000000}" name="Gramma"/>
  </tableColumns>
  <tableStyleInfo name="TableStyleMedium9" showFirstColumn="0" showLastColumn="0" showRowStripes="1" showColumnStripes="0"/>
</table>
</file>

<file path=xl/tables/table1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1" xr:uid="{00000000-000C-0000-FFFF-FFFFE8000000}" name="Grammistes" displayName="Grammistes" ref="GQ1:GQ2" totalsRowShown="0" headerRowDxfId="538">
  <autoFilter ref="GQ1:GQ2" xr:uid="{00000000-0009-0000-0100-000037010000}"/>
  <tableColumns count="1">
    <tableColumn id="1" xr3:uid="{00000000-0010-0000-E800-000001000000}" name="Grammistes"/>
  </tableColumns>
  <tableStyleInfo name="TableStyleMedium9" showFirstColumn="0" showLastColumn="0" showRowStripes="1" showColumnStripes="0"/>
</table>
</file>

<file path=xl/tables/table1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3" xr:uid="{00000000-000C-0000-FFFF-FFFFEA000000}" name="Gymnocorymbus" displayName="Gymnocorymbus" ref="GR1:GR5" totalsRowShown="0" headerRowDxfId="537">
  <autoFilter ref="GR1:GR5" xr:uid="{00000000-0009-0000-0100-000039010000}"/>
  <tableColumns count="1">
    <tableColumn id="1" xr3:uid="{00000000-0010-0000-EA00-000001000000}" name="Gymnocorymbus"/>
  </tableColumns>
  <tableStyleInfo name="TableStyleMedium9" showFirstColumn="0" showLastColumn="0" showRowStripes="1" showColumnStripes="0"/>
</table>
</file>

<file path=xl/tables/table1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4" xr:uid="{00000000-000C-0000-FFFF-FFFFEB000000}" name="Gymnogeophagus" displayName="Gymnogeophagus" ref="GS1:GS2" totalsRowShown="0" headerRowDxfId="536">
  <autoFilter ref="GS1:GS2" xr:uid="{00000000-0009-0000-0100-00003A010000}"/>
  <tableColumns count="1">
    <tableColumn id="1" xr3:uid="{00000000-0010-0000-EB00-000001000000}" name="Gymnogeophagus"/>
  </tableColumns>
  <tableStyleInfo name="TableStyleMedium9" showFirstColumn="0" showLastColumn="0" showRowStripes="1" showColumnStripes="0"/>
</table>
</file>

<file path=xl/tables/table1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5" xr:uid="{00000000-000C-0000-FFFF-FFFFEC000000}" name="Gymnomuraena" displayName="Gymnomuraena" ref="GT1:GT2" totalsRowShown="0" headerRowDxfId="535">
  <autoFilter ref="GT1:GT2" xr:uid="{00000000-0009-0000-0100-00003B010000}"/>
  <tableColumns count="1">
    <tableColumn id="1" xr3:uid="{00000000-0010-0000-EC00-000001000000}" name="Gymnomuraena"/>
  </tableColumns>
  <tableStyleInfo name="TableStyleMedium9" showFirstColumn="0" showLastColumn="0" showRowStripes="1" showColumnStripes="0"/>
</table>
</file>

<file path=xl/tables/table1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6" xr:uid="{00000000-000C-0000-FFFF-FFFFED000000}" name="Gymnothorax" displayName="Gymnothorax" ref="GU1:GU7" totalsRowShown="0" headerRowDxfId="534">
  <autoFilter ref="GU1:GU7" xr:uid="{00000000-0009-0000-0100-00003C010000}"/>
  <tableColumns count="1">
    <tableColumn id="1" xr3:uid="{00000000-0010-0000-ED00-000001000000}" name="Gymnothorax"/>
  </tableColumns>
  <tableStyleInfo name="TableStyleMedium9" showFirstColumn="0" showLastColumn="0" showRowStripes="1" showColumnStripes="0"/>
</table>
</file>

<file path=xl/tables/table1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7" xr:uid="{00000000-000C-0000-FFFF-FFFFEE000000}" name="Gymnotus" displayName="Gymnotus" ref="GV1:GV5" totalsRowShown="0" headerRowDxfId="533">
  <autoFilter ref="GV1:GV5" xr:uid="{00000000-0009-0000-0100-00003D010000}"/>
  <tableColumns count="1">
    <tableColumn id="1" xr3:uid="{00000000-0010-0000-EE00-000001000000}" name="Gymnotus"/>
  </tableColumns>
  <tableStyleInfo name="TableStyleMedium9" showFirstColumn="0" showLastColumn="0" showRowStripes="1" showColumnStripes="0"/>
</table>
</file>

<file path=xl/tables/table1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8" xr:uid="{00000000-000C-0000-FFFF-FFFFEF000000}" name="Gyrinocheilus" displayName="Gyrinocheilus" ref="GW1:GW2" totalsRowShown="0" headerRowDxfId="532">
  <autoFilter ref="GW1:GW2" xr:uid="{00000000-0009-0000-0100-00003E010000}"/>
  <tableColumns count="1">
    <tableColumn id="1" xr3:uid="{00000000-0010-0000-EF00-000001000000}" name="Gyrinocheilus"/>
  </tableColumns>
  <tableStyleInfo name="TableStyleMedium9" showFirstColumn="0" showLastColumn="0" showRowStripes="1" showColumnStripes="0"/>
</table>
</file>

<file path=xl/tables/table1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9" xr:uid="{00000000-000C-0000-FFFF-FFFFF0000000}" name="Halichoeres" displayName="Halichoeres" ref="GX1:GX21" totalsRowShown="0" headerRowDxfId="531">
  <autoFilter ref="GX1:GX21" xr:uid="{00000000-0009-0000-0100-00003F010000}"/>
  <tableColumns count="1">
    <tableColumn id="1" xr3:uid="{00000000-0010-0000-F000-000001000000}" name="Halichoeres"/>
  </tableColumns>
  <tableStyleInfo name="TableStyleMedium9" showFirstColumn="0" showLastColumn="0" showRowStripes="1" showColumnStripes="0"/>
</table>
</file>

<file path=xl/tables/table1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1" xr:uid="{00000000-000C-0000-FFFF-FFFFF2000000}" name="Haplochromis" displayName="Haplochromis" ref="GY1:GY11" totalsRowShown="0" headerRowDxfId="530">
  <autoFilter ref="GY1:GY11" xr:uid="{00000000-0009-0000-0100-000041010000}"/>
  <tableColumns count="1">
    <tableColumn id="1" xr3:uid="{00000000-0010-0000-F200-000001000000}" name="Haplochromis"/>
  </tableColumns>
  <tableStyleInfo name="TableStyleMedium9" showFirstColumn="0" showLastColumn="0" showRowStripes="1" showColumnStripes="0"/>
</table>
</file>

<file path=xl/tables/table2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2" xr:uid="{00000000-000C-0000-FFFF-FFFFF3000000}" name="Hasemania" displayName="Hasemania" ref="GZ1:GZ2" totalsRowShown="0" headerRowDxfId="529">
  <autoFilter ref="GZ1:GZ2" xr:uid="{00000000-0009-0000-0100-000042010000}"/>
  <tableColumns count="1">
    <tableColumn id="1" xr3:uid="{00000000-0010-0000-F300-000001000000}" name="Hasemania"/>
  </tableColumns>
  <tableStyleInfo name="TableStyleMedium9" showFirstColumn="0" showLastColumn="0" showRowStripes="1" showColumnStripes="0"/>
</table>
</file>

<file path=xl/tables/table2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3" xr:uid="{00000000-000C-0000-FFFF-FFFFF4000000}" name="Helostoma" displayName="Helostoma" ref="HA1:HA2" totalsRowShown="0" headerRowDxfId="528">
  <autoFilter ref="HA1:HA2" xr:uid="{00000000-0009-0000-0100-000043010000}"/>
  <tableColumns count="1">
    <tableColumn id="1" xr3:uid="{00000000-0010-0000-F400-000001000000}" name="Helostoma"/>
  </tableColumns>
  <tableStyleInfo name="TableStyleMedium9" showFirstColumn="0" showLastColumn="0" showRowStripes="1" showColumnStripes="0"/>
</table>
</file>

<file path=xl/tables/table2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5" xr:uid="{00000000-000C-0000-FFFF-FFFFF6000000}" name="Hemichromis" displayName="Hemichromis" ref="HB1:HB3" totalsRowShown="0" headerRowDxfId="527">
  <autoFilter ref="HB1:HB3" xr:uid="{00000000-0009-0000-0100-000045010000}"/>
  <tableColumns count="1">
    <tableColumn id="1" xr3:uid="{00000000-0010-0000-F600-000001000000}" name="Hemichromis"/>
  </tableColumns>
  <tableStyleInfo name="TableStyleMedium9" showFirstColumn="0" showLastColumn="0" showRowStripes="1" showColumnStripes="0"/>
</table>
</file>

<file path=xl/tables/table2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6" xr:uid="{00000000-000C-0000-FFFF-FFFFF7000000}" name="Hemigrammus" displayName="Hemigrammus" ref="HC1:HC18" totalsRowShown="0" headerRowDxfId="526">
  <autoFilter ref="HC1:HC18" xr:uid="{00000000-0009-0000-0100-000046010000}"/>
  <tableColumns count="1">
    <tableColumn id="1" xr3:uid="{00000000-0010-0000-F700-000001000000}" name="Hemigrammus"/>
  </tableColumns>
  <tableStyleInfo name="TableStyleMedium9" showFirstColumn="0" showLastColumn="0" showRowStripes="1" showColumnStripes="0"/>
</table>
</file>

<file path=xl/tables/table2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7" xr:uid="{00000000-000C-0000-FFFF-FFFFF8000000}" name="Hemiodontichthys" displayName="Hemiodontichthys" ref="HD1:HD2" totalsRowShown="0" headerRowDxfId="525">
  <autoFilter ref="HD1:HD2" xr:uid="{00000000-0009-0000-0100-000047010000}"/>
  <tableColumns count="1">
    <tableColumn id="1" xr3:uid="{00000000-0010-0000-F800-000001000000}" name="Hemiodontichthys"/>
  </tableColumns>
  <tableStyleInfo name="TableStyleMedium9" showFirstColumn="0" showLastColumn="0" showRowStripes="1" showColumnStripes="0"/>
</table>
</file>

<file path=xl/tables/table2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8" xr:uid="{00000000-000C-0000-FFFF-FFFFF9000000}" name="Hemiodus" displayName="Hemiodus" ref="HE1:HE3" totalsRowShown="0" headerRowDxfId="524">
  <autoFilter ref="HE1:HE3" xr:uid="{00000000-0009-0000-0100-000048010000}"/>
  <tableColumns count="1">
    <tableColumn id="1" xr3:uid="{00000000-0010-0000-F900-000001000000}" name="Hemiodus"/>
  </tableColumns>
  <tableStyleInfo name="TableStyleMedium9" showFirstColumn="0" showLastColumn="0" showRowStripes="1" showColumnStripes="0"/>
</table>
</file>

<file path=xl/tables/table2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0" xr:uid="{00000000-000C-0000-FFFF-FFFFFB000000}" name="Hemitaurichthys" displayName="Hemitaurichthys" ref="HF1:HF3" totalsRowShown="0" headerRowDxfId="523">
  <autoFilter ref="HF1:HF3" xr:uid="{00000000-0009-0000-0100-00004A010000}"/>
  <tableColumns count="1">
    <tableColumn id="1" xr3:uid="{00000000-0010-0000-FB00-000001000000}" name="Hemitaurichthys"/>
  </tableColumns>
  <tableStyleInfo name="TableStyleMedium9" showFirstColumn="0" showLastColumn="0" showRowStripes="1" showColumnStripes="0"/>
</table>
</file>

<file path=xl/tables/table2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1" xr:uid="{00000000-000C-0000-FFFF-FFFFFC000000}" name="Heniochus" displayName="Heniochus" ref="HG1:HG5" totalsRowShown="0" headerRowDxfId="522">
  <autoFilter ref="HG1:HG5" xr:uid="{00000000-0009-0000-0100-00004B010000}"/>
  <tableColumns count="1">
    <tableColumn id="1" xr3:uid="{00000000-0010-0000-FC00-000001000000}" name="Heniochus"/>
  </tableColumns>
  <tableStyleInfo name="TableStyleMedium9" showFirstColumn="0" showLastColumn="0" showRowStripes="1" showColumnStripes="0"/>
</table>
</file>

<file path=xl/tables/table2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2" xr:uid="{00000000-000C-0000-FFFF-FFFFFD000000}" name="Heros" displayName="Heros" ref="HI1:HI5" totalsRowShown="0" headerRowDxfId="521">
  <autoFilter ref="HI1:HI5" xr:uid="{00000000-0009-0000-0100-00004C010000}"/>
  <tableColumns count="1">
    <tableColumn id="1" xr3:uid="{00000000-0010-0000-FD00-000001000000}" name="Heros"/>
  </tableColumns>
  <tableStyleInfo name="TableStyleMedium9" showFirstColumn="0" showLastColumn="0" showRowStripes="1" showColumnStripes="0"/>
</table>
</file>

<file path=xl/tables/table2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4" xr:uid="{00000000-000C-0000-FFFF-FFFFFE000000}" name="Hippocampus" displayName="Hippocampus" ref="HJ1:HJ2" totalsRowShown="0" headerRowDxfId="520">
  <autoFilter ref="HJ1:HJ2" xr:uid="{00000000-0009-0000-0100-00004E010000}"/>
  <tableColumns count="1">
    <tableColumn id="1" xr3:uid="{00000000-0010-0000-FE00-000001000000}" name="Hippocampus"/>
  </tableColumns>
  <tableStyleInfo name="TableStyleMedium9" showFirstColumn="0" showLastColumn="0" showRowStripes="1" showColumnStripes="0"/>
</table>
</file>

<file path=xl/tables/table2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5" xr:uid="{00000000-000C-0000-FFFF-FFFFFF000000}" name="Histrio" displayName="Histrio" ref="HK1:HK2" totalsRowShown="0" headerRowDxfId="519">
  <autoFilter ref="HK1:HK2" xr:uid="{00000000-0009-0000-0100-00004F010000}"/>
  <tableColumns count="1">
    <tableColumn id="1" xr3:uid="{00000000-0010-0000-FF00-000001000000}" name="Histrio"/>
  </tableColumns>
  <tableStyleInfo name="TableStyleMedium9" showFirstColumn="0" showLastColumn="0" showRowStripes="1" showColumnStripes="0"/>
</table>
</file>

<file path=xl/tables/table2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6" xr:uid="{00000000-000C-0000-FFFF-FFFF00010000}" name="Holacanthus" displayName="Holacanthus" ref="HL1:HL9" totalsRowShown="0" headerRowDxfId="518">
  <autoFilter ref="HL1:HL9" xr:uid="{00000000-0009-0000-0100-000050010000}"/>
  <tableColumns count="1">
    <tableColumn id="1" xr3:uid="{00000000-0010-0000-0001-000001000000}" name="Holacanthus"/>
  </tableColumns>
  <tableStyleInfo name="TableStyleMedium9" showFirstColumn="0" showLastColumn="0" showRowStripes="1" showColumnStripes="0"/>
</table>
</file>

<file path=xl/tables/table2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8" xr:uid="{00000000-000C-0000-FFFF-FFFF02010000}" name="Hoplosternum" displayName="Hoplosternum" ref="HN1:HN3" totalsRowShown="0" headerRowDxfId="517">
  <autoFilter ref="HN1:HN3" xr:uid="{00000000-0009-0000-0100-000052010000}"/>
  <tableColumns count="1">
    <tableColumn id="1" xr3:uid="{00000000-0010-0000-0201-000001000000}" name="Hoplosternum"/>
  </tableColumns>
  <tableStyleInfo name="TableStyleMedium9" showFirstColumn="0" showLastColumn="0" showRowStripes="1" showColumnStripes="0"/>
</table>
</file>

<file path=xl/tables/table2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0" xr:uid="{00000000-000C-0000-FFFF-FFFF04010000}" name="Hydrolycus" displayName="Hydrolycus" ref="HO1:HO2" totalsRowShown="0" headerRowDxfId="516">
  <autoFilter ref="HO1:HO2" xr:uid="{00000000-0009-0000-0100-000054010000}"/>
  <tableColumns count="1">
    <tableColumn id="1" xr3:uid="{00000000-0010-0000-0401-000001000000}" name="Hydrolycus"/>
  </tableColumns>
  <tableStyleInfo name="TableStyleMedium9" showFirstColumn="0" showLastColumn="0" showRowStripes="1" showColumnStripes="0"/>
</table>
</file>

<file path=xl/tables/table2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1" xr:uid="{00000000-000C-0000-FFFF-FFFF05010000}" name="Hyphessobrycon" displayName="Hyphessobrycon" ref="HP1:HP33" totalsRowShown="0" headerRowDxfId="515">
  <autoFilter ref="HP1:HP33" xr:uid="{00000000-0009-0000-0100-000055010000}"/>
  <tableColumns count="1">
    <tableColumn id="1" xr3:uid="{00000000-0010-0000-0501-000001000000}" name="Hyphessobrycon"/>
  </tableColumns>
  <tableStyleInfo name="TableStyleMedium9" showFirstColumn="0" showLastColumn="0" showRowStripes="1" showColumnStripes="0"/>
</table>
</file>

<file path=xl/tables/table2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2" xr:uid="{00000000-000C-0000-FFFF-FFFF06010000}" name="Hypoclinemus" displayName="Hypoclinemus" ref="HQ1:HQ2" totalsRowShown="0" headerRowDxfId="514">
  <autoFilter ref="HQ1:HQ2" xr:uid="{00000000-0009-0000-0100-000056010000}"/>
  <tableColumns count="1">
    <tableColumn id="1" xr3:uid="{00000000-0010-0000-0601-000001000000}" name="Hypoclinemus"/>
  </tableColumns>
  <tableStyleInfo name="TableStyleMedium9" showFirstColumn="0" showLastColumn="0" showRowStripes="1" showColumnStripes="0"/>
</table>
</file>

<file path=xl/tables/table2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3" xr:uid="{00000000-000C-0000-FFFF-FFFF07010000}" name="Hypoplectrus" displayName="Hypoplectrus" ref="HR1:HR5" totalsRowShown="0" headerRowDxfId="513">
  <autoFilter ref="HR1:HR5" xr:uid="{00000000-0009-0000-0100-000057010000}"/>
  <tableColumns count="1">
    <tableColumn id="1" xr3:uid="{00000000-0010-0000-0701-000001000000}" name="Hypoplectrus"/>
  </tableColumns>
  <tableStyleInfo name="TableStyleMedium9" showFirstColumn="0" showLastColumn="0" showRowStripes="1" showColumnStripes="0"/>
</table>
</file>

<file path=xl/tables/table2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4" xr:uid="{00000000-000C-0000-FFFF-FFFF08010000}" name="Hypoptopoma" displayName="Hypoptopoma" ref="HS1:HS5" totalsRowShown="0" headerRowDxfId="512">
  <autoFilter ref="HS1:HS5" xr:uid="{00000000-0009-0000-0100-000058010000}"/>
  <tableColumns count="1">
    <tableColumn id="1" xr3:uid="{00000000-0010-0000-0801-000001000000}" name="Hypoptopoma"/>
  </tableColumns>
  <tableStyleInfo name="TableStyleMedium9" showFirstColumn="0" showLastColumn="0" showRowStripes="1" showColumnStripes="0"/>
</table>
</file>

<file path=xl/tables/table2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6" xr:uid="{00000000-000C-0000-FFFF-FFFF09010000}" name="Hypostomus" displayName="Hypostomus" ref="HT1:HT9" totalsRowShown="0" headerRowDxfId="511">
  <autoFilter ref="HT1:HT9" xr:uid="{00000000-0009-0000-0100-00005A010000}"/>
  <tableColumns count="1">
    <tableColumn id="1" xr3:uid="{00000000-0010-0000-0901-000001000000}" name="Hypostomus"/>
  </tableColumns>
  <tableStyleInfo name="TableStyleMedium9" showFirstColumn="0" showLastColumn="0" showRowStripes="1" showColumnStripes="0"/>
</table>
</file>

<file path=xl/tables/table2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7" xr:uid="{00000000-000C-0000-FFFF-FFFF0A010000}" name="Hypselecara" displayName="Hypselecara" ref="HU1:HU2" totalsRowShown="0" headerRowDxfId="510">
  <autoFilter ref="HU1:HU2" xr:uid="{00000000-0009-0000-0100-00005B010000}"/>
  <tableColumns count="1">
    <tableColumn id="1" xr3:uid="{00000000-0010-0000-0A01-000001000000}" name="Hypselecara"/>
  </tableColumns>
  <tableStyleInfo name="TableStyleMedium9" showFirstColumn="0" showLastColumn="0" showRowStripes="1" showColumnStripes="0"/>
</table>
</file>

<file path=xl/tables/table2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8" xr:uid="{00000000-000C-0000-FFFF-FFFF0B010000}" name="Iguanodectes" displayName="Iguanodectes" ref="HW1:HW2" totalsRowShown="0" headerRowDxfId="509">
  <autoFilter ref="HW1:HW2" xr:uid="{00000000-0009-0000-0100-00005C010000}"/>
  <tableColumns count="1">
    <tableColumn id="1" xr3:uid="{00000000-0010-0000-0B01-000001000000}" name="Iguanodectes"/>
  </tableColumns>
  <tableStyleInfo name="TableStyleMedium9" showFirstColumn="0" showLastColumn="0" showRowStripes="1" showColumnStripes="0"/>
</table>
</file>

<file path=xl/tables/table2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2" xr:uid="{00000000-000C-0000-FFFF-FFFF0F010000}" name="Iriatherina" displayName="Iriatherina" ref="HZ1:HZ2" totalsRowShown="0" headerRowDxfId="508">
  <autoFilter ref="HZ1:HZ2" xr:uid="{00000000-0009-0000-0100-000060010000}"/>
  <tableColumns count="1">
    <tableColumn id="1" xr3:uid="{00000000-0010-0000-0F01-000001000000}" name="Iriatherina"/>
  </tableColumns>
  <tableStyleInfo name="TableStyleMedium9" showFirstColumn="0" showLastColumn="0" showRowStripes="1" showColumnStripes="0"/>
</table>
</file>

<file path=xl/tables/table2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3" xr:uid="{00000000-000C-0000-FFFF-FFFF10010000}" name="Istiblennius" displayName="Istiblennius" ref="IA1:IA2" totalsRowShown="0" headerRowDxfId="507">
  <autoFilter ref="IA1:IA2" xr:uid="{00000000-0009-0000-0100-000061010000}"/>
  <tableColumns count="1">
    <tableColumn id="1" xr3:uid="{00000000-0010-0000-1001-000001000000}" name="Istiblennius"/>
  </tableColumns>
  <tableStyleInfo name="TableStyleMedium9" showFirstColumn="0" showLastColumn="0" showRowStripes="1" showColumnStripes="0"/>
</table>
</file>

<file path=xl/tables/table2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5" xr:uid="{00000000-000C-0000-FFFF-FFFF12010000}" name="Julidochromis" displayName="Julidochromis" ref="IC1:IC6" totalsRowShown="0" headerRowDxfId="506">
  <autoFilter ref="IC1:IC6" xr:uid="{00000000-0009-0000-0100-000063010000}"/>
  <tableColumns count="1">
    <tableColumn id="1" xr3:uid="{00000000-0010-0000-1201-000001000000}" name="Julidochromis"/>
  </tableColumns>
  <tableStyleInfo name="TableStyleMedium9" showFirstColumn="0" showLastColumn="0" showRowStripes="1" showColumnStripes="0"/>
</table>
</file>

<file path=xl/tables/table2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6" xr:uid="{00000000-000C-0000-FFFF-FFFF13010000}" name="Kryptopterus" displayName="Kryptopterus" ref="ID1:ID4" totalsRowShown="0" headerRowDxfId="505">
  <autoFilter ref="ID1:ID4" xr:uid="{00000000-0009-0000-0100-000064010000}"/>
  <tableColumns count="1">
    <tableColumn id="1" xr3:uid="{00000000-0010-0000-1301-000001000000}" name="Kryptopterus"/>
  </tableColumns>
  <tableStyleInfo name="TableStyleMedium9" showFirstColumn="0" showLastColumn="0" showRowStripes="1" showColumnStripes="0"/>
</table>
</file>

<file path=xl/tables/table2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7" xr:uid="{00000000-000C-0000-FFFF-FFFF14010000}" name="Labeo" displayName="Labeo" ref="IE1:IE4" totalsRowShown="0" headerRowDxfId="504">
  <autoFilter ref="IE1:IE4" xr:uid="{00000000-0009-0000-0100-000065010000}"/>
  <tableColumns count="1">
    <tableColumn id="1" xr3:uid="{00000000-0010-0000-1401-000001000000}" name="Labeo"/>
  </tableColumns>
  <tableStyleInfo name="TableStyleMedium9" showFirstColumn="0" showLastColumn="0" showRowStripes="1" showColumnStripes="0"/>
</table>
</file>

<file path=xl/tables/table2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8" xr:uid="{00000000-000C-0000-FFFF-FFFF15010000}" name="Labeotropheus" displayName="Labeotropheus" ref="IF1:IF3" totalsRowShown="0" headerRowDxfId="503">
  <autoFilter ref="IF1:IF3" xr:uid="{00000000-0009-0000-0100-000066010000}"/>
  <tableColumns count="1">
    <tableColumn id="1" xr3:uid="{00000000-0010-0000-1501-000001000000}" name="Labeotropheus"/>
  </tableColumns>
  <tableStyleInfo name="TableStyleMedium9" showFirstColumn="0" showLastColumn="0" showRowStripes="1" showColumnStripes="0"/>
</table>
</file>

<file path=xl/tables/table2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9" xr:uid="{00000000-000C-0000-FFFF-FFFF16010000}" name="Labidochromis" displayName="Labidochromis" ref="IG1:IG6" totalsRowShown="0" headerRowDxfId="502">
  <autoFilter ref="IG1:IG6" xr:uid="{00000000-0009-0000-0100-000067010000}"/>
  <tableColumns count="1">
    <tableColumn id="1" xr3:uid="{00000000-0010-0000-1601-000001000000}" name="Labidochromis"/>
  </tableColumns>
  <tableStyleInfo name="TableStyleMedium9" showFirstColumn="0" showLastColumn="0" showRowStripes="1" showColumnStripes="0"/>
</table>
</file>

<file path=xl/tables/table2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1" xr:uid="{00000000-000C-0000-FFFF-FFFF18010000}" name="Labroides" displayName="Labroides" ref="IH1:IH5" totalsRowShown="0" headerRowDxfId="501">
  <autoFilter ref="IH1:IH5" xr:uid="{00000000-0009-0000-0100-000069010000}"/>
  <tableColumns count="1">
    <tableColumn id="1" xr3:uid="{00000000-0010-0000-1801-000001000000}" name="Labroides"/>
  </tableColumns>
  <tableStyleInfo name="TableStyleMedium9" showFirstColumn="0" showLastColumn="0" showRowStripes="1" showColumnStripes="0"/>
</table>
</file>

<file path=xl/tables/table2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2" xr:uid="{00000000-000C-0000-FFFF-FFFF19010000}" name="Lactophrys" displayName="Lactophrys" ref="II1:II2" totalsRowShown="0" headerRowDxfId="500">
  <autoFilter ref="II1:II2" xr:uid="{00000000-0009-0000-0100-00006A010000}"/>
  <tableColumns count="1">
    <tableColumn id="1" xr3:uid="{00000000-0010-0000-1901-000001000000}" name="Lactophrys"/>
  </tableColumns>
  <tableStyleInfo name="TableStyleMedium9" showFirstColumn="0" showLastColumn="0" showRowStripes="1" showColumnStripes="0"/>
</table>
</file>

<file path=xl/tables/table2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3" xr:uid="{00000000-000C-0000-FFFF-FFFF1A010000}" name="Lactoria" displayName="Lactoria" ref="IJ1:IJ2" totalsRowShown="0" headerRowDxfId="499">
  <autoFilter ref="IJ1:IJ2" xr:uid="{00000000-0009-0000-0100-00006B010000}"/>
  <tableColumns count="1">
    <tableColumn id="1" xr3:uid="{00000000-0010-0000-1A01-000001000000}" name="Lactoria"/>
  </tableColumns>
  <tableStyleInfo name="TableStyleMedium9" showFirstColumn="0" showLastColumn="0" showRowStripes="1" showColumnStripes="0"/>
</table>
</file>

<file path=xl/tables/table2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4" xr:uid="{00000000-000C-0000-FFFF-FFFF1B010000}" name="Laetacara" displayName="Laetacara" ref="IL1:IL2" totalsRowShown="0" headerRowDxfId="498">
  <autoFilter ref="IL1:IL2" xr:uid="{00000000-0009-0000-0100-00006C010000}"/>
  <tableColumns count="1">
    <tableColumn id="1" xr3:uid="{00000000-0010-0000-1B01-000001000000}" name="Laetacara"/>
  </tableColumns>
  <tableStyleInfo name="TableStyleMedium9" showFirstColumn="0" showLastColumn="0" showRowStripes="1" showColumnStripes="0"/>
</table>
</file>

<file path=xl/tables/table2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5" xr:uid="{00000000-000C-0000-FFFF-FFFF1C010000}" name="Lamontichthys" displayName="Lamontichthys" ref="IM1:IM3" totalsRowShown="0" headerRowDxfId="497">
  <autoFilter ref="IM1:IM3" xr:uid="{00000000-0009-0000-0100-00006D010000}"/>
  <tableColumns count="1">
    <tableColumn id="1" xr3:uid="{00000000-0010-0000-1C01-000001000000}" name="Lamontichthys"/>
  </tableColumns>
  <tableStyleInfo name="TableStyleMedium9" showFirstColumn="0" showLastColumn="0" showRowStripes="1" showColumnStripes="0"/>
</table>
</file>

<file path=xl/tables/table2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6" xr:uid="{00000000-000C-0000-FFFF-FFFF1D010000}" name="Lamprologus" displayName="Lamprologus" ref="IN1:IN19" totalsRowShown="0" headerRowDxfId="496">
  <autoFilter ref="IN1:IN19" xr:uid="{00000000-0009-0000-0100-00006E010000}"/>
  <tableColumns count="1">
    <tableColumn id="1" xr3:uid="{00000000-0010-0000-1D01-000001000000}" name="Lamprologus"/>
  </tableColumns>
  <tableStyleInfo name="TableStyleMedium9" showFirstColumn="0" showLastColumn="0" showRowStripes="1" showColumnStripes="0"/>
</table>
</file>

<file path=xl/tables/table2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7" xr:uid="{00000000-000C-0000-FFFF-FFFF1E010000}" name="Leiarius" displayName="Leiarius" ref="IO1:IO3" totalsRowShown="0" headerRowDxfId="495">
  <autoFilter ref="IO1:IO3" xr:uid="{00000000-0009-0000-0100-00006F010000}"/>
  <tableColumns count="1">
    <tableColumn id="1" xr3:uid="{00000000-0010-0000-1E01-000001000000}" name="Leiarius"/>
  </tableColumns>
  <tableStyleInfo name="TableStyleMedium9" showFirstColumn="0" showLastColumn="0" showRowStripes="1" showColumnStripes="0"/>
</table>
</file>

<file path=xl/tables/table2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8" xr:uid="{00000000-000C-0000-FFFF-FFFF1F010000}" name="Lepidiolamprologus" displayName="Lepidiolamprologus" ref="IP1:IP2" totalsRowShown="0" headerRowDxfId="494">
  <autoFilter ref="IP1:IP2" xr:uid="{00000000-0009-0000-0100-000070010000}"/>
  <tableColumns count="1">
    <tableColumn id="1" xr3:uid="{00000000-0010-0000-1F01-000001000000}" name="Lepidiolamprologus"/>
  </tableColumns>
  <tableStyleInfo name="TableStyleMedium9" showFirstColumn="0" showLastColumn="0" showRowStripes="1" showColumnStripes="0"/>
</table>
</file>

<file path=xl/tables/table2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9" xr:uid="{00000000-000C-0000-FFFF-FFFF20010000}" name="Lepidosiren" displayName="Lepidosiren" ref="IQ1:IQ2" totalsRowShown="0" headerRowDxfId="493">
  <autoFilter ref="IQ1:IQ2" xr:uid="{00000000-0009-0000-0100-000071010000}"/>
  <tableColumns count="1">
    <tableColumn id="1" xr3:uid="{00000000-0010-0000-2001-000001000000}" name="Lepidosiren"/>
  </tableColumns>
  <tableStyleInfo name="TableStyleMedium9" showFirstColumn="0" showLastColumn="0" showRowStripes="1" showColumnStripes="0"/>
</table>
</file>

<file path=xl/tables/table2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0" xr:uid="{00000000-000C-0000-FFFF-FFFF21010000}" name="Lepisosteus" displayName="Lepisosteus" ref="IR1:IR4" totalsRowShown="0" headerRowDxfId="492">
  <autoFilter ref="IR1:IR4" xr:uid="{00000000-0009-0000-0100-000072010000}"/>
  <tableColumns count="1">
    <tableColumn id="1" xr3:uid="{00000000-0010-0000-2101-000001000000}" name="Lepisosteus"/>
  </tableColumns>
  <tableStyleInfo name="TableStyleMedium9" showFirstColumn="0" showLastColumn="0" showRowStripes="1" showColumnStripes="0"/>
</table>
</file>

<file path=xl/tables/table2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1" xr:uid="{00000000-000C-0000-FFFF-FFFF22010000}" name="Lepomis" displayName="Lepomis" ref="IS1:IS2" totalsRowShown="0" headerRowDxfId="491">
  <autoFilter ref="IS1:IS2" xr:uid="{00000000-0009-0000-0100-000073010000}"/>
  <tableColumns count="1">
    <tableColumn id="1" xr3:uid="{00000000-0010-0000-2201-000001000000}" name="Lepomis"/>
  </tableColumns>
  <tableStyleInfo name="TableStyleMedium9" showFirstColumn="0" showLastColumn="0" showRowStripes="1" showColumnStripes="0"/>
</table>
</file>

<file path=xl/tables/table2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2" xr:uid="{00000000-000C-0000-FFFF-FFFF23010000}" name="Leporacanthicus" displayName="Leporacanthicus" ref="IT1:IT3" totalsRowShown="0" headerRowDxfId="490">
  <autoFilter ref="IT1:IT3" xr:uid="{00000000-0009-0000-0100-000074010000}"/>
  <tableColumns count="1">
    <tableColumn id="1" xr3:uid="{00000000-0010-0000-2301-000001000000}" name="Leporacanthicus"/>
  </tableColumns>
  <tableStyleInfo name="TableStyleMedium9" showFirstColumn="0" showLastColumn="0" showRowStripes="1" showColumnStripes="0"/>
</table>
</file>

<file path=xl/tables/table2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3" xr:uid="{00000000-000C-0000-FFFF-FFFF24010000}" name="Leporinus" displayName="Leporinus" ref="IU1:IU8" totalsRowShown="0" headerRowDxfId="489">
  <autoFilter ref="IU1:IU8" xr:uid="{00000000-0009-0000-0100-000075010000}"/>
  <tableColumns count="1">
    <tableColumn id="1" xr3:uid="{00000000-0010-0000-2401-000001000000}" name="Leporinus"/>
  </tableColumns>
  <tableStyleInfo name="TableStyleMedium9" showFirstColumn="0" showLastColumn="0" showRowStripes="1" showColumnStripes="0"/>
</table>
</file>

<file path=xl/tables/table2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6" xr:uid="{00000000-000C-0000-FFFF-FFFF27010000}" name="Lethrinops" displayName="Lethrinops" ref="IV1:IV2" totalsRowShown="0" headerRowDxfId="488">
  <autoFilter ref="IV1:IV2" xr:uid="{00000000-0009-0000-0100-000078010000}"/>
  <tableColumns count="1">
    <tableColumn id="1" xr3:uid="{00000000-0010-0000-2701-000001000000}" name="Lethrinops"/>
  </tableColumns>
  <tableStyleInfo name="TableStyleMedium9" showFirstColumn="0" showLastColumn="0" showRowStripes="1" showColumnStripes="0"/>
</table>
</file>

<file path=xl/tables/table2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8" xr:uid="{00000000-000C-0000-FFFF-FFFF29010000}" name="Liopropoma" displayName="Liopropoma" ref="IW1:IW2" totalsRowShown="0" headerRowDxfId="487">
  <autoFilter ref="IW1:IW2" xr:uid="{00000000-0009-0000-0100-00007A010000}"/>
  <tableColumns count="1">
    <tableColumn id="1" xr3:uid="{00000000-0010-0000-2901-000001000000}" name="Liopropoma"/>
  </tableColumns>
  <tableStyleInfo name="TableStyleMedium9" showFirstColumn="0" showLastColumn="0" showRowStripes="1" showColumnStripes="0"/>
</table>
</file>

<file path=xl/tables/table2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9" xr:uid="{00000000-000C-0000-FFFF-FFFF2A010000}" name="Liosomadoras" displayName="Liosomadoras" ref="IX1:IX2" totalsRowShown="0" headerRowDxfId="486">
  <autoFilter ref="IX1:IX2" xr:uid="{00000000-0009-0000-0100-00007B010000}"/>
  <tableColumns count="1">
    <tableColumn id="1" xr3:uid="{00000000-0010-0000-2A01-000001000000}" name="Liosomadoras"/>
  </tableColumns>
  <tableStyleInfo name="TableStyleMedium9" showFirstColumn="0" showLastColumn="0" showRowStripes="1" showColumnStripes="0"/>
</table>
</file>

<file path=xl/tables/table2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0" xr:uid="{00000000-000C-0000-FFFF-FFFF2B010000}" name="Lipophrys" displayName="Lipophrys" ref="IY1:IY2" totalsRowShown="0" headerRowDxfId="485">
  <autoFilter ref="IY1:IY2" xr:uid="{00000000-0009-0000-0100-00007C010000}"/>
  <tableColumns count="1">
    <tableColumn id="1" xr3:uid="{00000000-0010-0000-2B01-000001000000}" name="Lipophrys"/>
  </tableColumns>
  <tableStyleInfo name="TableStyleMedium9" showFirstColumn="0" showLastColumn="0" showRowStripes="1" showColumnStripes="0"/>
</table>
</file>

<file path=xl/tables/table2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4" xr:uid="{00000000-000C-0000-FFFF-FFFF2F010000}" name="Lutjanus" displayName="Lutjanus" ref="JA1:JA2" totalsRowShown="0" headerRowDxfId="484">
  <autoFilter ref="JA1:JA2" xr:uid="{00000000-0009-0000-0100-000080010000}"/>
  <tableColumns count="1">
    <tableColumn id="1" xr3:uid="{00000000-0010-0000-2F01-000001000000}" name="Lutjanus"/>
  </tableColumns>
  <tableStyleInfo name="TableStyleMedium9" showFirstColumn="0" showLastColumn="0" showRowStripes="1" showColumnStripes="0"/>
</table>
</file>

<file path=xl/tables/table2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5" xr:uid="{00000000-000C-0000-FFFF-FFFF30010000}" name="Lythrypnus" displayName="Lythrypnus" ref="JB1:JB2" totalsRowShown="0" headerRowDxfId="483">
  <autoFilter ref="JB1:JB2" xr:uid="{00000000-0009-0000-0100-000081010000}"/>
  <tableColumns count="1">
    <tableColumn id="1" xr3:uid="{00000000-0010-0000-3001-000001000000}" name="Lythrypnus"/>
  </tableColumns>
  <tableStyleInfo name="TableStyleMedium9" showFirstColumn="0" showLastColumn="0" showRowStripes="1" showColumnStripes="0"/>
</table>
</file>

<file path=xl/tables/table2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7" xr:uid="{00000000-000C-0000-FFFF-FFFF32010000}" name="Macropharyngodon" displayName="Macropharyngodon" ref="JC1:JC6" totalsRowShown="0" headerRowDxfId="482">
  <autoFilter ref="JC1:JC6" xr:uid="{00000000-0009-0000-0100-000083010000}"/>
  <tableColumns count="1">
    <tableColumn id="1" xr3:uid="{00000000-0010-0000-3201-000001000000}" name="Macropharyngodon"/>
  </tableColumns>
  <tableStyleInfo name="TableStyleMedium9" showFirstColumn="0" showLastColumn="0" showRowStripes="1" showColumnStripes="0"/>
</table>
</file>

<file path=xl/tables/table2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8" xr:uid="{00000000-000C-0000-FFFF-FFFF33010000}" name="Macropodus" displayName="Macropodus" ref="JD1:JD3" totalsRowShown="0" headerRowDxfId="481">
  <autoFilter ref="JD1:JD3" xr:uid="{00000000-0009-0000-0100-000084010000}"/>
  <tableColumns count="1">
    <tableColumn id="1" xr3:uid="{00000000-0010-0000-3301-000001000000}" name="Macropodus"/>
  </tableColumns>
  <tableStyleInfo name="TableStyleMedium9" showFirstColumn="0" showLastColumn="0" showRowStripes="1" showColumnStripes="0"/>
</table>
</file>

<file path=xl/tables/table2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9" xr:uid="{00000000-000C-0000-FFFF-FFFF34010000}" name="Malacoctenus" displayName="Malacoctenus" ref="JE1:JE2" totalsRowShown="0" headerRowDxfId="480">
  <autoFilter ref="JE1:JE2" xr:uid="{00000000-0009-0000-0100-000085010000}"/>
  <tableColumns count="1">
    <tableColumn id="1" xr3:uid="{00000000-0010-0000-3401-000001000000}" name="Malacoctenus"/>
  </tableColumns>
  <tableStyleInfo name="TableStyleMedium9" showFirstColumn="0" showLastColumn="0" showRowStripes="1" showColumnStripes="0"/>
</table>
</file>

<file path=xl/tables/table2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0" xr:uid="{00000000-000C-0000-FFFF-FFFF35010000}" name="Marosatherina" displayName="Marosatherina" ref="JG1:JG2" totalsRowShown="0" headerRowDxfId="479">
  <autoFilter ref="JG1:JG2" xr:uid="{00000000-0009-0000-0100-000086010000}"/>
  <tableColumns count="1">
    <tableColumn id="1" xr3:uid="{00000000-0010-0000-3501-000001000000}" name="Marosatherina"/>
  </tableColumns>
  <tableStyleInfo name="TableStyleMedium9" showFirstColumn="0" showLastColumn="0" showRowStripes="1" showColumnStripes="0"/>
</table>
</file>

<file path=xl/tables/table2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1" xr:uid="{00000000-000C-0000-FFFF-FFFF36010000}" name="Mastacembelus" displayName="Mastacembelus" ref="JI1:JI4" totalsRowShown="0" headerRowDxfId="478">
  <autoFilter ref="JI1:JI4" xr:uid="{00000000-0009-0000-0100-000087010000}"/>
  <tableColumns count="1">
    <tableColumn id="1" xr3:uid="{00000000-0010-0000-3601-000001000000}" name="Mastacembelus"/>
  </tableColumns>
  <tableStyleInfo name="TableStyleMedium9" showFirstColumn="0" showLastColumn="0" showRowStripes="1" showColumnStripes="0"/>
</table>
</file>

<file path=xl/tables/table2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2" xr:uid="{00000000-000C-0000-FFFF-FFFF37010000}" name="Maylandia" displayName="Maylandia" ref="JJ1:JJ5" totalsRowShown="0" headerRowDxfId="477">
  <autoFilter ref="JJ1:JJ5" xr:uid="{00000000-0009-0000-0100-000088010000}"/>
  <tableColumns count="1">
    <tableColumn id="1" xr3:uid="{00000000-0010-0000-3701-000001000000}" name="Maylandia"/>
  </tableColumns>
  <tableStyleInfo name="TableStyleMedium9" showFirstColumn="0" showLastColumn="0" showRowStripes="1" showColumnStripes="0"/>
</table>
</file>

<file path=xl/tables/table2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3" xr:uid="{00000000-000C-0000-FFFF-FFFF38010000}" name="Meiacanthus" displayName="Meiacanthus" ref="JL1:JL7" totalsRowShown="0" headerRowDxfId="476">
  <autoFilter ref="JL1:JL7" xr:uid="{00000000-0009-0000-0100-000089010000}"/>
  <tableColumns count="1">
    <tableColumn id="1" xr3:uid="{00000000-0010-0000-3801-000001000000}" name="Meiacanthus"/>
  </tableColumns>
  <tableStyleInfo name="TableStyleMedium9" showFirstColumn="0" showLastColumn="0" showRowStripes="1" showColumnStripes="0"/>
</table>
</file>

<file path=xl/tables/table2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5" xr:uid="{00000000-000C-0000-FFFF-FFFF3A010000}" name="Melanochromis" displayName="Melanochromis" ref="JM1:JM9" totalsRowShown="0" headerRowDxfId="475">
  <autoFilter ref="JM1:JM9" xr:uid="{00000000-0009-0000-0100-00008B010000}"/>
  <tableColumns count="1">
    <tableColumn id="1" xr3:uid="{00000000-0010-0000-3A01-000001000000}" name="Melanochromis"/>
  </tableColumns>
  <tableStyleInfo name="TableStyleMedium9" showFirstColumn="0" showLastColumn="0" showRowStripes="1" showColumnStripes="0"/>
</table>
</file>

<file path=xl/tables/table2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6" xr:uid="{00000000-000C-0000-FFFF-FFFF3B010000}" name="Melanotaenia" displayName="Melanotaenia" ref="JN1:JN10" totalsRowShown="0" headerRowDxfId="474">
  <autoFilter ref="JN1:JN10" xr:uid="{00000000-0009-0000-0100-00008C010000}"/>
  <tableColumns count="1">
    <tableColumn id="1" xr3:uid="{00000000-0010-0000-3B01-000001000000}" name="Melanotaenia"/>
  </tableColumns>
  <tableStyleInfo name="TableStyleMedium9" showFirstColumn="0" showLastColumn="0" showRowStripes="1" showColumnStripes="0"/>
</table>
</file>

<file path=xl/tables/table2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7" xr:uid="{00000000-000C-0000-FFFF-FFFF3C010000}" name="Melichthys" displayName="Melichthys" ref="JO1:JO2" totalsRowShown="0" headerRowDxfId="473">
  <autoFilter ref="JO1:JO2" xr:uid="{00000000-0009-0000-0100-00008D010000}"/>
  <tableColumns count="1">
    <tableColumn id="1" xr3:uid="{00000000-0010-0000-3C01-000001000000}" name="Melichthys"/>
  </tableColumns>
  <tableStyleInfo name="TableStyleMedium9" showFirstColumn="0" showLastColumn="0" showRowStripes="1" showColumnStripes="0"/>
</table>
</file>

<file path=xl/tables/table2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8" xr:uid="{00000000-000C-0000-FFFF-FFFF3D010000}" name="Mesonauta" displayName="Mesonauta" ref="JQ1:JQ5" totalsRowShown="0" headerRowDxfId="472">
  <autoFilter ref="JQ1:JQ5" xr:uid="{00000000-0009-0000-0100-00008E010000}"/>
  <tableColumns count="1">
    <tableColumn id="1" xr3:uid="{00000000-0010-0000-3D01-000001000000}" name="Mesonauta"/>
  </tableColumns>
  <tableStyleInfo name="TableStyleMedium9" showFirstColumn="0" showLastColumn="0" showRowStripes="1" showColumnStripes="0"/>
</table>
</file>

<file path=xl/tables/table2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0" xr:uid="{00000000-000C-0000-FFFF-FFFF3F010000}" name="Metynnis" displayName="Metynnis" ref="JR1:JR4" totalsRowShown="0" headerRowDxfId="471">
  <autoFilter ref="JR1:JR4" xr:uid="{00000000-0009-0000-0100-000090010000}"/>
  <tableColumns count="1">
    <tableColumn id="1" xr3:uid="{00000000-0010-0000-3F01-000001000000}" name="Metynnis"/>
  </tableColumns>
  <tableStyleInfo name="TableStyleMedium9" showFirstColumn="0" showLastColumn="0" showRowStripes="1" showColumnStripes="0"/>
</table>
</file>

<file path=xl/tables/table2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2" xr:uid="{00000000-000C-0000-FFFF-FFFF41010000}" name="Microglanis" displayName="Microglanis" ref="JT1:JT4" totalsRowShown="0" headerRowDxfId="470">
  <autoFilter ref="JT1:JT4" xr:uid="{00000000-0009-0000-0100-000092010000}"/>
  <tableColumns count="1">
    <tableColumn id="1" xr3:uid="{00000000-0010-0000-4101-000001000000}" name="Microglanis"/>
  </tableColumns>
  <tableStyleInfo name="TableStyleMedium9" showFirstColumn="0" showLastColumn="0" showRowStripes="1" showColumnStripes="0"/>
</table>
</file>

<file path=xl/tables/table2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3" xr:uid="{00000000-000C-0000-FFFF-FFFF42010000}" name="Microrasbora" displayName="Microrasbora" ref="JU1:JU2" totalsRowShown="0" headerRowDxfId="469">
  <autoFilter ref="JU1:JU2" xr:uid="{00000000-0009-0000-0100-000093010000}"/>
  <tableColumns count="1">
    <tableColumn id="1" xr3:uid="{00000000-0010-0000-4201-000001000000}" name="Microrasbora"/>
  </tableColumns>
  <tableStyleInfo name="TableStyleMedium9" showFirstColumn="0" showLastColumn="0" showRowStripes="1" showColumnStripes="0"/>
</table>
</file>

<file path=xl/tables/table2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4" xr:uid="{00000000-000C-0000-FFFF-FFFF43010000}" name="Microspathodon" displayName="Microspathodon" ref="JV1:JV2" totalsRowShown="0" headerRowDxfId="468">
  <autoFilter ref="JV1:JV2" xr:uid="{00000000-0009-0000-0100-000094010000}"/>
  <tableColumns count="1">
    <tableColumn id="1" xr3:uid="{00000000-0010-0000-4301-000001000000}" name="Microspathodon"/>
  </tableColumns>
  <tableStyleInfo name="TableStyleMedium9" showFirstColumn="0" showLastColumn="0" showRowStripes="1" showColumnStripes="0"/>
</table>
</file>

<file path=xl/tables/table2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5" xr:uid="{00000000-000C-0000-FFFF-FFFF44010000}" name="Mikrogeophagus" displayName="Mikrogeophagus" ref="JW1:JW3" totalsRowShown="0" headerRowDxfId="467">
  <autoFilter ref="JW1:JW3" xr:uid="{00000000-0009-0000-0100-000095010000}"/>
  <tableColumns count="1">
    <tableColumn id="1" xr3:uid="{00000000-0010-0000-4401-000001000000}" name="Mikrogeophagus"/>
  </tableColumns>
  <tableStyleInfo name="TableStyleMedium9" showFirstColumn="0" showLastColumn="0" showRowStripes="1" showColumnStripes="0"/>
</table>
</file>

<file path=xl/tables/table2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6" xr:uid="{00000000-000C-0000-FFFF-FFFF45010000}" name="Misgurnus" displayName="Misgurnus" ref="JY1:JY2" totalsRowShown="0" headerRowDxfId="466">
  <autoFilter ref="JY1:JY2" xr:uid="{00000000-0009-0000-0100-000096010000}"/>
  <tableColumns count="1">
    <tableColumn id="1" xr3:uid="{00000000-0010-0000-4501-000001000000}" name="Misgurnus"/>
  </tableColumns>
  <tableStyleInfo name="TableStyleMedium9" showFirstColumn="0" showLastColumn="0" showRowStripes="1" showColumnStripes="0"/>
</table>
</file>

<file path=xl/tables/table2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7" xr:uid="{00000000-000C-0000-FFFF-FFFF46010000}" name="Moenkhausia" displayName="Moenkhausia" ref="JZ1:JZ12" totalsRowShown="0" headerRowDxfId="465">
  <autoFilter ref="JZ1:JZ12" xr:uid="{00000000-0009-0000-0100-000097010000}"/>
  <tableColumns count="1">
    <tableColumn id="1" xr3:uid="{00000000-0010-0000-4601-000001000000}" name="Moenkhausia"/>
  </tableColumns>
  <tableStyleInfo name="TableStyleMedium9" showFirstColumn="0" showLastColumn="0" showRowStripes="1" showColumnStripes="0"/>
</table>
</file>

<file path=xl/tables/table2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8" xr:uid="{00000000-000C-0000-FFFF-FFFF47010000}" name="Monacanthus" displayName="Monacanthus" ref="KA1:KA3" totalsRowShown="0" headerRowDxfId="464">
  <autoFilter ref="KA1:KA3" xr:uid="{00000000-0009-0000-0100-000098010000}"/>
  <tableColumns count="1">
    <tableColumn id="1" xr3:uid="{00000000-0010-0000-4701-000001000000}" name="Monacanthus"/>
  </tableColumns>
  <tableStyleInfo name="TableStyleMedium9" showFirstColumn="0" showLastColumn="0" showRowStripes="1" showColumnStripes="0"/>
</table>
</file>

<file path=xl/tables/table2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9" xr:uid="{00000000-000C-0000-FFFF-FFFF48010000}" name="Monocirrhus" displayName="Monocirrhus" ref="KB1:KB2" totalsRowShown="0" headerRowDxfId="463">
  <autoFilter ref="KB1:KB2" xr:uid="{00000000-0009-0000-0100-000099010000}"/>
  <tableColumns count="1">
    <tableColumn id="1" xr3:uid="{00000000-0010-0000-4801-000001000000}" name="Monocirrhus"/>
  </tableColumns>
  <tableStyleInfo name="TableStyleMedium9" showFirstColumn="0" showLastColumn="0" showRowStripes="1" showColumnStripes="0"/>
</table>
</file>

<file path=xl/tables/table2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0" xr:uid="{00000000-000C-0000-FFFF-FFFF49010000}" name="Monodactylus" displayName="Monodactylus" ref="KC1:KC3" totalsRowShown="0" headerRowDxfId="462">
  <autoFilter ref="KC1:KC3" xr:uid="{00000000-0009-0000-0100-00009A010000}"/>
  <tableColumns count="1">
    <tableColumn id="1" xr3:uid="{00000000-0010-0000-4901-000001000000}" name="Monodactylus"/>
  </tableColumns>
  <tableStyleInfo name="TableStyleMedium9" showFirstColumn="0" showLastColumn="0" showRowStripes="1" showColumnStripes="0"/>
</table>
</file>

<file path=xl/tables/table2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2" xr:uid="{00000000-000C-0000-FFFF-FFFF4B010000}" name="Myleus" displayName="Myleus" ref="KD1:KD4" totalsRowShown="0" headerRowDxfId="461">
  <autoFilter ref="KD1:KD4" xr:uid="{00000000-0009-0000-0100-00009C010000}"/>
  <tableColumns count="1">
    <tableColumn id="1" xr3:uid="{00000000-0010-0000-4B01-000001000000}" name="Myleus"/>
  </tableColumns>
  <tableStyleInfo name="TableStyleMedium9" showFirstColumn="0" showLastColumn="0" showRowStripes="1" showColumnStripes="0"/>
</table>
</file>

<file path=xl/tables/table2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3" xr:uid="{00000000-000C-0000-FFFF-FFFF4C010000}" name="Myloplus" displayName="Myloplus" ref="KE1:KE3" totalsRowShown="0" headerRowDxfId="460">
  <autoFilter ref="KE1:KE3" xr:uid="{00000000-0009-0000-0100-00009D010000}"/>
  <tableColumns count="1">
    <tableColumn id="1" xr3:uid="{00000000-0010-0000-4C01-000001000000}" name="Myloplus"/>
  </tableColumns>
  <tableStyleInfo name="TableStyleMedium9" showFirstColumn="0" showLastColumn="0" showRowStripes="1" showColumnStripes="0"/>
</table>
</file>

<file path=xl/tables/table2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5" xr:uid="{00000000-000C-0000-FFFF-FFFF4E010000}" name="Myrichthys" displayName="Myrichthys" ref="KF1:KF2" totalsRowShown="0" headerRowDxfId="459">
  <autoFilter ref="KF1:KF2" xr:uid="{00000000-0009-0000-0100-00009F010000}"/>
  <tableColumns count="1">
    <tableColumn id="1" xr3:uid="{00000000-0010-0000-4E01-000001000000}" name="Myrichthys"/>
  </tableColumns>
  <tableStyleInfo name="TableStyleMedium9" showFirstColumn="0" showLastColumn="0" showRowStripes="1" showColumnStripes="0"/>
</table>
</file>

<file path=xl/tables/table2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7" xr:uid="{00000000-000C-0000-FFFF-FFFF50010000}" name="Nandopsis" displayName="Nandopsis" ref="KG1:KG7" totalsRowShown="0" headerRowDxfId="458" dataDxfId="457">
  <autoFilter ref="KG1:KG7" xr:uid="{00000000-0009-0000-0100-0000A1010000}"/>
  <tableColumns count="1">
    <tableColumn id="1" xr3:uid="{00000000-0010-0000-5001-000001000000}" name="Nandopsis" dataDxfId="456"/>
  </tableColumns>
  <tableStyleInfo name="TableStyleMedium9" showFirstColumn="0" showLastColumn="0" showRowStripes="1" showColumnStripes="0"/>
</table>
</file>

<file path=xl/tables/table2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0" xr:uid="{00000000-000C-0000-FFFF-FFFF53010000}" name="Nannostomus" displayName="Nannostomus" ref="KH1:KH12" totalsRowShown="0" headerRowDxfId="455">
  <autoFilter ref="KH1:KH12" xr:uid="{00000000-0009-0000-0100-0000A4010000}"/>
  <tableColumns count="1">
    <tableColumn id="1" xr3:uid="{00000000-0010-0000-5301-000001000000}" name="Nannostomus"/>
  </tableColumns>
  <tableStyleInfo name="TableStyleMedium9" showFirstColumn="0" showLastColumn="0" showRowStripes="1" showColumnStripes="0"/>
</table>
</file>

<file path=xl/tables/table2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1" xr:uid="{00000000-000C-0000-FFFF-FFFF54010000}" name="Nanochromis" displayName="Nanochromis" ref="KI1:KI2" totalsRowShown="0" headerRowDxfId="454">
  <autoFilter ref="KI1:KI2" xr:uid="{00000000-0009-0000-0100-0000A5010000}"/>
  <tableColumns count="1">
    <tableColumn id="1" xr3:uid="{00000000-0010-0000-5401-000001000000}" name="Nanochromis"/>
  </tableColumns>
  <tableStyleInfo name="TableStyleMedium9" showFirstColumn="0" showLastColumn="0" showRowStripes="1" showColumnStripes="0"/>
</table>
</file>

<file path=xl/tables/table2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2" xr:uid="{00000000-000C-0000-FFFF-FFFF55010000}" name="Narcine" displayName="Narcine" ref="KJ1:KJ2" totalsRowShown="0" headerRowDxfId="453">
  <autoFilter ref="KJ1:KJ2" xr:uid="{00000000-0009-0000-0100-0000A6010000}"/>
  <tableColumns count="1">
    <tableColumn id="1" xr3:uid="{00000000-0010-0000-5501-000001000000}" name="Narcine"/>
  </tableColumns>
  <tableStyleInfo name="TableStyleMedium9" showFirstColumn="0" showLastColumn="0" showRowStripes="1" showColumnStripes="0"/>
</table>
</file>

<file path=xl/tables/table2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3" xr:uid="{00000000-000C-0000-FFFF-FFFF56010000}" name="Naso" displayName="Naso" ref="KK1:KK7" totalsRowShown="0" headerRowDxfId="452">
  <autoFilter ref="KK1:KK7" xr:uid="{00000000-0009-0000-0100-0000A7010000}"/>
  <tableColumns count="1">
    <tableColumn id="1" xr3:uid="{00000000-0010-0000-5601-000001000000}" name="Naso"/>
  </tableColumns>
  <tableStyleInfo name="TableStyleMedium9" showFirstColumn="0" showLastColumn="0" showRowStripes="1" showColumnStripes="0"/>
</table>
</file>

<file path=xl/tables/table2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7" xr:uid="{00000000-000C-0000-FFFF-FFFF5A010000}" name="Nemateleotris" displayName="Nemateleotris" ref="KL1:KL4" totalsRowShown="0" headerRowDxfId="451">
  <autoFilter ref="KL1:KL4" xr:uid="{00000000-0009-0000-0100-0000AB010000}"/>
  <tableColumns count="1">
    <tableColumn id="1" xr3:uid="{00000000-0010-0000-5A01-000001000000}" name="Nemateleotris"/>
  </tableColumns>
  <tableStyleInfo name="TableStyleMedium9" showFirstColumn="0" showLastColumn="0" showRowStripes="1" showColumnStripes="0"/>
</table>
</file>

<file path=xl/tables/table2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8" xr:uid="{00000000-000C-0000-FFFF-FFFF5B010000}" name="Nematobrycon" displayName="Nematobrycon" ref="KM1:KM3" totalsRowShown="0" headerRowDxfId="450">
  <autoFilter ref="KM1:KM3" xr:uid="{00000000-0009-0000-0100-0000AC010000}"/>
  <tableColumns count="1">
    <tableColumn id="1" xr3:uid="{00000000-0010-0000-5B01-000001000000}" name="Nematobrycon"/>
  </tableColumns>
  <tableStyleInfo name="TableStyleMedium9" showFirstColumn="0" showLastColumn="0" showRowStripes="1" showColumnStripes="0"/>
</table>
</file>

<file path=xl/tables/table2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0" xr:uid="{00000000-000C-0000-FFFF-FFFF5D010000}" name="Neocirrhites" displayName="Neocirrhites" ref="KN1:KN2" totalsRowShown="0" headerRowDxfId="449">
  <autoFilter ref="KN1:KN2" xr:uid="{00000000-0009-0000-0100-0000AE010000}"/>
  <tableColumns count="1">
    <tableColumn id="1" xr3:uid="{00000000-0010-0000-5D01-000001000000}" name="Neocirrhites"/>
  </tableColumns>
  <tableStyleInfo name="TableStyleMedium9" showFirstColumn="0" showLastColumn="0" showRowStripes="1" showColumnStripes="0"/>
</table>
</file>

<file path=xl/tables/table2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1" xr:uid="{00000000-000C-0000-FFFF-FFFF5E010000}" name="Neoglyphidodon" displayName="Neoglyphidodon" ref="KO1:KO5" totalsRowShown="0" headerRowDxfId="448">
  <autoFilter ref="KO1:KO5" xr:uid="{00000000-0009-0000-0100-0000AF010000}"/>
  <tableColumns count="1">
    <tableColumn id="1" xr3:uid="{00000000-0010-0000-5E01-000001000000}" name="Neoglyphidodon"/>
  </tableColumns>
  <tableStyleInfo name="TableStyleMedium9" showFirstColumn="0" showLastColumn="0" showRowStripes="1" showColumnStripes="0"/>
</table>
</file>

<file path=xl/tables/table2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2" xr:uid="{00000000-000C-0000-FFFF-FFFF5F010000}" name="Neolamprologus" displayName="Neolamprologus" ref="KP1:KP14" totalsRowShown="0" headerRowDxfId="447">
  <autoFilter ref="KP1:KP14" xr:uid="{00000000-0009-0000-0100-0000B0010000}"/>
  <tableColumns count="1">
    <tableColumn id="1" xr3:uid="{00000000-0010-0000-5F01-000001000000}" name="Neolamprologus"/>
  </tableColumns>
  <tableStyleInfo name="TableStyleMedium9" showFirstColumn="0" showLastColumn="0" showRowStripes="1" showColumnStripes="0"/>
</table>
</file>

<file path=xl/tables/table2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3" xr:uid="{00000000-000C-0000-FFFF-FFFF60010000}" name="Neoniphon" displayName="Neoniphon" ref="KQ1:KQ2" totalsRowShown="0" headerRowDxfId="446">
  <autoFilter ref="KQ1:KQ2" xr:uid="{00000000-0009-0000-0100-0000B1010000}"/>
  <tableColumns count="1">
    <tableColumn id="1" xr3:uid="{00000000-0010-0000-6001-000001000000}" name="Neoniphon"/>
  </tableColumns>
  <tableStyleInfo name="TableStyleMedium9" showFirstColumn="0" showLastColumn="0" showRowStripes="1" showColumnStripes="0"/>
</table>
</file>

<file path=xl/tables/table2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5" xr:uid="{00000000-000C-0000-FFFF-FFFF62010000}" name="Nimbochromis" displayName="Nimbochromis" ref="KR1:KR6" totalsRowShown="0" headerRowDxfId="445">
  <autoFilter ref="KR1:KR6" xr:uid="{00000000-0009-0000-0100-0000B3010000}"/>
  <tableColumns count="1">
    <tableColumn id="1" xr3:uid="{00000000-0010-0000-6201-000001000000}" name="Nimbochromis"/>
  </tableColumns>
  <tableStyleInfo name="TableStyleMedium9" showFirstColumn="0" showLastColumn="0" showRowStripes="1" showColumnStripes="0"/>
</table>
</file>

<file path=xl/tables/table2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6" xr:uid="{00000000-000C-0000-FFFF-FFFF63010000}" name="Nomorhamphus" displayName="Nomorhamphus" ref="KS1:KS3" totalsRowShown="0" headerRowDxfId="444">
  <autoFilter ref="KS1:KS3" xr:uid="{00000000-0009-0000-0100-0000B4010000}"/>
  <tableColumns count="1">
    <tableColumn id="1" xr3:uid="{00000000-0010-0000-6301-000001000000}" name="Nomorhamphus"/>
  </tableColumns>
  <tableStyleInfo name="TableStyleMedium9" showFirstColumn="0" showLastColumn="0" showRowStripes="1" showColumnStripes="0"/>
</table>
</file>

<file path=xl/tables/table2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8" xr:uid="{00000000-000C-0000-FFFF-FFFF65010000}" name="Nothobranchius" displayName="Nothobranchius" ref="KT1:KT3" totalsRowShown="0" headerRowDxfId="443">
  <autoFilter ref="KT1:KT3" xr:uid="{00000000-0009-0000-0100-0000B6010000}"/>
  <tableColumns count="1">
    <tableColumn id="1" xr3:uid="{00000000-0010-0000-6501-000001000000}" name="Nothobranchius"/>
  </tableColumns>
  <tableStyleInfo name="TableStyleMedium9" showFirstColumn="0" showLastColumn="0" showRowStripes="1" showColumnStripes="0"/>
</table>
</file>

<file path=xl/tables/table2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9" xr:uid="{00000000-000C-0000-FFFF-FFFF66010000}" name="Notopterus" displayName="Notopterus" ref="KU1:KU2" totalsRowShown="0" headerRowDxfId="442">
  <autoFilter ref="KU1:KU2" xr:uid="{00000000-0009-0000-0100-0000B7010000}"/>
  <tableColumns count="1">
    <tableColumn id="1" xr3:uid="{00000000-0010-0000-6601-000001000000}" name="Notopterus"/>
  </tableColumns>
  <tableStyleInfo name="TableStyleMedium9" showFirstColumn="0" showLastColumn="0" showRowStripes="1" showColumnStripes="0"/>
</table>
</file>

<file path=xl/tables/table2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0" xr:uid="{00000000-000C-0000-FFFF-FFFF67010000}" name="Novaculichthys" displayName="Novaculichthys" ref="KV1:KV2" totalsRowShown="0" headerRowDxfId="441">
  <autoFilter ref="KV1:KV2" xr:uid="{00000000-0009-0000-0100-0000B8010000}"/>
  <tableColumns count="1">
    <tableColumn id="1" xr3:uid="{00000000-0010-0000-6701-000001000000}" name="Novaculichthys"/>
  </tableColumns>
  <tableStyleInfo name="TableStyleMedium9" showFirstColumn="0" showLastColumn="0" showRowStripes="1" showColumnStripes="0"/>
</table>
</file>

<file path=xl/tables/table2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1" xr:uid="{00000000-000C-0000-FFFF-FFFF68010000}" name="Odonus" displayName="Odonus" ref="KW1:KW2" totalsRowShown="0" headerRowDxfId="440">
  <autoFilter ref="KW1:KW2" xr:uid="{00000000-0009-0000-0100-0000B9010000}"/>
  <tableColumns count="1">
    <tableColumn id="1" xr3:uid="{00000000-0010-0000-6801-000001000000}" name="Odonus"/>
  </tableColumns>
  <tableStyleInfo name="TableStyleMedium9" showFirstColumn="0" showLastColumn="0" showRowStripes="1" showColumnStripes="0"/>
</table>
</file>

<file path=xl/tables/table2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3" xr:uid="{00000000-000C-0000-FFFF-FFFF6A010000}" name="Ophthalmotilapia" displayName="Ophthalmotilapia" ref="KX1:KX2" totalsRowShown="0" headerRowDxfId="439">
  <autoFilter ref="KX1:KX2" xr:uid="{00000000-0009-0000-0100-0000BB010000}"/>
  <tableColumns count="1">
    <tableColumn id="1" xr3:uid="{00000000-0010-0000-6A01-000001000000}" name="Ophthalmotilapia"/>
  </tableColumns>
  <tableStyleInfo name="TableStyleMedium9" showFirstColumn="0" showLastColumn="0" showRowStripes="1" showColumnStripes="0"/>
</table>
</file>

<file path=xl/tables/table2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4" xr:uid="{00000000-000C-0000-FFFF-FFFF6B010000}" name="Opistognathus" displayName="Opistognathus" ref="KY1:KY4" totalsRowShown="0" headerRowDxfId="438">
  <autoFilter ref="KY1:KY4" xr:uid="{00000000-0009-0000-0100-0000BC010000}"/>
  <tableColumns count="1">
    <tableColumn id="1" xr3:uid="{00000000-0010-0000-6B01-000001000000}" name="Opistognathus"/>
  </tableColumns>
  <tableStyleInfo name="TableStyleMedium9" showFirstColumn="0" showLastColumn="0" showRowStripes="1" showColumnStripes="0"/>
</table>
</file>

<file path=xl/tables/table2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5" xr:uid="{00000000-000C-0000-FFFF-FFFF6C010000}" name="Oryzias" displayName="Oryzias" ref="KZ1:KZ2" totalsRowShown="0" headerRowDxfId="437">
  <autoFilter ref="KZ1:KZ2" xr:uid="{00000000-0009-0000-0100-0000BD010000}"/>
  <tableColumns count="1">
    <tableColumn id="1" xr3:uid="{00000000-0010-0000-6C01-000001000000}" name="Oryzias"/>
  </tableColumns>
  <tableStyleInfo name="TableStyleMedium9" showFirstColumn="0" showLastColumn="0" showRowStripes="1" showColumnStripes="0"/>
</table>
</file>

<file path=xl/tables/table2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6" xr:uid="{00000000-000C-0000-FFFF-FFFF6D010000}" name="Osphronemus" displayName="Osphronemus" ref="LA1:LA2" totalsRowShown="0" headerRowDxfId="436">
  <autoFilter ref="LA1:LA2" xr:uid="{00000000-0009-0000-0100-0000BE010000}"/>
  <tableColumns count="1">
    <tableColumn id="1" xr3:uid="{00000000-0010-0000-6D01-000001000000}" name="Osphronemus"/>
  </tableColumns>
  <tableStyleInfo name="TableStyleMedium9" showFirstColumn="0" showLastColumn="0" showRowStripes="1" showColumnStripes="0"/>
</table>
</file>

<file path=xl/tables/table2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8" xr:uid="{00000000-000C-0000-FFFF-FFFF6F010000}" name="Osteoglossum" displayName="Osteoglossum" ref="LB1:LB3" totalsRowShown="0" headerRowDxfId="435">
  <autoFilter ref="LB1:LB3" xr:uid="{00000000-0009-0000-0100-0000C0010000}"/>
  <tableColumns count="1">
    <tableColumn id="1" xr3:uid="{00000000-0010-0000-6F01-000001000000}" name="Osteoglossum"/>
  </tableColumns>
  <tableStyleInfo name="TableStyleMedium9" showFirstColumn="0" showLastColumn="0" showRowStripes="1" showColumnStripes="0"/>
</table>
</file>

<file path=xl/tables/table2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9" xr:uid="{00000000-000C-0000-FFFF-FFFF70010000}" name="Ostracion" displayName="Ostracion" ref="LC1:LC6" totalsRowShown="0" headerRowDxfId="434">
  <autoFilter ref="LC1:LC6" xr:uid="{00000000-0009-0000-0100-0000C1010000}"/>
  <tableColumns count="1">
    <tableColumn id="1" xr3:uid="{00000000-0010-0000-7001-000001000000}" name="Ostracion"/>
  </tableColumns>
  <tableStyleInfo name="TableStyleMedium9" showFirstColumn="0" showLastColumn="0" showRowStripes="1" showColumnStripes="0"/>
</table>
</file>

<file path=xl/tables/table2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0" xr:uid="{00000000-000C-0000-FFFF-FFFF71010000}" name="Otocinclus" displayName="Otocinclus" ref="LD1:LD11" totalsRowShown="0" headerRowDxfId="433">
  <autoFilter ref="LD1:LD11" xr:uid="{00000000-0009-0000-0100-0000C2010000}"/>
  <tableColumns count="1">
    <tableColumn id="1" xr3:uid="{00000000-0010-0000-7101-000001000000}" name="Otocinclus"/>
  </tableColumns>
  <tableStyleInfo name="TableStyleMedium9" showFirstColumn="0" showLastColumn="0" showRowStripes="1" showColumnStripes="0"/>
</table>
</file>

<file path=xl/tables/table2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1" xr:uid="{00000000-000C-0000-FFFF-FFFF72010000}" name="Tabla451" displayName="Tabla451" ref="LE1:LE3" totalsRowShown="0" headerRowDxfId="432">
  <autoFilter ref="LE1:LE3" xr:uid="{00000000-0009-0000-0100-0000C3010000}"/>
  <tableColumns count="1">
    <tableColumn id="1" xr3:uid="{00000000-0010-0000-7201-000001000000}" name="Otopharynx"/>
  </tableColumns>
  <tableStyleInfo name="TableStyleMedium9" showFirstColumn="0" showLastColumn="0" showRowStripes="1" showColumnStripes="0"/>
</table>
</file>

<file path=xl/tables/table2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2" xr:uid="{00000000-000C-0000-FFFF-FFFF73010000}" name="Oxycirrhites" displayName="Oxycirrhites" ref="LF1:LF2" totalsRowShown="0" headerRowDxfId="431">
  <autoFilter ref="LF1:LF2" xr:uid="{00000000-0009-0000-0100-0000C4010000}"/>
  <tableColumns count="1">
    <tableColumn id="1" xr3:uid="{00000000-0010-0000-7301-000001000000}" name="Oxycirrhites"/>
  </tableColumns>
  <tableStyleInfo name="TableStyleMedium9" showFirstColumn="0" showLastColumn="0" showRowStripes="1" showColumnStripes="0"/>
</table>
</file>

<file path=xl/tables/table2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3" xr:uid="{00000000-000C-0000-FFFF-FFFF74010000}" name="Oxyeleotris" displayName="Oxyeleotris" ref="LH1:LH2" totalsRowShown="0" headerRowDxfId="430">
  <autoFilter ref="LH1:LH2" xr:uid="{00000000-0009-0000-0100-0000C5010000}"/>
  <tableColumns count="1">
    <tableColumn id="1" xr3:uid="{00000000-0010-0000-7401-000001000000}" name="Oxyeleotris"/>
  </tableColumns>
  <tableStyleInfo name="TableStyleMedium9" showFirstColumn="0" showLastColumn="0" showRowStripes="1" showColumnStripes="0"/>
</table>
</file>

<file path=xl/tables/table2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4" xr:uid="{00000000-000C-0000-FFFF-FFFF75010000}" name="Oxymonacanthus" displayName="Oxymonacanthus" ref="LI1:LI2" totalsRowShown="0" headerRowDxfId="429">
  <autoFilter ref="LI1:LI2" xr:uid="{00000000-0009-0000-0100-0000C6010000}"/>
  <tableColumns count="1">
    <tableColumn id="1" xr3:uid="{00000000-0010-0000-7501-000001000000}" name="Oxymonacanthus"/>
  </tableColumns>
  <tableStyleInfo name="TableStyleMedium9" showFirstColumn="0" showLastColumn="0" showRowStripes="1" showColumnStripes="0"/>
</table>
</file>

<file path=xl/tables/table2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5" xr:uid="{00000000-000C-0000-FFFF-FFFF76010000}" name="Panaque" displayName="Panaque" ref="LL1:LL6" totalsRowShown="0" headerRowDxfId="428">
  <autoFilter ref="LL1:LL6" xr:uid="{00000000-0009-0000-0100-0000C7010000}"/>
  <tableColumns count="1">
    <tableColumn id="1" xr3:uid="{00000000-0010-0000-7601-000001000000}" name="Panaque"/>
  </tableColumns>
  <tableStyleInfo name="TableStyleMedium9" showFirstColumn="0" showLastColumn="0" showRowStripes="1" showColumnStripes="0"/>
</table>
</file>

<file path=xl/tables/table3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6" xr:uid="{00000000-000C-0000-FFFF-FFFF77010000}" name="Pangasius" displayName="Pangasius" ref="LM1:LM3" totalsRowShown="0" headerRowDxfId="427">
  <autoFilter ref="LM1:LM3" xr:uid="{00000000-0009-0000-0100-0000C8010000}"/>
  <tableColumns count="1">
    <tableColumn id="1" xr3:uid="{00000000-0010-0000-7701-000001000000}" name="Pangasius"/>
  </tableColumns>
  <tableStyleInfo name="TableStyleMedium9" showFirstColumn="0" showLastColumn="0" showRowStripes="1" showColumnStripes="0"/>
</table>
</file>

<file path=xl/tables/table3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7" xr:uid="{00000000-000C-0000-FFFF-FFFF78010000}" name="Pangio" displayName="Pangio" ref="LN1:LN8" totalsRowShown="0" headerRowDxfId="426">
  <autoFilter ref="LN1:LN8" xr:uid="{00000000-0009-0000-0100-0000C9010000}"/>
  <tableColumns count="1">
    <tableColumn id="1" xr3:uid="{00000000-0010-0000-7801-000001000000}" name="Pangio"/>
  </tableColumns>
  <tableStyleInfo name="TableStyleMedium9" showFirstColumn="0" showLastColumn="0" showRowStripes="1" showColumnStripes="0"/>
</table>
</file>

<file path=xl/tables/table3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8" xr:uid="{00000000-000C-0000-FFFF-FFFF79010000}" name="Pantodon" displayName="Pantodon" ref="LO1:LO2" totalsRowShown="0" headerRowDxfId="425">
  <autoFilter ref="LO1:LO2" xr:uid="{00000000-0009-0000-0100-0000CA010000}"/>
  <tableColumns count="1">
    <tableColumn id="1" xr3:uid="{00000000-0010-0000-7901-000001000000}" name="Pantodon"/>
  </tableColumns>
  <tableStyleInfo name="TableStyleMedium9" showFirstColumn="0" showLastColumn="0" showRowStripes="1" showColumnStripes="0"/>
</table>
</file>

<file path=xl/tables/table3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9" xr:uid="{00000000-000C-0000-FFFF-FFFF7A010000}" name="Parablennius" displayName="Parablennius" ref="LP1:LP5" totalsRowShown="0" headerRowDxfId="424">
  <autoFilter ref="LP1:LP5" xr:uid="{00000000-0009-0000-0100-0000CB010000}"/>
  <tableColumns count="1">
    <tableColumn id="1" xr3:uid="{00000000-0010-0000-7A01-000001000000}" name="Parablennius"/>
  </tableColumns>
  <tableStyleInfo name="TableStyleMedium9" showFirstColumn="0" showLastColumn="0" showRowStripes="1" showColumnStripes="0"/>
</table>
</file>

<file path=xl/tables/table3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0" xr:uid="{00000000-000C-0000-FFFF-FFFF7B010000}" name="Paracanthurus" displayName="Paracanthurus" ref="LQ1:LQ2" totalsRowShown="0" headerRowDxfId="423">
  <autoFilter ref="LQ1:LQ2" xr:uid="{00000000-0009-0000-0100-0000CC010000}"/>
  <tableColumns count="1">
    <tableColumn id="1" xr3:uid="{00000000-0010-0000-7B01-000001000000}" name="Paracanthurus"/>
  </tableColumns>
  <tableStyleInfo name="TableStyleMedium9" showFirstColumn="0" showLastColumn="0" showRowStripes="1" showColumnStripes="0"/>
</table>
</file>

<file path=xl/tables/table3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1" xr:uid="{00000000-000C-0000-FFFF-FFFF7C010000}" name="Paracheilinus" displayName="Paracheilinus" ref="LR1:LR7" totalsRowShown="0" headerRowDxfId="422">
  <autoFilter ref="LR1:LR7" xr:uid="{00000000-0009-0000-0100-0000CD010000}"/>
  <tableColumns count="1">
    <tableColumn id="1" xr3:uid="{00000000-0010-0000-7C01-000001000000}" name="Paracheilinus"/>
  </tableColumns>
  <tableStyleInfo name="TableStyleMedium9" showFirstColumn="0" showLastColumn="0" showRowStripes="1" showColumnStripes="0"/>
</table>
</file>

<file path=xl/tables/table3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2" xr:uid="{00000000-000C-0000-FFFF-FFFF7D010000}" name="Paracheirodon" displayName="Paracheirodon" ref="LS1:LS4" totalsRowShown="0" headerRowDxfId="421">
  <autoFilter ref="LS1:LS4" xr:uid="{00000000-0009-0000-0100-0000CE010000}"/>
  <tableColumns count="1">
    <tableColumn id="1" xr3:uid="{00000000-0010-0000-7D01-000001000000}" name="Paracheirodon"/>
  </tableColumns>
  <tableStyleInfo name="TableStyleMedium9" showFirstColumn="0" showLastColumn="0" showRowStripes="1" showColumnStripes="0"/>
</table>
</file>

<file path=xl/tables/table3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3" xr:uid="{00000000-000C-0000-FFFF-FFFF7E010000}" name="Parachromis" displayName="Parachromis" ref="LT1:LT4" totalsRowShown="0" headerRowDxfId="420">
  <autoFilter ref="LT1:LT4" xr:uid="{00000000-0009-0000-0100-0000CF010000}"/>
  <tableColumns count="1">
    <tableColumn id="1" xr3:uid="{00000000-0010-0000-7E01-000001000000}" name="Parachromis"/>
  </tableColumns>
  <tableStyleInfo name="TableStyleMedium9" showFirstColumn="0" showLastColumn="0" showRowStripes="1" showColumnStripes="0"/>
</table>
</file>

<file path=xl/tables/table3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4" xr:uid="{00000000-000C-0000-FFFF-FFFF7F010000}" name="Paracirrhites" displayName="Paracirrhites" ref="LU1:LU3" totalsRowShown="0" headerRowDxfId="419">
  <autoFilter ref="LU1:LU3" xr:uid="{00000000-0009-0000-0100-0000D0010000}"/>
  <tableColumns count="1">
    <tableColumn id="1" xr3:uid="{00000000-0010-0000-7F01-000001000000}" name="Paracirrhites"/>
  </tableColumns>
  <tableStyleInfo name="TableStyleMedium9" showFirstColumn="0" showLastColumn="0" showRowStripes="1" showColumnStripes="0"/>
</table>
</file>

<file path=xl/tables/table3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5" xr:uid="{00000000-000C-0000-FFFF-FFFF80010000}" name="Paracyprichromis" displayName="Paracyprichromis" ref="LV1:LV2" totalsRowShown="0" headerRowDxfId="418">
  <autoFilter ref="LV1:LV2" xr:uid="{00000000-0009-0000-0100-0000D1010000}"/>
  <tableColumns count="1">
    <tableColumn id="1" xr3:uid="{00000000-0010-0000-8001-000001000000}" name="Paracyprichromis"/>
  </tableColumns>
  <tableStyleInfo name="TableStyleMedium9" showFirstColumn="0" showLastColumn="0" showRowStripes="1" showColumnStripes="0"/>
</table>
</file>

<file path=xl/tables/table3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6" xr:uid="{00000000-000C-0000-FFFF-FFFF81010000}" name="Paragobiodon" displayName="Paragobiodon" ref="LW1:LW2" totalsRowShown="0" headerRowDxfId="417">
  <autoFilter ref="LW1:LW2" xr:uid="{00000000-0009-0000-0100-0000D2010000}"/>
  <tableColumns count="1">
    <tableColumn id="1" xr3:uid="{00000000-0010-0000-8101-000001000000}" name="Paragobiodon"/>
  </tableColumns>
  <tableStyleInfo name="TableStyleMedium9" showFirstColumn="0" showLastColumn="0" showRowStripes="1" showColumnStripes="0"/>
</table>
</file>

<file path=xl/tables/table3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7" xr:uid="{00000000-000C-0000-FFFF-FFFF82010000}" name="Parambassis" displayName="Parambassis" ref="LX1:LX3" totalsRowShown="0" headerRowDxfId="416">
  <autoFilter ref="LX1:LX3" xr:uid="{00000000-0009-0000-0100-0000D3010000}"/>
  <tableColumns count="1">
    <tableColumn id="1" xr3:uid="{00000000-0010-0000-8201-000001000000}" name="Parambassis"/>
  </tableColumns>
  <tableStyleInfo name="TableStyleMedium9" showFirstColumn="0" showLastColumn="0" showRowStripes="1" showColumnStripes="0"/>
</table>
</file>

<file path=xl/tables/table3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9" xr:uid="{00000000-000C-0000-FFFF-FFFF84010000}" name="Paratilapia" displayName="Paratilapia" ref="LY1:LY4" totalsRowShown="0" headerRowDxfId="415">
  <autoFilter ref="LY1:LY4" xr:uid="{00000000-0009-0000-0100-0000D5010000}"/>
  <tableColumns count="1">
    <tableColumn id="1" xr3:uid="{00000000-0010-0000-8401-000001000000}" name="Paratilapia"/>
  </tableColumns>
  <tableStyleInfo name="TableStyleMedium9" showFirstColumn="0" showLastColumn="0" showRowStripes="1" showColumnStripes="0"/>
</table>
</file>

<file path=xl/tables/table3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0" xr:uid="{00000000-000C-0000-FFFF-FFFF85010000}" name="Paratrygon" displayName="Paratrygon" ref="LZ1:LZ2" totalsRowShown="0" headerRowDxfId="414">
  <autoFilter ref="LZ1:LZ2" xr:uid="{00000000-0009-0000-0100-0000D6010000}"/>
  <tableColumns count="1">
    <tableColumn id="1" xr3:uid="{00000000-0010-0000-8501-000001000000}" name="Paratrygon"/>
  </tableColumns>
  <tableStyleInfo name="TableStyleMedium9" showFirstColumn="0" showLastColumn="0" showRowStripes="1" showColumnStripes="0"/>
</table>
</file>

<file path=xl/tables/table3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1" xr:uid="{00000000-000C-0000-FFFF-FFFF86010000}" name="Pareques" displayName="Pareques" ref="MA1:MA2" totalsRowShown="0" headerRowDxfId="413">
  <autoFilter ref="MA1:MA2" xr:uid="{00000000-0009-0000-0100-0000D7010000}"/>
  <tableColumns count="1">
    <tableColumn id="1" xr3:uid="{00000000-0010-0000-8601-000001000000}" name="Pareques"/>
  </tableColumns>
  <tableStyleInfo name="TableStyleMedium9" showFirstColumn="0" showLastColumn="0" showRowStripes="1" showColumnStripes="0"/>
</table>
</file>

<file path=xl/tables/table3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2" xr:uid="{00000000-000C-0000-FFFF-FFFF87010000}" name="Parosphromenus" displayName="Parosphromenus" ref="MB1:MB2" totalsRowShown="0" headerRowDxfId="412">
  <autoFilter ref="MB1:MB2" xr:uid="{00000000-0009-0000-0100-0000D8010000}"/>
  <tableColumns count="1">
    <tableColumn id="1" xr3:uid="{00000000-0010-0000-8701-000001000000}" name="Parosphromenus"/>
  </tableColumns>
  <tableStyleInfo name="TableStyleMedium9" showFirstColumn="0" showLastColumn="0" showRowStripes="1" showColumnStripes="0"/>
</table>
</file>

<file path=xl/tables/table3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3" xr:uid="{00000000-000C-0000-FFFF-FFFF88010000}" name="Peckoltia" displayName="Peckoltia" ref="MC1:MC6" totalsRowShown="0" headerRowDxfId="411">
  <autoFilter ref="MC1:MC6" xr:uid="{00000000-0009-0000-0100-0000D9010000}"/>
  <tableColumns count="1">
    <tableColumn id="1" xr3:uid="{00000000-0010-0000-8801-000001000000}" name="Peckoltia"/>
  </tableColumns>
  <tableStyleInfo name="TableStyleMedium9" showFirstColumn="0" showLastColumn="0" showRowStripes="1" showColumnStripes="0"/>
</table>
</file>

<file path=xl/tables/table3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5" xr:uid="{00000000-000C-0000-FFFF-FFFF8A010000}" name="Pelvicachromis" displayName="Pelvicachromis" ref="MD1:MD4" totalsRowShown="0" headerRowDxfId="410">
  <autoFilter ref="MD1:MD4" xr:uid="{00000000-0009-0000-0100-0000DB010000}"/>
  <tableColumns count="1">
    <tableColumn id="1" xr3:uid="{00000000-0010-0000-8A01-000001000000}" name="Pelvicachromis"/>
  </tableColumns>
  <tableStyleInfo name="TableStyleMedium9" showFirstColumn="0" showLastColumn="0" showRowStripes="1" showColumnStripes="0"/>
</table>
</file>

<file path=xl/tables/table3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6" xr:uid="{00000000-000C-0000-FFFF-FFFF8B010000}" name="Periophthalmus" displayName="Periophthalmus" ref="ME1:ME2" totalsRowShown="0" headerRowDxfId="409">
  <autoFilter ref="ME1:ME2" xr:uid="{00000000-0009-0000-0100-0000DC010000}"/>
  <tableColumns count="1">
    <tableColumn id="1" xr3:uid="{00000000-0010-0000-8B01-000001000000}" name="Periophthalmus"/>
  </tableColumns>
  <tableStyleInfo name="TableStyleMedium9" showFirstColumn="0" showLastColumn="0" showRowStripes="1" showColumnStripes="0"/>
</table>
</file>

<file path=xl/tables/table3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7" xr:uid="{00000000-000C-0000-FFFF-FFFF8C010000}" name="Perrunichthys" displayName="Perrunichthys" ref="MF1:MF2" totalsRowShown="0" headerRowDxfId="408">
  <autoFilter ref="MF1:MF2" xr:uid="{00000000-0009-0000-0100-0000DD010000}"/>
  <tableColumns count="1">
    <tableColumn id="1" xr3:uid="{00000000-0010-0000-8C01-000001000000}" name="Perrunichthys"/>
  </tableColumns>
  <tableStyleInfo name="TableStyleMedium9" showFirstColumn="0" showLastColumn="0" showRowStripes="1" showColumnStripes="0"/>
</table>
</file>

<file path=xl/tables/table3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8" xr:uid="{00000000-000C-0000-FFFF-FFFF8D010000}" name="Pervagor" displayName="Pervagor" ref="MG1:MG5" totalsRowShown="0" headerRowDxfId="407">
  <autoFilter ref="MG1:MG5" xr:uid="{00000000-0009-0000-0100-0000DE010000}"/>
  <tableColumns count="1">
    <tableColumn id="1" xr3:uid="{00000000-0010-0000-8D01-000001000000}" name="Pervagor"/>
  </tableColumns>
  <tableStyleInfo name="TableStyleMedium9" showFirstColumn="0" showLastColumn="0" showRowStripes="1" showColumnStripes="0"/>
</table>
</file>

<file path=xl/tables/table3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9" xr:uid="{00000000-000C-0000-FFFF-FFFF8E010000}" name="Petitella" displayName="Petitella" ref="MI1:MI2" totalsRowShown="0" headerRowDxfId="406">
  <autoFilter ref="MI1:MI2" xr:uid="{00000000-0009-0000-0100-0000DF010000}"/>
  <tableColumns count="1">
    <tableColumn id="1" xr3:uid="{00000000-0010-0000-8E01-000001000000}" name="Petitella"/>
  </tableColumns>
  <tableStyleInfo name="TableStyleMedium9" showFirstColumn="0" showLastColumn="0" showRowStripes="1" showColumnStripes="0"/>
</table>
</file>

<file path=xl/tables/table3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0" xr:uid="{00000000-000C-0000-FFFF-FFFF8F010000}" name="Petrochromis" displayName="Petrochromis" ref="MJ1:MJ4" totalsRowShown="0" headerRowDxfId="405">
  <autoFilter ref="MJ1:MJ4" xr:uid="{00000000-0009-0000-0100-0000E0010000}"/>
  <tableColumns count="1">
    <tableColumn id="1" xr3:uid="{00000000-0010-0000-8F01-000001000000}" name="Petrochromis"/>
  </tableColumns>
  <tableStyleInfo name="TableStyleMedium9" showFirstColumn="0" showLastColumn="0" showRowStripes="1" showColumnStripes="0"/>
</table>
</file>

<file path=xl/tables/table3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2" xr:uid="{00000000-000C-0000-FFFF-FFFF91010000}" name="Phenacogaster" displayName="Phenacogaster" ref="MK1:MK2" totalsRowShown="0" headerRowDxfId="404">
  <autoFilter ref="MK1:MK2" xr:uid="{00000000-0009-0000-0100-0000E2010000}"/>
  <tableColumns count="1">
    <tableColumn id="1" xr3:uid="{00000000-0010-0000-9101-000001000000}" name="Phenacogaster"/>
  </tableColumns>
  <tableStyleInfo name="TableStyleMedium9" showFirstColumn="0" showLastColumn="0" showRowStripes="1" showColumnStripes="0"/>
</table>
</file>

<file path=xl/tables/table3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3" xr:uid="{00000000-000C-0000-FFFF-FFFF92010000}" name="Phenacogrammus" displayName="Phenacogrammus" ref="ML1:ML2" totalsRowShown="0" headerRowDxfId="403">
  <autoFilter ref="ML1:ML2" xr:uid="{00000000-0009-0000-0100-0000E3010000}"/>
  <tableColumns count="1">
    <tableColumn id="1" xr3:uid="{00000000-0010-0000-9201-000001000000}" name="Phenacogrammus"/>
  </tableColumns>
  <tableStyleInfo name="TableStyleMedium9" showFirstColumn="0" showLastColumn="0" showRowStripes="1" showColumnStripes="0"/>
</table>
</file>

<file path=xl/tables/table3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4" xr:uid="{00000000-000C-0000-FFFF-FFFF93010000}" name="Pholidichthys" displayName="Pholidichthys" ref="MM1:MM2" totalsRowShown="0" headerRowDxfId="402">
  <autoFilter ref="MM1:MM2" xr:uid="{00000000-0009-0000-0100-0000E4010000}"/>
  <tableColumns count="1">
    <tableColumn id="1" xr3:uid="{00000000-0010-0000-9301-000001000000}" name="Pholidichthys"/>
  </tableColumns>
  <tableStyleInfo name="TableStyleMedium9" showFirstColumn="0" showLastColumn="0" showRowStripes="1" showColumnStripes="0"/>
</table>
</file>

<file path=xl/tables/table3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5" xr:uid="{00000000-000C-0000-FFFF-FFFF94010000}" name="Phractocephalus" displayName="Phractocephalus" ref="MN1:MN2" totalsRowShown="0" headerRowDxfId="401">
  <autoFilter ref="MN1:MN2" xr:uid="{00000000-0009-0000-0100-0000E5010000}"/>
  <tableColumns count="1">
    <tableColumn id="1" xr3:uid="{00000000-0010-0000-9401-000001000000}" name="Phractocephalus"/>
  </tableColumns>
  <tableStyleInfo name="TableStyleMedium9" showFirstColumn="0" showLastColumn="0" showRowStripes="1" showColumnStripes="0"/>
</table>
</file>

<file path=xl/tables/table3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8" xr:uid="{00000000-000C-0000-FFFF-FFFF97010000}" name="Piaractus" displayName="Piaractus" ref="MO1:MO2" totalsRowShown="0" headerRowDxfId="400">
  <autoFilter ref="MO1:MO2" xr:uid="{00000000-0009-0000-0100-0000E8010000}"/>
  <tableColumns count="1">
    <tableColumn id="1" xr3:uid="{00000000-0010-0000-9701-000001000000}" name="Piaractus"/>
  </tableColumns>
  <tableStyleInfo name="TableStyleMedium9" showFirstColumn="0" showLastColumn="0" showRowStripes="1" showColumnStripes="0"/>
</table>
</file>

<file path=xl/tables/table3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9" xr:uid="{00000000-000C-0000-FFFF-FFFF98010000}" name="Pimelodella" displayName="Pimelodella" ref="MQ1:MQ3" totalsRowShown="0" headerRowDxfId="399">
  <autoFilter ref="MQ1:MQ3" xr:uid="{00000000-0009-0000-0100-0000E9010000}"/>
  <tableColumns count="1">
    <tableColumn id="1" xr3:uid="{00000000-0010-0000-9801-000001000000}" name="Pimelodella"/>
  </tableColumns>
  <tableStyleInfo name="TableStyleMedium9" showFirstColumn="0" showLastColumn="0" showRowStripes="1" showColumnStripes="0"/>
</table>
</file>

<file path=xl/tables/table3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0" xr:uid="{00000000-000C-0000-FFFF-FFFF99010000}" name="Pimelodus" displayName="Pimelodus" ref="MR1:MR7" totalsRowShown="0" headerRowDxfId="398">
  <autoFilter ref="MR1:MR7" xr:uid="{00000000-0009-0000-0100-0000EA010000}"/>
  <tableColumns count="1">
    <tableColumn id="1" xr3:uid="{00000000-0010-0000-9901-000001000000}" name="Pimelodus"/>
  </tableColumns>
  <tableStyleInfo name="TableStyleMedium9" showFirstColumn="0" showLastColumn="0" showRowStripes="1" showColumnStripes="0"/>
</table>
</file>

<file path=xl/tables/table3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1" xr:uid="{00000000-000C-0000-FFFF-FFFF9A010000}" name="Placidochromis" displayName="Placidochromis" ref="MS1:MS5" totalsRowShown="0" headerRowDxfId="397">
  <autoFilter ref="MS1:MS5" xr:uid="{00000000-0009-0000-0100-0000EB010000}"/>
  <tableColumns count="1">
    <tableColumn id="1" xr3:uid="{00000000-0010-0000-9A01-000001000000}" name="Placidochromis"/>
  </tableColumns>
  <tableStyleInfo name="TableStyleMedium9" showFirstColumn="0" showLastColumn="0" showRowStripes="1" showColumnStripes="0"/>
</table>
</file>

<file path=xl/tables/table3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2" xr:uid="{00000000-000C-0000-FFFF-FFFF9B010000}" name="Platax" displayName="Platax" ref="MT1:MT5" totalsRowShown="0" headerRowDxfId="396">
  <autoFilter ref="MT1:MT5" xr:uid="{00000000-0009-0000-0100-0000EC010000}"/>
  <tableColumns count="1">
    <tableColumn id="1" xr3:uid="{00000000-0010-0000-9B01-000001000000}" name="Platax"/>
  </tableColumns>
  <tableStyleInfo name="TableStyleMedium9" showFirstColumn="0" showLastColumn="0" showRowStripes="1" showColumnStripes="0"/>
</table>
</file>

<file path=xl/tables/table3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3" xr:uid="{00000000-000C-0000-FFFF-FFFF9C010000}" name="Platydoras" displayName="Platydoras" ref="MU1:MU3" totalsRowShown="0" headerRowDxfId="395">
  <autoFilter ref="MU1:MU3" xr:uid="{00000000-0009-0000-0100-0000ED010000}"/>
  <tableColumns count="1">
    <tableColumn id="1" xr3:uid="{00000000-0010-0000-9C01-000001000000}" name="Platydoras"/>
  </tableColumns>
  <tableStyleInfo name="TableStyleMedium9" showFirstColumn="0" showLastColumn="0" showRowStripes="1" showColumnStripes="0"/>
</table>
</file>

<file path=xl/tables/table3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7" xr:uid="{00000000-000C-0000-FFFF-FFFFA0010000}" name="Plesiotrygon" displayName="Plesiotrygon" ref="MV1:MV2" totalsRowShown="0" headerRowDxfId="394">
  <autoFilter ref="MV1:MV2" xr:uid="{00000000-0009-0000-0100-0000F1010000}"/>
  <tableColumns count="1">
    <tableColumn id="1" xr3:uid="{00000000-0010-0000-A001-000001000000}" name="Plesiotrygon"/>
  </tableColumns>
  <tableStyleInfo name="TableStyleMedium9" showFirstColumn="0" showLastColumn="0" showRowStripes="1" showColumnStripes="0"/>
</table>
</file>

<file path=xl/tables/table3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8" xr:uid="{00000000-000C-0000-FFFF-FFFFA1010000}" name="Plotosus" displayName="Plotosus" ref="MW1:MW2" totalsRowShown="0" headerRowDxfId="393">
  <autoFilter ref="MW1:MW2" xr:uid="{00000000-0009-0000-0100-0000F2010000}"/>
  <tableColumns count="1">
    <tableColumn id="1" xr3:uid="{00000000-0010-0000-A101-000001000000}" name="Plotosus"/>
  </tableColumns>
  <tableStyleInfo name="TableStyleMedium9" showFirstColumn="0" showLastColumn="0" showRowStripes="1" showColumnStripes="0"/>
</table>
</file>

<file path=xl/tables/table3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9" xr:uid="{00000000-000C-0000-FFFF-FFFFA2010000}" name="Poecilia" displayName="Poecilia" ref="MX1:MX7" totalsRowShown="0" headerRowDxfId="392">
  <autoFilter ref="MX1:MX7" xr:uid="{00000000-0009-0000-0100-0000F3010000}"/>
  <tableColumns count="1">
    <tableColumn id="1" xr3:uid="{00000000-0010-0000-A201-000001000000}" name="Poecilia"/>
  </tableColumns>
  <tableStyleInfo name="TableStyleMedium9" showFirstColumn="0" showLastColumn="0" showRowStripes="1" showColumnStripes="0"/>
</table>
</file>

<file path=xl/tables/table3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1" xr:uid="{00000000-000C-0000-FFFF-FFFFA4010000}" name="Polypterus" displayName="Polypterus" ref="MY1:MY12" totalsRowShown="0" headerRowDxfId="391">
  <autoFilter ref="MY1:MY12" xr:uid="{00000000-0009-0000-0100-0000F5010000}"/>
  <tableColumns count="1">
    <tableColumn id="1" xr3:uid="{00000000-0010-0000-A401-000001000000}" name="Polypterus"/>
  </tableColumns>
  <tableStyleInfo name="TableStyleMedium9" showFirstColumn="0" showLastColumn="0" showRowStripes="1" showColumnStripes="0"/>
</table>
</file>

<file path=xl/tables/table3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2" xr:uid="{00000000-000C-0000-FFFF-FFFFA5010000}" name="Pomacanthus" displayName="Pomacanthus" ref="MZ1:MZ12" totalsRowShown="0" headerRowDxfId="390">
  <autoFilter ref="MZ1:MZ12" xr:uid="{00000000-0009-0000-0100-0000F6010000}"/>
  <tableColumns count="1">
    <tableColumn id="1" xr3:uid="{00000000-0010-0000-A501-000001000000}" name="Pomacanthus"/>
  </tableColumns>
  <tableStyleInfo name="TableStyleMedium9" showFirstColumn="0" showLastColumn="0" showRowStripes="1" showColumnStripes="0"/>
</table>
</file>

<file path=xl/tables/table3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3" xr:uid="{00000000-000C-0000-FFFF-FFFFA6010000}" name="Pomacentrus" displayName="Pomacentrus" ref="NA1:NA9" totalsRowShown="0" headerRowDxfId="389">
  <autoFilter ref="NA1:NA9" xr:uid="{00000000-0009-0000-0100-0000F7010000}"/>
  <tableColumns count="1">
    <tableColumn id="1" xr3:uid="{00000000-0010-0000-A601-000001000000}" name="Pomacentrus"/>
  </tableColumns>
  <tableStyleInfo name="TableStyleMedium9" showFirstColumn="0" showLastColumn="0" showRowStripes="1" showColumnStripes="0"/>
</table>
</file>

<file path=xl/tables/table3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5" xr:uid="{00000000-000C-0000-FFFF-FFFFA8010000}" name="Potamotrygon" displayName="Potamotrygon" ref="NB1:NB8" totalsRowShown="0" headerRowDxfId="388">
  <autoFilter ref="NB1:NB8" xr:uid="{00000000-0009-0000-0100-0000F9010000}"/>
  <tableColumns count="1">
    <tableColumn id="1" xr3:uid="{00000000-0010-0000-A801-000001000000}" name="Potamotrygon"/>
  </tableColumns>
  <tableStyleInfo name="TableStyleMedium9" showFirstColumn="0" showLastColumn="0" showRowStripes="1" showColumnStripes="0"/>
</table>
</file>

<file path=xl/tables/table3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6" xr:uid="{00000000-000C-0000-FFFF-FFFFA9010000}" name="Premnas" displayName="Premnas" ref="NC1:NC2" totalsRowShown="0" headerRowDxfId="387">
  <autoFilter ref="NC1:NC2" xr:uid="{00000000-0009-0000-0100-0000FA010000}"/>
  <tableColumns count="1">
    <tableColumn id="1" xr3:uid="{00000000-0010-0000-A901-000001000000}" name="Premnas"/>
  </tableColumns>
  <tableStyleInfo name="TableStyleMedium9" showFirstColumn="0" showLastColumn="0" showRowStripes="1" showColumnStripes="0"/>
</table>
</file>

<file path=xl/tables/table3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7" xr:uid="{00000000-000C-0000-FFFF-FFFFAA010000}" name="Prionobrama" displayName="Prionobrama" ref="ND1:ND2" totalsRowShown="0" headerRowDxfId="386">
  <autoFilter ref="ND1:ND2" xr:uid="{00000000-0009-0000-0100-0000FB010000}"/>
  <tableColumns count="1">
    <tableColumn id="1" xr3:uid="{00000000-0010-0000-AA01-000001000000}" name="Prionobrama"/>
  </tableColumns>
  <tableStyleInfo name="TableStyleMedium9" showFirstColumn="0" showLastColumn="0" showRowStripes="1" showColumnStripes="0"/>
</table>
</file>

<file path=xl/tables/table3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8" xr:uid="{00000000-000C-0000-FFFF-FFFFAB010000}" name="Pristella" displayName="Pristella" ref="NE1:NE3" totalsRowShown="0" headerRowDxfId="385">
  <autoFilter ref="NE1:NE3" xr:uid="{00000000-0009-0000-0100-0000FC010000}"/>
  <tableColumns count="1">
    <tableColumn id="1" xr3:uid="{00000000-0010-0000-AB01-000001000000}" name="Pristella"/>
  </tableColumns>
  <tableStyleInfo name="TableStyleMedium9" showFirstColumn="0" showLastColumn="0" showRowStripes="1" showColumnStripes="0"/>
</table>
</file>

<file path=xl/tables/table3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0" xr:uid="{00000000-000C-0000-FFFF-FFFFAD010000}" name="Protomelas" displayName="Protomelas" ref="NF1:NF7" totalsRowShown="0" headerRowDxfId="384">
  <autoFilter ref="NF1:NF7" xr:uid="{00000000-0009-0000-0100-0000FE010000}"/>
  <tableColumns count="1">
    <tableColumn id="1" xr3:uid="{00000000-0010-0000-AD01-000001000000}" name="Protomelas"/>
  </tableColumns>
  <tableStyleInfo name="TableStyleMedium9" showFirstColumn="0" showLastColumn="0" showRowStripes="1" showColumnStripes="0"/>
</table>
</file>

<file path=xl/tables/table3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1" xr:uid="{00000000-000C-0000-FFFF-FFFFAE010000}" name="Protopterus" displayName="Protopterus" ref="NG1:NG3" totalsRowShown="0" headerRowDxfId="383">
  <autoFilter ref="NG1:NG3" xr:uid="{00000000-0009-0000-0100-0000FF010000}"/>
  <tableColumns count="1">
    <tableColumn id="1" xr3:uid="{00000000-0010-0000-AE01-000001000000}" name="Protopterus"/>
  </tableColumns>
  <tableStyleInfo name="TableStyleMedium9" showFirstColumn="0" showLastColumn="0" showRowStripes="1" showColumnStripes="0"/>
</table>
</file>

<file path=xl/tables/table3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4" xr:uid="{00000000-000C-0000-FFFF-FFFFB1010000}" name="Pseudanthias" displayName="Pseudanthias" ref="NI1:NI19" totalsRowShown="0" headerRowDxfId="382">
  <autoFilter ref="NI1:NI19" xr:uid="{00000000-0009-0000-0100-000002020000}"/>
  <tableColumns count="1">
    <tableColumn id="1" xr3:uid="{00000000-0010-0000-B101-000001000000}" name="Pseudanthias"/>
  </tableColumns>
  <tableStyleInfo name="TableStyleMedium9" showFirstColumn="0" showLastColumn="0" showRowStripes="1" showColumnStripes="0"/>
</table>
</file>

<file path=xl/tables/table3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5" xr:uid="{00000000-000C-0000-FFFF-FFFFB2010000}" name="Pseudocheilinus" displayName="Pseudocheilinus" ref="NJ1:NJ5" totalsRowShown="0" headerRowDxfId="381">
  <autoFilter ref="NJ1:NJ5" xr:uid="{00000000-0009-0000-0100-000003020000}"/>
  <tableColumns count="1">
    <tableColumn id="1" xr3:uid="{00000000-0010-0000-B201-000001000000}" name="Pseudocheilinus"/>
  </tableColumns>
  <tableStyleInfo name="TableStyleMedium9" showFirstColumn="0" showLastColumn="0" showRowStripes="1" showColumnStripes="0"/>
</table>
</file>

<file path=xl/tables/table3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6" xr:uid="{00000000-000C-0000-FFFF-FFFFB3010000}" name="Pseudochromis" displayName="Pseudochromis" ref="NK1:NK18" totalsRowShown="0" headerRowDxfId="380">
  <autoFilter ref="NK1:NK18" xr:uid="{00000000-0009-0000-0100-000004020000}"/>
  <tableColumns count="1">
    <tableColumn id="1" xr3:uid="{00000000-0010-0000-B301-000001000000}" name="Pseudochromis"/>
  </tableColumns>
  <tableStyleInfo name="TableStyleMedium9" showFirstColumn="0" showLastColumn="0" showRowStripes="1" showColumnStripes="0"/>
</table>
</file>

<file path=xl/tables/table3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7" xr:uid="{00000000-000C-0000-FFFF-FFFFB4010000}" name="Pseudogastromyzon" displayName="Pseudogastromyzon" ref="NL1:NL2" totalsRowShown="0" headerRowDxfId="379">
  <autoFilter ref="NL1:NL2" xr:uid="{00000000-0009-0000-0100-000005020000}"/>
  <tableColumns count="1">
    <tableColumn id="1" xr3:uid="{00000000-0010-0000-B401-000001000000}" name="Pseudogastromyzon"/>
  </tableColumns>
  <tableStyleInfo name="TableStyleMedium9" showFirstColumn="0" showLastColumn="0" showRowStripes="1" showColumnStripes="0"/>
</table>
</file>

<file path=xl/tables/table3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8" xr:uid="{00000000-000C-0000-FFFF-FFFFB5010000}" name="Pseudohemiodon" displayName="Pseudohemiodon" ref="NM1:NM2" totalsRowShown="0" headerRowDxfId="378">
  <autoFilter ref="NM1:NM2" xr:uid="{00000000-0009-0000-0100-000006020000}"/>
  <tableColumns count="1">
    <tableColumn id="1" xr3:uid="{00000000-0010-0000-B501-000001000000}" name="Pseudohemiodon"/>
  </tableColumns>
  <tableStyleInfo name="TableStyleMedium9" showFirstColumn="0" showLastColumn="0" showRowStripes="1" showColumnStripes="0"/>
</table>
</file>

<file path=xl/tables/table3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1" xr:uid="{00000000-000C-0000-FFFF-FFFFB8010000}" name="Pseudoplatystoma" displayName="Pseudoplatystoma" ref="NN1:NN2" totalsRowShown="0" headerRowDxfId="377">
  <autoFilter ref="NN1:NN2" xr:uid="{00000000-0009-0000-0100-000009020000}"/>
  <tableColumns count="1">
    <tableColumn id="1" xr3:uid="{00000000-0010-0000-B801-000001000000}" name="Pseudoplatystoma"/>
  </tableColumns>
  <tableStyleInfo name="TableStyleMedium9" showFirstColumn="0" showLastColumn="0" showRowStripes="1" showColumnStripes="0"/>
</table>
</file>

<file path=xl/tables/table3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2" xr:uid="{00000000-000C-0000-FFFF-FFFFB9010000}" name="Pseudotropheus" displayName="Pseudotropheus" ref="NO1:NO17" totalsRowShown="0" headerRowDxfId="376">
  <autoFilter ref="NO1:NO17" xr:uid="{00000000-0009-0000-0100-00000A020000}"/>
  <tableColumns count="1">
    <tableColumn id="1" xr3:uid="{00000000-0010-0000-B901-000001000000}" name="Pseudotropheus"/>
  </tableColumns>
  <tableStyleInfo name="TableStyleMedium9" showFirstColumn="0" showLastColumn="0" showRowStripes="1" showColumnStripes="0"/>
</table>
</file>

<file path=xl/tables/table3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3" xr:uid="{00000000-000C-0000-FFFF-FFFFBA010000}" name="Pterapogon" displayName="Pterapogon" ref="NP1:NP2" totalsRowShown="0" headerRowDxfId="375">
  <autoFilter ref="NP1:NP2" xr:uid="{00000000-0009-0000-0100-00000B020000}"/>
  <tableColumns count="1">
    <tableColumn id="1" xr3:uid="{00000000-0010-0000-BA01-000001000000}" name="Pterapogon"/>
  </tableColumns>
  <tableStyleInfo name="TableStyleMedium9" showFirstColumn="0" showLastColumn="0" showRowStripes="1" showColumnStripes="0"/>
</table>
</file>

<file path=xl/tables/table3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4" xr:uid="{00000000-000C-0000-FFFF-FFFFBB010000}" name="Ptereleotris" displayName="Ptereleotris" ref="NQ1:NQ5" totalsRowShown="0" headerRowDxfId="374">
  <autoFilter ref="NQ1:NQ5" xr:uid="{00000000-0009-0000-0100-00000C020000}"/>
  <tableColumns count="1">
    <tableColumn id="1" xr3:uid="{00000000-0010-0000-BB01-000001000000}" name="Ptereleotris"/>
  </tableColumns>
  <tableStyleInfo name="TableStyleMedium9" showFirstColumn="0" showLastColumn="0" showRowStripes="1" showColumnStripes="0"/>
</table>
</file>

<file path=xl/tables/table3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5" xr:uid="{00000000-000C-0000-FFFF-FFFFBC010000}" name="Pterois" displayName="Pterois" ref="NR1:NR4" totalsRowShown="0" headerRowDxfId="373">
  <autoFilter ref="NR1:NR4" xr:uid="{00000000-0009-0000-0100-00000D020000}"/>
  <tableColumns count="1">
    <tableColumn id="1" xr3:uid="{00000000-0010-0000-BC01-000001000000}" name="Pterois"/>
  </tableColumns>
  <tableStyleInfo name="TableStyleMedium9" showFirstColumn="0" showLastColumn="0" showRowStripes="1" showColumnStripes="0"/>
</table>
</file>

<file path=xl/tables/table3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6" xr:uid="{00000000-000C-0000-FFFF-FFFFBD010000}" name="Pterophyllum" displayName="Pterophyllum" ref="NS1:NS4" totalsRowShown="0" headerRowDxfId="372">
  <autoFilter ref="NS1:NS4" xr:uid="{00000000-0009-0000-0100-00000E020000}"/>
  <tableColumns count="1">
    <tableColumn id="1" xr3:uid="{00000000-0010-0000-BD01-000001000000}" name="Pterophyllum"/>
  </tableColumns>
  <tableStyleInfo name="TableStyleMedium9" showFirstColumn="0" showLastColumn="0" showRowStripes="1" showColumnStripes="0"/>
</table>
</file>

<file path=xl/tables/table3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7" xr:uid="{00000000-000C-0000-FFFF-FFFFBE010000}" name="Puntius" displayName="Puntius" ref="NV1:NV18" totalsRowShown="0" headerRowDxfId="371">
  <autoFilter ref="NV1:NV18" xr:uid="{00000000-0009-0000-0100-00000F020000}"/>
  <tableColumns count="1">
    <tableColumn id="1" xr3:uid="{00000000-0010-0000-BE01-000001000000}" name="Puntius"/>
  </tableColumns>
  <tableStyleInfo name="TableStyleMedium9" showFirstColumn="0" showLastColumn="0" showRowStripes="1" showColumnStripes="0"/>
</table>
</file>

<file path=xl/tables/table3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8" xr:uid="{00000000-000C-0000-FFFF-FFFFBF010000}" name="Pygoplites" displayName="Pygoplites" ref="NW1:NW2" totalsRowShown="0" headerRowDxfId="370">
  <autoFilter ref="NW1:NW2" xr:uid="{00000000-0009-0000-0100-000010020000}"/>
  <tableColumns count="1">
    <tableColumn id="1" xr3:uid="{00000000-0010-0000-BF01-000001000000}" name="Pygoplites"/>
  </tableColumns>
  <tableStyleInfo name="TableStyleMedium9" showFirstColumn="0" showLastColumn="0" showRowStripes="1" showColumnStripes="0"/>
</table>
</file>

<file path=xl/tables/table3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9" xr:uid="{00000000-000C-0000-FFFF-FFFFC0010000}" name="Pyrrhulina" displayName="Pyrrhulina" ref="NX1:NX2" totalsRowShown="0" headerRowDxfId="369">
  <autoFilter ref="NX1:NX2" xr:uid="{00000000-0009-0000-0100-000011020000}"/>
  <tableColumns count="1">
    <tableColumn id="1" xr3:uid="{00000000-0010-0000-C001-000001000000}" name="Pyrrhulina"/>
  </tableColumns>
  <tableStyleInfo name="TableStyleMedium9" showFirstColumn="0" showLastColumn="0" showRowStripes="1" showColumnStripes="0"/>
</table>
</file>

<file path=xl/tables/table3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0" xr:uid="{00000000-000C-0000-FFFF-FFFFC1010000}" name="Rasbora" displayName="Rasbora" ref="NY1:NY9" totalsRowShown="0" headerRowDxfId="368">
  <autoFilter ref="NY1:NY9" xr:uid="{00000000-0009-0000-0100-000012020000}"/>
  <tableColumns count="1">
    <tableColumn id="1" xr3:uid="{00000000-0010-0000-C101-000001000000}" name="Rasbora"/>
  </tableColumns>
  <tableStyleInfo name="TableStyleMedium9" showFirstColumn="0" showLastColumn="0" showRowStripes="1" showColumnStripes="0"/>
</table>
</file>

<file path=xl/tables/table3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2" xr:uid="{00000000-000C-0000-FFFF-FFFFC3010000}" name="Rhamphichthys" displayName="Rhamphichthys" ref="NZ1:NZ2" totalsRowShown="0" headerRowDxfId="367">
  <autoFilter ref="NZ1:NZ2" xr:uid="{00000000-0009-0000-0100-000014020000}"/>
  <tableColumns count="1">
    <tableColumn id="1" xr3:uid="{00000000-0010-0000-C301-000001000000}" name="Rhamphichthys"/>
  </tableColumns>
  <tableStyleInfo name="TableStyleMedium9" showFirstColumn="0" showLastColumn="0" showRowStripes="1" showColumnStripes="0"/>
</table>
</file>

<file path=xl/tables/table3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3" xr:uid="{00000000-000C-0000-FFFF-FFFFC4010000}" name="Rhinecanthus" displayName="Rhinecanthus" ref="OA1:OA4" totalsRowShown="0" headerRowDxfId="366">
  <autoFilter ref="OA1:OA4" xr:uid="{00000000-0009-0000-0100-000015020000}"/>
  <tableColumns count="1">
    <tableColumn id="1" xr3:uid="{00000000-0010-0000-C401-000001000000}" name="Rhinecanthus"/>
  </tableColumns>
  <tableStyleInfo name="TableStyleMedium9" showFirstColumn="0" showLastColumn="0" showRowStripes="1" showColumnStripes="0"/>
</table>
</file>

<file path=xl/tables/table3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4" xr:uid="{00000000-000C-0000-FFFF-FFFFC5010000}" name="Rhinomuraena" displayName="Rhinomuraena" ref="OB1:OB2" totalsRowShown="0" headerRowDxfId="365">
  <autoFilter ref="OB1:OB2" xr:uid="{00000000-0009-0000-0100-000016020000}"/>
  <tableColumns count="1">
    <tableColumn id="1" xr3:uid="{00000000-0010-0000-C501-000001000000}" name="Rhinomuraena"/>
  </tableColumns>
  <tableStyleInfo name="TableStyleMedium9" showFirstColumn="0" showLastColumn="0" showRowStripes="1" showColumnStripes="0"/>
</table>
</file>

<file path=xl/tables/table3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5" xr:uid="{00000000-000C-0000-FFFF-FFFFC6010000}" name="Rineloricaria" displayName="Rineloricaria" ref="OC1:OC6" totalsRowShown="0" headerRowDxfId="364">
  <autoFilter ref="OC1:OC6" xr:uid="{00000000-0009-0000-0100-000017020000}"/>
  <tableColumns count="1">
    <tableColumn id="1" xr3:uid="{00000000-0010-0000-C601-000001000000}" name="Rineloricaria"/>
  </tableColumns>
  <tableStyleInfo name="TableStyleMedium9" showFirstColumn="0" showLastColumn="0" showRowStripes="1" showColumnStripes="0"/>
</table>
</file>

<file path=xl/tables/table3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6" xr:uid="{00000000-000C-0000-FFFF-FFFFC7010000}" name="Rivulus" displayName="Rivulus" ref="OD1:OD3" totalsRowShown="0" headerRowDxfId="363">
  <autoFilter ref="OD1:OD3" xr:uid="{00000000-0009-0000-0100-000018020000}"/>
  <tableColumns count="1">
    <tableColumn id="1" xr3:uid="{00000000-0010-0000-C701-000001000000}" name="Rivulus"/>
  </tableColumns>
  <tableStyleInfo name="TableStyleMedium9" showFirstColumn="0" showLastColumn="0" showRowStripes="1" showColumnStripes="0"/>
</table>
</file>

<file path=xl/tables/table3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7" xr:uid="{00000000-000C-0000-FFFF-FFFFC8010000}" name="Salarias" displayName="Salarias" ref="OF1:OF6" totalsRowShown="0" headerRowDxfId="362">
  <autoFilter ref="OF1:OF6" xr:uid="{00000000-0009-0000-0100-000019020000}"/>
  <tableColumns count="1">
    <tableColumn id="1" xr3:uid="{00000000-0010-0000-C801-000001000000}" name="Salarias"/>
  </tableColumns>
  <tableStyleInfo name="TableStyleMedium9" showFirstColumn="0" showLastColumn="0" showRowStripes="1" showColumnStripes="0"/>
</table>
</file>

<file path=xl/tables/table3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8" xr:uid="{00000000-000C-0000-FFFF-FFFFC9010000}" name="Sargocentron" displayName="Sargocentron" ref="OG1:OG3" totalsRowShown="0" headerRowDxfId="361">
  <autoFilter ref="OG1:OG3" xr:uid="{00000000-0009-0000-0100-00001A020000}"/>
  <tableColumns count="1">
    <tableColumn id="1" xr3:uid="{00000000-0010-0000-C901-000001000000}" name="Sargocentron"/>
  </tableColumns>
  <tableStyleInfo name="TableStyleMedium9" showFirstColumn="0" showLastColumn="0" showRowStripes="1" showColumnStripes="0"/>
</table>
</file>

<file path=xl/tables/table3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9" xr:uid="{00000000-000C-0000-FFFF-FFFFCA010000}" name="Satanoperca" displayName="Satanoperca" ref="OH1:OH4" totalsRowShown="0" headerRowDxfId="360">
  <autoFilter ref="OH1:OH4" xr:uid="{00000000-0009-0000-0100-00001B020000}"/>
  <tableColumns count="1">
    <tableColumn id="1" xr3:uid="{00000000-0010-0000-CA01-000001000000}" name="Satanoperca"/>
  </tableColumns>
  <tableStyleInfo name="TableStyleMedium9" showFirstColumn="0" showLastColumn="0" showRowStripes="1" showColumnStripes="0"/>
</table>
</file>

<file path=xl/tables/table3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0" xr:uid="{00000000-000C-0000-FFFF-FFFFCB010000}" name="Scartella" displayName="Scartella" ref="OI1:OI2" totalsRowShown="0" headerRowDxfId="359">
  <autoFilter ref="OI1:OI2" xr:uid="{00000000-0009-0000-0100-00001C020000}"/>
  <tableColumns count="1">
    <tableColumn id="1" xr3:uid="{00000000-0010-0000-CB01-000001000000}" name="Scartella"/>
  </tableColumns>
  <tableStyleInfo name="TableStyleMedium9" showFirstColumn="0" showLastColumn="0" showRowStripes="1" showColumnStripes="0"/>
</table>
</file>

<file path=xl/tables/table3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1" xr:uid="{00000000-000C-0000-FFFF-FFFFCC010000}" name="Scarus" displayName="Scarus" ref="OJ1:OJ3" totalsRowShown="0" headerRowDxfId="358">
  <autoFilter ref="OJ1:OJ3" xr:uid="{00000000-0009-0000-0100-00001D020000}"/>
  <tableColumns count="1">
    <tableColumn id="1" xr3:uid="{00000000-0010-0000-CC01-000001000000}" name="Scarus"/>
  </tableColumns>
  <tableStyleInfo name="TableStyleMedium9" showFirstColumn="0" showLastColumn="0" showRowStripes="1" showColumnStripes="0"/>
</table>
</file>

<file path=xl/tables/table3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2" xr:uid="{00000000-000C-0000-FFFF-FFFFCD010000}" name="Scatophagus" displayName="Scatophagus" ref="OK1:OK2" totalsRowShown="0" headerRowDxfId="357">
  <autoFilter ref="OK1:OK2" xr:uid="{00000000-0009-0000-0100-00001E020000}"/>
  <tableColumns count="1">
    <tableColumn id="1" xr3:uid="{00000000-0010-0000-CD01-000001000000}" name="Scatophagus"/>
  </tableColumns>
  <tableStyleInfo name="TableStyleMedium9" showFirstColumn="0" showLastColumn="0" showRowStripes="1" showColumnStripes="0"/>
</table>
</file>

<file path=xl/tables/table3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3" xr:uid="{00000000-000C-0000-FFFF-FFFFCE010000}" name="Sciaenochromis" displayName="Sciaenochromis" ref="OL1:OL3" totalsRowShown="0" headerRowDxfId="356">
  <autoFilter ref="OL1:OL3" xr:uid="{00000000-0009-0000-0100-00001F020000}"/>
  <tableColumns count="1">
    <tableColumn id="1" xr3:uid="{00000000-0010-0000-CE01-000001000000}" name="Sciaenochromis"/>
  </tableColumns>
  <tableStyleInfo name="TableStyleMedium9" showFirstColumn="0" showLastColumn="0" showRowStripes="1" showColumnStripes="0"/>
</table>
</file>

<file path=xl/tables/table3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5" xr:uid="{00000000-000C-0000-FFFF-FFFFD0010000}" name="Selenotoca" displayName="Selenotoca" ref="ON1:ON2" totalsRowShown="0" headerRowDxfId="355">
  <autoFilter ref="ON1:ON2" xr:uid="{00000000-0009-0000-0100-000021020000}"/>
  <tableColumns count="1">
    <tableColumn id="1" xr3:uid="{00000000-0010-0000-D001-000001000000}" name="Selenotoca"/>
  </tableColumns>
  <tableStyleInfo name="TableStyleMedium9" showFirstColumn="0" showLastColumn="0" showRowStripes="1" showColumnStripes="0"/>
</table>
</file>

<file path=xl/tables/table3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6" xr:uid="{00000000-000C-0000-FFFF-FFFFD1010000}" name="Semaprochilodus" displayName="Semaprochilodus" ref="OO1:OO5" totalsRowShown="0" headerRowDxfId="354">
  <autoFilter ref="OO1:OO5" xr:uid="{00000000-0009-0000-0100-000022020000}"/>
  <tableColumns count="1">
    <tableColumn id="1" xr3:uid="{00000000-0010-0000-D101-000001000000}" name="Semaprochilodus"/>
  </tableColumns>
  <tableStyleInfo name="TableStyleMedium9" showFirstColumn="0" showLastColumn="0" showRowStripes="1" showColumnStripes="0"/>
</table>
</file>

<file path=xl/tables/table3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7" xr:uid="{00000000-000C-0000-FFFF-FFFFD2010000}" name="Serranus" displayName="Serranus" ref="OP1:OP4" totalsRowShown="0" headerRowDxfId="353">
  <autoFilter ref="OP1:OP4" xr:uid="{00000000-0009-0000-0100-000023020000}"/>
  <tableColumns count="1">
    <tableColumn id="1" xr3:uid="{00000000-0010-0000-D201-000001000000}" name="Serranus"/>
  </tableColumns>
  <tableStyleInfo name="TableStyleMedium9" showFirstColumn="0" showLastColumn="0" showRowStripes="1" showColumnStripes="0"/>
</table>
</file>

<file path=xl/tables/table3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8" xr:uid="{00000000-000C-0000-FFFF-FFFFD3010000}" name="Siganus" displayName="Siganus" ref="OR1:OR14" totalsRowShown="0" headerRowDxfId="352">
  <autoFilter ref="OR1:OR14" xr:uid="{00000000-0009-0000-0100-000024020000}"/>
  <tableColumns count="1">
    <tableColumn id="1" xr3:uid="{00000000-0010-0000-D301-000001000000}" name="Siganus"/>
  </tableColumns>
  <tableStyleInfo name="TableStyleMedium9" showFirstColumn="0" showLastColumn="0" showRowStripes="1" showColumnStripes="0"/>
</table>
</file>

<file path=xl/tables/table3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9" xr:uid="{00000000-000C-0000-FFFF-FFFFD4010000}" name="Signigobius" displayName="Signigobius" ref="OS1:OS2" totalsRowShown="0" headerRowDxfId="351">
  <autoFilter ref="OS1:OS2" xr:uid="{00000000-0009-0000-0100-000025020000}"/>
  <tableColumns count="1">
    <tableColumn id="1" xr3:uid="{00000000-0010-0000-D401-000001000000}" name="Signigobius"/>
  </tableColumns>
  <tableStyleInfo name="TableStyleMedium9" showFirstColumn="0" showLastColumn="0" showRowStripes="1" showColumnStripes="0"/>
</table>
</file>

<file path=xl/tables/table3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3" xr:uid="{00000000-000C-0000-FFFF-FFFFD8010000}" name="Sorubim" displayName="Sorubim" ref="OT1:OT2" totalsRowShown="0" headerRowDxfId="350">
  <autoFilter ref="OT1:OT2" xr:uid="{00000000-0009-0000-0100-000029020000}"/>
  <tableColumns count="1">
    <tableColumn id="1" xr3:uid="{00000000-0010-0000-D801-000001000000}" name="Sorubim"/>
  </tableColumns>
  <tableStyleInfo name="TableStyleMedium9" showFirstColumn="0" showLastColumn="0" showRowStripes="1" showColumnStripes="0"/>
</table>
</file>

<file path=xl/tables/table3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4" xr:uid="{00000000-000C-0000-FFFF-FFFFD9010000}" name="Sparisoma" displayName="Sparisoma" ref="OU1:OU2" totalsRowShown="0" headerRowDxfId="349">
  <autoFilter ref="OU1:OU2" xr:uid="{00000000-0009-0000-0100-00002A020000}"/>
  <tableColumns count="1">
    <tableColumn id="1" xr3:uid="{00000000-0010-0000-D901-000001000000}" name="Sparisoma"/>
  </tableColumns>
  <tableStyleInfo name="TableStyleMedium9" showFirstColumn="0" showLastColumn="0" showRowStripes="1" showColumnStripes="0"/>
</table>
</file>

<file path=xl/tables/table3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5" xr:uid="{00000000-000C-0000-FFFF-FFFFDA010000}" name="Spatuloricaria" displayName="Spatuloricaria" ref="OV1:OV3" totalsRowShown="0" headerRowDxfId="348">
  <autoFilter ref="OV1:OV3" xr:uid="{00000000-0009-0000-0100-00002B020000}"/>
  <tableColumns count="1">
    <tableColumn id="1" xr3:uid="{00000000-0010-0000-DA01-000001000000}" name="Spatuloricaria"/>
  </tableColumns>
  <tableStyleInfo name="TableStyleMedium9" showFirstColumn="0" showLastColumn="0" showRowStripes="1" showColumnStripes="0"/>
</table>
</file>

<file path=xl/tables/table3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6" xr:uid="{00000000-000C-0000-FFFF-FFFFDB010000}" name="Sphaeramia" displayName="Sphaeramia" ref="OW1:OW2" totalsRowShown="0" headerRowDxfId="347">
  <autoFilter ref="OW1:OW2" xr:uid="{00000000-0009-0000-0100-00002C020000}"/>
  <tableColumns count="1">
    <tableColumn id="1" xr3:uid="{00000000-0010-0000-DB01-000001000000}" name="Sphaeramia"/>
  </tableColumns>
  <tableStyleInfo name="TableStyleMedium9" showFirstColumn="0" showLastColumn="0" showRowStripes="1" showColumnStripes="0"/>
</table>
</file>

<file path=xl/tables/table3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7" xr:uid="{00000000-000C-0000-FFFF-FFFFDC010000}" name="Sphaerichthys" displayName="Sphaerichthys" ref="OX1:OX2" totalsRowShown="0" headerRowDxfId="346">
  <autoFilter ref="OX1:OX2" xr:uid="{00000000-0009-0000-0100-00002D020000}"/>
  <tableColumns count="1">
    <tableColumn id="1" xr3:uid="{00000000-0010-0000-DC01-000001000000}" name="Sphaerichthys"/>
  </tableColumns>
  <tableStyleInfo name="TableStyleMedium9" showFirstColumn="0" showLastColumn="0" showRowStripes="1" showColumnStripes="0"/>
</table>
</file>

<file path=xl/tables/table3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8" xr:uid="{00000000-000C-0000-FFFF-FFFFDD010000}" name="Sphoeroides" displayName="Sphoeroides" ref="OY1:OY2" totalsRowShown="0" headerRowDxfId="345">
  <autoFilter ref="OY1:OY2" xr:uid="{00000000-0009-0000-0100-00002E020000}"/>
  <tableColumns count="1">
    <tableColumn id="1" xr3:uid="{00000000-0010-0000-DD01-000001000000}" name="Sphoeroides"/>
  </tableColumns>
  <tableStyleInfo name="TableStyleMedium9" showFirstColumn="0" showLastColumn="0" showRowStripes="1" showColumnStripes="0"/>
</table>
</file>

<file path=xl/tables/table3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9" xr:uid="{00000000-000C-0000-FFFF-FFFFDE010000}" name="Sphyrna" displayName="Sphyrna" ref="OZ1:OZ2" totalsRowShown="0" headerRowDxfId="344">
  <autoFilter ref="OZ1:OZ2" xr:uid="{00000000-0009-0000-0100-00002F020000}"/>
  <tableColumns count="1">
    <tableColumn id="1" xr3:uid="{00000000-0010-0000-DE01-000001000000}" name="Sphyrna"/>
  </tableColumns>
  <tableStyleInfo name="TableStyleMedium9" showFirstColumn="0" showLastColumn="0" showRowStripes="1" showColumnStripes="0"/>
</table>
</file>

<file path=xl/tables/table3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0" xr:uid="{00000000-000C-0000-FFFF-FFFFDF010000}" name="Steatocranus" displayName="Steatocranus" ref="PA1:PA3" totalsRowShown="0" headerRowDxfId="343">
  <autoFilter ref="PA1:PA3" xr:uid="{00000000-0009-0000-0100-000030020000}"/>
  <tableColumns count="1">
    <tableColumn id="1" xr3:uid="{00000000-0010-0000-DF01-000001000000}" name="Steatocranus"/>
  </tableColumns>
  <tableStyleInfo name="TableStyleMedium9" showFirstColumn="0" showLastColumn="0" showRowStripes="1" showColumnStripes="0"/>
</table>
</file>

<file path=xl/tables/table3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1" xr:uid="{00000000-000C-0000-FFFF-FFFFE0010000}" name="Steatogenys" displayName="Steatogenys" ref="PB1:PB4" totalsRowShown="0" headerRowDxfId="342">
  <autoFilter ref="PB1:PB4" xr:uid="{00000000-0009-0000-0100-000031020000}"/>
  <tableColumns count="1">
    <tableColumn id="1" xr3:uid="{00000000-0010-0000-E001-000001000000}" name="Steatogenys"/>
  </tableColumns>
  <tableStyleInfo name="TableStyleMedium9" showFirstColumn="0" showLastColumn="0" showRowStripes="1" showColumnStripes="0"/>
</table>
</file>

<file path=xl/tables/table3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2" xr:uid="{00000000-000C-0000-FFFF-FFFFE1010000}" name="Stegastes" displayName="Stegastes" ref="PC1:PC6" totalsRowShown="0" headerRowDxfId="341">
  <autoFilter ref="PC1:PC6" xr:uid="{00000000-0009-0000-0100-000032020000}"/>
  <tableColumns count="1">
    <tableColumn id="1" xr3:uid="{00000000-0010-0000-E101-000001000000}" name="Stegastes"/>
  </tableColumns>
  <tableStyleInfo name="TableStyleMedium9" showFirstColumn="0" showLastColumn="0" showRowStripes="1" showColumnStripes="0"/>
</table>
</file>

<file path=xl/tables/table3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3" xr:uid="{00000000-000C-0000-FFFF-FFFFE2010000}" name="Sternopygus" displayName="Sternopygus" ref="PD1:PD2" totalsRowShown="0" headerRowDxfId="340">
  <autoFilter ref="PD1:PD2" xr:uid="{00000000-0009-0000-0100-000033020000}"/>
  <tableColumns count="1">
    <tableColumn id="1" xr3:uid="{00000000-0010-0000-E201-000001000000}" name="Sternopygus"/>
  </tableColumns>
  <tableStyleInfo name="TableStyleMedium9" showFirstColumn="0" showLastColumn="0" showRowStripes="1" showColumnStripes="0"/>
</table>
</file>

<file path=xl/tables/table3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4" xr:uid="{00000000-000C-0000-FFFF-FFFFE3010000}" name="Stonogobiops" displayName="Stonogobiops" ref="PF1:PF4" totalsRowShown="0" headerRowDxfId="339">
  <autoFilter ref="PF1:PF4" xr:uid="{00000000-0009-0000-0100-000034020000}"/>
  <tableColumns count="1">
    <tableColumn id="1" xr3:uid="{00000000-0010-0000-E301-000001000000}" name="Stonogobiops"/>
  </tableColumns>
  <tableStyleInfo name="TableStyleMedium9" showFirstColumn="0" showLastColumn="0" showRowStripes="1" showColumnStripes="0"/>
</table>
</file>

<file path=xl/tables/table3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5" xr:uid="{00000000-000C-0000-FFFF-FFFFE4010000}" name="Sturisomatichthys" displayName="Sturisomatichthys" ref="PG1:PG3" totalsRowShown="0" headerRowDxfId="338">
  <autoFilter ref="PG1:PG3" xr:uid="{00000000-0009-0000-0100-000035020000}"/>
  <tableColumns count="1">
    <tableColumn id="1" xr3:uid="{00000000-0010-0000-E401-000001000000}" name="Sturisomatichthys"/>
  </tableColumns>
  <tableStyleInfo name="TableStyleMedium9" showFirstColumn="0" showLastColumn="0" showRowStripes="1" showColumnStripes="0"/>
</table>
</file>

<file path=xl/tables/table3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7" xr:uid="{00000000-000C-0000-FFFF-FFFFE6010000}" name="Sundadanio" displayName="Sundadanio" ref="PH1:PH2" totalsRowShown="0" headerRowDxfId="337">
  <autoFilter ref="PH1:PH2" xr:uid="{00000000-0009-0000-0100-000037020000}"/>
  <tableColumns count="1">
    <tableColumn id="1" xr3:uid="{00000000-0010-0000-E601-000001000000}" name="Sundadanio"/>
  </tableColumns>
  <tableStyleInfo name="TableStyleMedium9" showFirstColumn="0" showLastColumn="0" showRowStripes="1" showColumnStripes="0"/>
</table>
</file>

<file path=xl/tables/table3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8" xr:uid="{00000000-000C-0000-FFFF-FFFFE7010000}" name="Symphysodon" displayName="Symphysodon" ref="PI1:PI3" totalsRowShown="0" headerRowDxfId="336">
  <autoFilter ref="PI1:PI3" xr:uid="{00000000-0009-0000-0100-000038020000}"/>
  <tableColumns count="1">
    <tableColumn id="1" xr3:uid="{00000000-0010-0000-E701-000001000000}" name="Symphysodon"/>
  </tableColumns>
  <tableStyleInfo name="TableStyleMedium9" showFirstColumn="0" showLastColumn="0" showRowStripes="1" showColumnStripes="0"/>
</table>
</file>

<file path=xl/tables/table3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9" xr:uid="{00000000-000C-0000-FFFF-FFFFE8010000}" name="Synbranchus" displayName="Synbranchus" ref="PJ1:PJ2" totalsRowShown="0" headerRowDxfId="335">
  <autoFilter ref="PJ1:PJ2" xr:uid="{00000000-0009-0000-0100-000039020000}"/>
  <tableColumns count="1">
    <tableColumn id="1" xr3:uid="{00000000-0010-0000-E801-000001000000}" name="Synbranchus"/>
  </tableColumns>
  <tableStyleInfo name="TableStyleMedium9" showFirstColumn="0" showLastColumn="0" showRowStripes="1" showColumnStripes="0"/>
</table>
</file>

<file path=xl/tables/table3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0" xr:uid="{00000000-000C-0000-FFFF-FFFFE9010000}" name="Synchiropus" displayName="Synchiropus" ref="PK1:PK10" totalsRowShown="0" headerRowDxfId="334">
  <autoFilter ref="PK1:PK10" xr:uid="{00000000-0009-0000-0100-00003A020000}"/>
  <tableColumns count="1">
    <tableColumn id="1" xr3:uid="{00000000-0010-0000-E901-000001000000}" name="Synchiropus"/>
  </tableColumns>
  <tableStyleInfo name="TableStyleMedium9" showFirstColumn="0" showLastColumn="0" showRowStripes="1" showColumnStripes="0"/>
</table>
</file>

<file path=xl/tables/table3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6" xr:uid="{00000000-000C-0000-FFFF-FFFFEB010000}" name="Synodontis" displayName="Synodontis" ref="PL1:PL10" totalsRowShown="0" headerRowDxfId="333">
  <autoFilter ref="PL1:PL10" xr:uid="{00000000-0009-0000-0100-0000BA000000}"/>
  <tableColumns count="1">
    <tableColumn id="1" xr3:uid="{00000000-0010-0000-EB01-000001000000}" name="Synodontis"/>
  </tableColumns>
  <tableStyleInfo name="TableStyleMedium9" showFirstColumn="0" showLastColumn="0" showRowStripes="1" showColumnStripes="0"/>
</table>
</file>

<file path=xl/tables/table3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2" xr:uid="{00000000-000C-0000-FFFF-FFFFED010000}" name="Taenianotus" displayName="Taenianotus" ref="PM1:PM2" totalsRowShown="0" headerRowDxfId="332">
  <autoFilter ref="PM1:PM2" xr:uid="{00000000-0009-0000-0100-00003C020000}"/>
  <tableColumns count="1">
    <tableColumn id="1" xr3:uid="{00000000-0010-0000-ED01-000001000000}" name="Taenianotus"/>
  </tableColumns>
  <tableStyleInfo name="TableStyleMedium9" showFirstColumn="0" showLastColumn="0" showRowStripes="1" showColumnStripes="0"/>
</table>
</file>

<file path=xl/tables/table3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3" xr:uid="{00000000-000C-0000-FFFF-FFFFEE010000}" name="Taeniura" displayName="Taeniura" ref="PN1:PN2" totalsRowShown="0" headerRowDxfId="331">
  <autoFilter ref="PN1:PN2" xr:uid="{00000000-0009-0000-0100-00003D020000}"/>
  <tableColumns count="1">
    <tableColumn id="1" xr3:uid="{00000000-0010-0000-EE01-000001000000}" name="Taeniura"/>
  </tableColumns>
  <tableStyleInfo name="TableStyleMedium9" showFirstColumn="0" showLastColumn="0" showRowStripes="1" showColumnStripes="0"/>
</table>
</file>

<file path=xl/tables/table3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4" xr:uid="{00000000-000C-0000-FFFF-FFFFEF010000}" name="Tanganicodus" displayName="Tanganicodus" ref="PO1:PO2" totalsRowShown="0" headerRowDxfId="330">
  <autoFilter ref="PO1:PO2" xr:uid="{00000000-0009-0000-0100-00003E020000}"/>
  <tableColumns count="1">
    <tableColumn id="1" xr3:uid="{00000000-0010-0000-EF01-000001000000}" name="Tanganicodus"/>
  </tableColumns>
  <tableStyleInfo name="TableStyleMedium9" showFirstColumn="0" showLastColumn="0" showRowStripes="1" showColumnStripes="0"/>
</table>
</file>

<file path=xl/tables/table3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5" xr:uid="{00000000-000C-0000-FFFF-FFFFF0010000}" name="Tanichthys" displayName="Tanichthys" ref="PP1:PP2" totalsRowShown="0" headerRowDxfId="329">
  <autoFilter ref="PP1:PP2" xr:uid="{00000000-0009-0000-0100-00003F020000}"/>
  <tableColumns count="1">
    <tableColumn id="1" xr3:uid="{00000000-0010-0000-F001-000001000000}" name="Tanichthys"/>
  </tableColumns>
  <tableStyleInfo name="TableStyleMedium9" showFirstColumn="0" showLastColumn="0" showRowStripes="1" showColumnStripes="0"/>
</table>
</file>

<file path=xl/tables/table3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6" xr:uid="{00000000-000C-0000-FFFF-FFFFF1010000}" name="Tatia" displayName="Tatia" ref="PQ1:PQ5" totalsRowShown="0" headerRowDxfId="328">
  <autoFilter ref="PQ1:PQ5" xr:uid="{00000000-0009-0000-0100-000040020000}"/>
  <tableColumns count="1">
    <tableColumn id="1" xr3:uid="{00000000-0010-0000-F101-000001000000}" name="Tatia"/>
  </tableColumns>
  <tableStyleInfo name="TableStyleMedium9" showFirstColumn="0" showLastColumn="0" showRowStripes="1" showColumnStripes="0"/>
</table>
</file>

<file path=xl/tables/table4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8" xr:uid="{00000000-000C-0000-FFFF-FFFFF3010000}" name="Telmatochromis" displayName="Telmatochromis" ref="PR1:PR2" totalsRowShown="0" headerRowDxfId="327">
  <autoFilter ref="PR1:PR2" xr:uid="{00000000-0009-0000-0100-000042020000}"/>
  <tableColumns count="1">
    <tableColumn id="1" xr3:uid="{00000000-0010-0000-F301-000001000000}" name="Telmatochromis"/>
  </tableColumns>
  <tableStyleInfo name="TableStyleMedium9" showFirstColumn="0" showLastColumn="0" showRowStripes="1" showColumnStripes="0"/>
</table>
</file>

<file path=xl/tables/table4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0" xr:uid="{00000000-000C-0000-FFFF-FFFFF5010000}" name="Tetragonopterus" displayName="Tetragonopterus" ref="PS1:PS4" totalsRowShown="0" headerRowDxfId="326">
  <autoFilter ref="PS1:PS4" xr:uid="{00000000-0009-0000-0100-000044020000}"/>
  <tableColumns count="1">
    <tableColumn id="1" xr3:uid="{00000000-0010-0000-F501-000001000000}" name="Tetragonopterus"/>
  </tableColumns>
  <tableStyleInfo name="TableStyleMedium9" showFirstColumn="0" showLastColumn="0" showRowStripes="1" showColumnStripes="0"/>
</table>
</file>

<file path=xl/tables/table4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1" xr:uid="{00000000-000C-0000-FFFF-FFFFF6010000}" name="Tetraodon" displayName="Tetraodon" ref="PT1:PT6" totalsRowShown="0" headerRowDxfId="325">
  <autoFilter ref="PT1:PT6" xr:uid="{00000000-0009-0000-0100-000045020000}"/>
  <tableColumns count="1">
    <tableColumn id="1" xr3:uid="{00000000-0010-0000-F601-000001000000}" name="Tetraodon"/>
  </tableColumns>
  <tableStyleInfo name="TableStyleMedium9" showFirstColumn="0" showLastColumn="0" showRowStripes="1" showColumnStripes="0"/>
</table>
</file>

<file path=xl/tables/table4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2" xr:uid="{00000000-000C-0000-FFFF-FFFFF7010000}" name="Thalassoma" displayName="Thalassoma" ref="PU1:PU7" totalsRowShown="0" headerRowDxfId="324">
  <autoFilter ref="PU1:PU7" xr:uid="{00000000-0009-0000-0100-000046020000}"/>
  <tableColumns count="1">
    <tableColumn id="1" xr3:uid="{00000000-0010-0000-F701-000001000000}" name="Thalassoma"/>
  </tableColumns>
  <tableStyleInfo name="TableStyleMedium9" showFirstColumn="0" showLastColumn="0" showRowStripes="1" showColumnStripes="0"/>
</table>
</file>

<file path=xl/tables/table4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3" xr:uid="{00000000-000C-0000-FFFF-FFFFF8010000}" name="Thayeria" displayName="Thayeria" ref="PV1:PV3" totalsRowShown="0" headerRowDxfId="323">
  <autoFilter ref="PV1:PV3" xr:uid="{00000000-0009-0000-0100-000047020000}"/>
  <tableColumns count="1">
    <tableColumn id="1" xr3:uid="{00000000-0010-0000-F801-000001000000}" name="Thayeria"/>
  </tableColumns>
  <tableStyleInfo name="TableStyleMedium9" showFirstColumn="0" showLastColumn="0" showRowStripes="1" showColumnStripes="0"/>
</table>
</file>

<file path=xl/tables/table4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4" xr:uid="{00000000-000C-0000-FFFF-FFFFF9010000}" name="Thoracocharax" displayName="Thoracocharax" ref="PW1:PW3" totalsRowShown="0" headerRowDxfId="322">
  <autoFilter ref="PW1:PW3" xr:uid="{00000000-0009-0000-0100-000048020000}"/>
  <tableColumns count="1">
    <tableColumn id="1" xr3:uid="{00000000-0010-0000-F901-000001000000}" name="Thoracocharax"/>
  </tableColumns>
  <tableStyleInfo name="TableStyleMedium9" showFirstColumn="0" showLastColumn="0" showRowStripes="1" showColumnStripes="0"/>
</table>
</file>

<file path=xl/tables/table4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5" xr:uid="{00000000-000C-0000-FFFF-FFFFFA010000}" name="Thorichthys" displayName="Thorichthys" ref="PX1:PX3" totalsRowShown="0" headerRowDxfId="321">
  <autoFilter ref="PX1:PX3" xr:uid="{00000000-0009-0000-0100-000049020000}"/>
  <tableColumns count="1">
    <tableColumn id="1" xr3:uid="{00000000-0010-0000-FA01-000001000000}" name="Thorichthys"/>
  </tableColumns>
  <tableStyleInfo name="TableStyleMedium9" showFirstColumn="0" showLastColumn="0" showRowStripes="1" showColumnStripes="0"/>
</table>
</file>

<file path=xl/tables/table4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6" xr:uid="{00000000-000C-0000-FFFF-FFFFFB010000}" name="Tilapia" displayName="Tilapia" ref="PY1:PY2" totalsRowShown="0" headerRowDxfId="320">
  <autoFilter ref="PY1:PY2" xr:uid="{00000000-0009-0000-0100-00004A020000}"/>
  <tableColumns count="1">
    <tableColumn id="1" xr3:uid="{00000000-0010-0000-FB01-000001000000}" name="Tilapia"/>
  </tableColumns>
  <tableStyleInfo name="TableStyleMedium9" showFirstColumn="0" showLastColumn="0" showRowStripes="1" showColumnStripes="0"/>
</table>
</file>

<file path=xl/tables/table4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7" xr:uid="{00000000-000C-0000-FFFF-FFFFFC010000}" name="Toxotes" displayName="Toxotes" ref="PZ1:PZ4" totalsRowShown="0" headerRowDxfId="319">
  <autoFilter ref="PZ1:PZ4" xr:uid="{00000000-0009-0000-0100-00004B020000}"/>
  <tableColumns count="1">
    <tableColumn id="1" xr3:uid="{00000000-0010-0000-FC01-000001000000}" name="Toxotes"/>
  </tableColumns>
  <tableStyleInfo name="TableStyleMedium9" showFirstColumn="0" showLastColumn="0" showRowStripes="1" showColumnStripes="0"/>
</table>
</file>

<file path=xl/tables/table4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8" xr:uid="{00000000-000C-0000-FFFF-FFFFFD010000}" name="Triaenodon" displayName="Triaenodon" ref="QB1:QB2" totalsRowShown="0" headerRowDxfId="318">
  <autoFilter ref="QB1:QB2" xr:uid="{00000000-0009-0000-0100-00004C020000}"/>
  <tableColumns count="1">
    <tableColumn id="1" xr3:uid="{00000000-0010-0000-FD01-000001000000}" name="Triaenodon"/>
  </tableColumns>
  <tableStyleInfo name="TableStyleMedium9" showFirstColumn="0" showLastColumn="0" showRowStripes="1" showColumnStripes="0"/>
</table>
</file>

<file path=xl/tables/table4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9" xr:uid="{00000000-000C-0000-FFFF-FFFFFE010000}" name="Trichogaster" displayName="Trichogaster" ref="QC1:QC9" totalsRowShown="0" headerRowDxfId="317">
  <autoFilter ref="QC1:QC9" xr:uid="{00000000-0009-0000-0100-00004D020000}"/>
  <tableColumns count="1">
    <tableColumn id="1" xr3:uid="{00000000-0010-0000-FE01-000001000000}" name="Trichogaster"/>
  </tableColumns>
  <tableStyleInfo name="TableStyleMedium9" showFirstColumn="0" showLastColumn="0" showRowStripes="1" showColumnStripes="0"/>
</table>
</file>

<file path=xl/tables/table4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0" xr:uid="{00000000-000C-0000-FFFF-FFFFFF010000}" name="Trichopsis" displayName="Trichopsis" ref="QE1:QE2" totalsRowShown="0" headerRowDxfId="316">
  <autoFilter ref="QE1:QE2" xr:uid="{00000000-0009-0000-0100-00004E020000}"/>
  <tableColumns count="1">
    <tableColumn id="1" xr3:uid="{00000000-0010-0000-FF01-000001000000}" name="Trichopsis"/>
  </tableColumns>
  <tableStyleInfo name="TableStyleMedium9" showFirstColumn="0" showLastColumn="0" showRowStripes="1" showColumnStripes="0"/>
</table>
</file>

<file path=xl/tables/table4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3" xr:uid="{00000000-000C-0000-FFFF-FFFF01020000}" name="Trigonostigma" displayName="Trigonostigma" ref="QF1:QF4" totalsRowShown="0" headerRowDxfId="315">
  <autoFilter ref="QF1:QF4" xr:uid="{00000000-0009-0000-0100-000051020000}"/>
  <tableColumns count="1">
    <tableColumn id="1" xr3:uid="{00000000-0010-0000-0102-000001000000}" name="Trigonostigma"/>
  </tableColumns>
  <tableStyleInfo name="TableStyleMedium9" showFirstColumn="0" showLastColumn="0" showRowStripes="1" showColumnStripes="0"/>
</table>
</file>

<file path=xl/tables/table4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4" xr:uid="{00000000-000C-0000-FFFF-FFFF02020000}" name="Trinectes" displayName="Trinectes" ref="QG1:QG2" totalsRowShown="0" headerRowDxfId="314">
  <autoFilter ref="QG1:QG2" xr:uid="{00000000-0009-0000-0100-000052020000}"/>
  <tableColumns count="1">
    <tableColumn id="1" xr3:uid="{00000000-0010-0000-0202-000001000000}" name="Trinectes"/>
  </tableColumns>
  <tableStyleInfo name="TableStyleMedium9" showFirstColumn="0" showLastColumn="0" showRowStripes="1" showColumnStripes="0"/>
</table>
</file>

<file path=xl/tables/table4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6" xr:uid="{00000000-000C-0000-FFFF-FFFF04020000}" name="Tropheus" displayName="Tropheus" ref="QH1:QH7" totalsRowShown="0" headerRowDxfId="313">
  <autoFilter ref="QH1:QH7" xr:uid="{00000000-0009-0000-0100-000054020000}"/>
  <tableColumns count="1">
    <tableColumn id="1" xr3:uid="{00000000-0010-0000-0402-000001000000}" name="Tropheus"/>
  </tableColumns>
  <tableStyleInfo name="TableStyleMedium9" showFirstColumn="0" showLastColumn="0" showRowStripes="1" showColumnStripes="0"/>
</table>
</file>

<file path=xl/tables/table4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8" xr:uid="{00000000-000C-0000-FFFF-FFFF06020000}" name="Tyrannochromis" displayName="Tyrannochromis" ref="QI1:QI4" totalsRowShown="0" headerRowDxfId="312">
  <autoFilter ref="QI1:QI4" xr:uid="{00000000-0009-0000-0100-000056020000}"/>
  <tableColumns count="1">
    <tableColumn id="1" xr3:uid="{00000000-0010-0000-0602-000001000000}" name="Tyrannochromis"/>
  </tableColumns>
  <tableStyleInfo name="TableStyleMedium9" showFirstColumn="0" showLastColumn="0" showRowStripes="1" showColumnStripes="0"/>
</table>
</file>

<file path=xl/tables/table4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9" xr:uid="{00000000-000C-0000-FFFF-FFFF07020000}" name="Uaru" displayName="Uaru" ref="QJ1:QJ3" totalsRowShown="0" headerRowDxfId="311">
  <autoFilter ref="QJ1:QJ3" xr:uid="{00000000-0009-0000-0100-000057020000}"/>
  <tableColumns count="1">
    <tableColumn id="1" xr3:uid="{00000000-0010-0000-0702-000001000000}" name="Uaru"/>
  </tableColumns>
  <tableStyleInfo name="TableStyleMedium9" showFirstColumn="0" showLastColumn="0" showRowStripes="1" showColumnStripes="0"/>
</table>
</file>

<file path=xl/tables/table4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0" xr:uid="{00000000-000C-0000-FFFF-FFFF08020000}" name="Urobatis" displayName="Urobatis" ref="QK1:QK3" totalsRowShown="0" headerRowDxfId="310">
  <autoFilter ref="QK1:QK3" xr:uid="{00000000-0009-0000-0100-000058020000}"/>
  <tableColumns count="1">
    <tableColumn id="1" xr3:uid="{00000000-0010-0000-0802-000001000000}" name="Urobatis"/>
  </tableColumns>
  <tableStyleInfo name="TableStyleMedium9" showFirstColumn="0" showLastColumn="0" showRowStripes="1" showColumnStripes="0"/>
</table>
</file>

<file path=xl/tables/table4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1" xr:uid="{00000000-000C-0000-FFFF-FFFF09020000}" name="Valenciennea" displayName="Valenciennea" ref="QL1:QL6" totalsRowShown="0" headerRowDxfId="309">
  <autoFilter ref="QL1:QL6" xr:uid="{00000000-0009-0000-0100-000059020000}"/>
  <tableColumns count="1">
    <tableColumn id="1" xr3:uid="{00000000-0010-0000-0902-000001000000}" name="Valenciennea"/>
  </tableColumns>
  <tableStyleInfo name="TableStyleMedium9" showFirstColumn="0" showLastColumn="0" showRowStripes="1" showColumnStripes="0"/>
</table>
</file>

<file path=xl/tables/table4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3" xr:uid="{00000000-000C-0000-FFFF-FFFF0B020000}" name="Vieja" displayName="Vieja" ref="QM1:QM9" totalsRowShown="0" headerRowDxfId="308">
  <autoFilter ref="QM1:QM9" xr:uid="{00000000-0009-0000-0100-00005B020000}"/>
  <tableColumns count="1">
    <tableColumn id="1" xr3:uid="{00000000-0010-0000-0B02-000001000000}" name="Vieja"/>
  </tableColumns>
  <tableStyleInfo name="TableStyleMedium9" showFirstColumn="0" showLastColumn="0" showRowStripes="1" showColumnStripes="0"/>
</table>
</file>

<file path=xl/tables/table4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5" xr:uid="{00000000-000C-0000-FFFF-FFFF0D020000}" name="Xanthichthys" displayName="Xanthichthys" ref="QN1:QN3" totalsRowShown="0" headerRowDxfId="307">
  <autoFilter ref="QN1:QN3" xr:uid="{00000000-0009-0000-0100-00005D020000}"/>
  <tableColumns count="1">
    <tableColumn id="1" xr3:uid="{00000000-0010-0000-0D02-000001000000}" name="Xanthichthys"/>
  </tableColumns>
  <tableStyleInfo name="TableStyleMedium9" showFirstColumn="0" showLastColumn="0" showRowStripes="1" showColumnStripes="0"/>
</table>
</file>

<file path=xl/tables/table4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6" xr:uid="{00000000-000C-0000-FFFF-FFFF0E020000}" name="Xenentodon" displayName="Xenentodon" ref="QO1:QO2" totalsRowShown="0" headerRowDxfId="306">
  <autoFilter ref="QO1:QO2" xr:uid="{00000000-0009-0000-0100-00005E020000}"/>
  <tableColumns count="1">
    <tableColumn id="1" xr3:uid="{00000000-0010-0000-0E02-000001000000}" name="Xenentodon"/>
  </tableColumns>
  <tableStyleInfo name="TableStyleMedium9" showFirstColumn="0" showLastColumn="0" showRowStripes="1" showColumnStripes="0"/>
</table>
</file>

<file path=xl/tables/table4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7" xr:uid="{00000000-000C-0000-FFFF-FFFF0F020000}" name="Xenotilapia" displayName="Xenotilapia" ref="QP1:QP6" totalsRowShown="0" headerRowDxfId="305">
  <autoFilter ref="QP1:QP6" xr:uid="{00000000-0009-0000-0100-00005F020000}"/>
  <tableColumns count="1">
    <tableColumn id="1" xr3:uid="{00000000-0010-0000-0F02-000001000000}" name="Xenotilapia"/>
  </tableColumns>
  <tableStyleInfo name="TableStyleMedium9" showFirstColumn="0" showLastColumn="0" showRowStripes="1" showColumnStripes="0"/>
</table>
</file>

<file path=xl/tables/table4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8" xr:uid="{00000000-000C-0000-FFFF-FFFF10020000}" name="Xiphophorus" displayName="Xiphophorus" ref="QQ1:QQ6" totalsRowShown="0" headerRowDxfId="304">
  <autoFilter ref="QQ1:QQ6" xr:uid="{00000000-0009-0000-0100-000060020000}"/>
  <tableColumns count="1">
    <tableColumn id="1" xr3:uid="{00000000-0010-0000-1002-000001000000}" name="Xiphophorus"/>
  </tableColumns>
  <tableStyleInfo name="TableStyleMedium9" showFirstColumn="0" showLastColumn="0" showRowStripes="1" showColumnStripes="0"/>
</table>
</file>

<file path=xl/tables/table4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9" xr:uid="{00000000-000C-0000-FFFF-FFFF11020000}" name="Xyrichtys" displayName="Xyrichtys" ref="QR1:QR2" totalsRowShown="0" headerRowDxfId="303">
  <autoFilter ref="QR1:QR2" xr:uid="{00000000-0009-0000-0100-000061020000}"/>
  <tableColumns count="1">
    <tableColumn id="1" xr3:uid="{00000000-0010-0000-1102-000001000000}" name="Xyrichtys"/>
  </tableColumns>
  <tableStyleInfo name="TableStyleMedium9" showFirstColumn="0" showLastColumn="0" showRowStripes="1" showColumnStripes="0"/>
</table>
</file>

<file path=xl/tables/table4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0" xr:uid="{00000000-000C-0000-FFFF-FFFF12020000}" name="Yasuhikotakia" displayName="Yasuhikotakia" ref="QS1:QS5" totalsRowShown="0" headerRowDxfId="302">
  <autoFilter ref="QS1:QS5" xr:uid="{00000000-0009-0000-0100-000062020000}"/>
  <tableColumns count="1">
    <tableColumn id="1" xr3:uid="{00000000-0010-0000-1202-000001000000}" name="Yasuhikotakia"/>
  </tableColumns>
  <tableStyleInfo name="TableStyleMedium9" showFirstColumn="0" showLastColumn="0" showRowStripes="1" showColumnStripes="0"/>
</table>
</file>

<file path=xl/tables/table4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1" xr:uid="{00000000-000C-0000-FFFF-FFFF13020000}" name="Zanclus" displayName="Zanclus" ref="QT1:QT3" totalsRowShown="0" headerRowDxfId="301">
  <autoFilter ref="QT1:QT3" xr:uid="{00000000-0009-0000-0100-000063020000}"/>
  <tableColumns count="1">
    <tableColumn id="1" xr3:uid="{00000000-0010-0000-1302-000001000000}" name="Zanclus"/>
  </tableColumns>
  <tableStyleInfo name="TableStyleMedium9" showFirstColumn="0" showLastColumn="0" showRowStripes="1" showColumnStripes="0"/>
</table>
</file>

<file path=xl/tables/table4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2" xr:uid="{00000000-000C-0000-FFFF-FFFF14020000}" name="Zebrasoma" displayName="Zebrasoma" ref="QU1:QU7" totalsRowShown="0" headerRowDxfId="300">
  <autoFilter ref="QU1:QU7" xr:uid="{00000000-0009-0000-0100-000064020000}"/>
  <tableColumns count="1">
    <tableColumn id="1" xr3:uid="{00000000-0010-0000-1402-000001000000}" name="Zebrasoma"/>
  </tableColumns>
  <tableStyleInfo name="TableStyleMedium9" showFirstColumn="0" showLastColumn="0" showRowStripes="1" showColumnStripes="0"/>
</table>
</file>

<file path=xl/tables/table4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7" xr:uid="{00000000-000C-0000-FFFF-FFFF16020000}" name="Chromileptes" displayName="Chromileptes" ref="DD1:DD2" totalsRowShown="0" headerRowDxfId="299" headerRowBorderDxfId="298">
  <autoFilter ref="DD1:DD2" xr:uid="{00000000-0009-0000-0100-000069020000}"/>
  <tableColumns count="1">
    <tableColumn id="1" xr3:uid="{00000000-0010-0000-1602-000001000000}" name="Chromileptes"/>
  </tableColumns>
  <tableStyleInfo name="TableStyleMedium9" showFirstColumn="0" showLastColumn="0" showRowStripes="1" showColumnStripes="0"/>
</table>
</file>

<file path=xl/tables/table4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7" xr:uid="{00000000-000C-0000-FFFF-FFFF19020000}" name="Pterygoplichthys" displayName="Pterygoplichthys" ref="NT1:NT7" totalsRowShown="0" headerRowDxfId="297" dataDxfId="296">
  <autoFilter ref="NT1:NT7" xr:uid="{00000000-0009-0000-0100-00007D020000}"/>
  <tableColumns count="1">
    <tableColumn id="1" xr3:uid="{00000000-0010-0000-1902-000001000000}" name="Pterygoplichthys" dataDxfId="295"/>
  </tableColumns>
  <tableStyleInfo name="TableStyleMedium9" showFirstColumn="0" showLastColumn="0" showRowStripes="1" showColumnStripes="0"/>
</table>
</file>

<file path=xl/tables/table4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1" xr:uid="{00000000-000C-0000-FFFF-FFFF1D020000}" name="Ariopsis" displayName="Ariopsis" ref="AL1:AL2" totalsRowShown="0" headerRowDxfId="294">
  <autoFilter ref="AL1:AL2" xr:uid="{00000000-0009-0000-0100-000081020000}"/>
  <tableColumns count="1">
    <tableColumn id="1" xr3:uid="{00000000-0010-0000-1D02-000001000000}" name="Ariopsis"/>
  </tableColumns>
  <tableStyleInfo name="TableStyleMedium9" showFirstColumn="0" showLastColumn="0" showRowStripes="1" showColumnStripes="0"/>
</table>
</file>

<file path=xl/tables/table4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E020000}" name="Puntigrus" displayName="Puntigrus" ref="NU1:NU2" totalsRowShown="0" headerRowDxfId="293" dataDxfId="292" tableBorderDxfId="291">
  <autoFilter ref="NU1:NU2" xr:uid="{00000000-0009-0000-0100-000015000000}"/>
  <tableColumns count="1">
    <tableColumn id="1" xr3:uid="{00000000-0010-0000-1E02-000001000000}" name="Puntigrus" dataDxfId="290"/>
  </tableColumns>
  <tableStyleInfo name="TableStyleMedium9" showFirstColumn="0" showLastColumn="0" showRowStripes="1" showColumnStripes="0"/>
</table>
</file>

<file path=xl/tables/table4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8A207924-4E10-43DF-9144-7DA4FDCB9BC1}" name="Chromobotia" displayName="Chromobotia" ref="DF1:DF2" totalsRowShown="0" headerRowDxfId="289">
  <autoFilter ref="DF1:DF2" xr:uid="{8A207924-4E10-43DF-9144-7DA4FDCB9BC1}"/>
  <tableColumns count="1">
    <tableColumn id="1" xr3:uid="{6D28C54B-8C5F-4804-9931-62B02AC01065}" name="Chromobotia"/>
  </tableColumns>
  <tableStyleInfo name="TableStyleMedium9" showFirstColumn="0" showLastColumn="0" showRowStripes="1" showColumnStripes="0"/>
</table>
</file>

<file path=xl/tables/table4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14240A56-2616-416E-BF0B-CE6AC1F1F11F}" name="Acreichthys" displayName="Acreichthys" ref="K1:K2" totalsRowShown="0" headerRowDxfId="288">
  <autoFilter ref="K1:K2" xr:uid="{14240A56-2616-416E-BF0B-CE6AC1F1F11F}"/>
  <tableColumns count="1">
    <tableColumn id="1" xr3:uid="{6ACC9C6F-6484-4CD3-B488-D25701B6D554}" name="Acreichthys"/>
  </tableColumns>
  <tableStyleInfo name="TableStyleMedium9" showFirstColumn="0" showLastColumn="0" showRowStripes="1" showColumnStripes="0"/>
</table>
</file>

<file path=xl/tables/table4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5A7063D0-0D42-4C06-9EFE-46EA3196278F}" name="Andinoacara" displayName="Andinoacara" ref="W1:W5" totalsRowShown="0" headerRowDxfId="287">
  <autoFilter ref="W1:W5" xr:uid="{5A7063D0-0D42-4C06-9EFE-46EA3196278F}"/>
  <tableColumns count="1">
    <tableColumn id="1" xr3:uid="{213A9EF6-A3A2-42A3-AEB7-0F1BAE9F1EF7}" name="Andinoacara"/>
  </tableColumns>
  <tableStyleInfo name="TableStyleMedium9" showFirstColumn="0" showLastColumn="0" showRowStripes="1" showColumnStripes="0"/>
</table>
</file>

<file path=xl/tables/table4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" xr:uid="{203E18E3-0BD4-41E1-B715-C5BE4D4C989C}" name="Dichotomyctere" displayName="Dichotomyctere" ref="FB1:FB4" totalsRowShown="0" headerRowDxfId="286">
  <autoFilter ref="FB1:FB4" xr:uid="{203E18E3-0BD4-41E1-B715-C5BE4D4C989C}"/>
  <tableColumns count="1">
    <tableColumn id="1" xr3:uid="{FD9DB7E6-EF14-4F10-B0BF-2B657A5E930C}" name="Dichotomyctere"/>
  </tableColumns>
  <tableStyleInfo name="TableStyleMedium9" showFirstColumn="0" showLastColumn="0" showRowStripes="1" showColumnStripes="0"/>
</table>
</file>

<file path=xl/tables/table4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" xr:uid="{471389B6-6E39-447B-978B-5E39120E4C0D}" name="Genicanthus" displayName="Genicanthus" ref="GF1:GF3" totalsRowShown="0" headerRowDxfId="285">
  <autoFilter ref="GF1:GF3" xr:uid="{471389B6-6E39-447B-978B-5E39120E4C0D}"/>
  <tableColumns count="1">
    <tableColumn id="1" xr3:uid="{A67355BF-8454-42A0-B7A9-16C0B240C7AF}" name="Genicanthus"/>
  </tableColumns>
  <tableStyleInfo name="TableStyleMedium9" showFirstColumn="0" showLastColumn="0" showRowStripes="1" showColumnStripes="0"/>
</table>
</file>

<file path=xl/tables/table4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" xr:uid="{83038EE6-53A0-4D4F-BD37-1DBF545BCB94}" name="Megalamphodus" displayName="Megalamphodus" ref="JK1:JK3" totalsRowShown="0" headerRowDxfId="284">
  <autoFilter ref="JK1:JK3" xr:uid="{83038EE6-53A0-4D4F-BD37-1DBF545BCB94}"/>
  <tableColumns count="1">
    <tableColumn id="1" xr3:uid="{8C246706-A6DC-4F3C-8D51-13ECAB20719A}" name="Megalamphodus"/>
  </tableColumns>
  <tableStyleInfo name="TableStyleMedium9" showFirstColumn="0" showLastColumn="0" showRowStripes="1" showColumnStripes="0"/>
</table>
</file>

<file path=xl/tables/table4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" xr:uid="{1C616B60-7BD3-4C21-BE1A-DD211EF6BD5A}" name="Microdevario" displayName="Microdevario" ref="JS1:JS2" totalsRowShown="0" headerRowDxfId="283">
  <autoFilter ref="JS1:JS2" xr:uid="{1C616B60-7BD3-4C21-BE1A-DD211EF6BD5A}"/>
  <tableColumns count="1">
    <tableColumn id="1" xr3:uid="{4C48B050-F4D2-437E-B877-BCBE15B17234}" name="Microdevario"/>
  </tableColumns>
  <tableStyleInfo name="TableStyleMedium9" showFirstColumn="0" showLastColumn="0" showRowStripes="1" showColumnStripes="0"/>
</table>
</file>

<file path=xl/tables/table4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" xr:uid="{5D831F70-E366-499B-BBDE-13804149BF44}" name="Panaqolus" displayName="Panaqolus" ref="LK1:LK3" totalsRowShown="0" headerRowDxfId="282">
  <autoFilter ref="LK1:LK3" xr:uid="{5D831F70-E366-499B-BBDE-13804149BF44}"/>
  <tableColumns count="1">
    <tableColumn id="1" xr3:uid="{02EEA167-AAD0-4902-A39B-428FA7172337}" name="Panaqolus"/>
  </tableColumns>
  <tableStyleInfo name="TableStyleMedium9" showFirstColumn="0" showLastColumn="0" showRowStripes="1" showColumnStripes="0"/>
</table>
</file>

<file path=xl/tables/table4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4" xr:uid="{AB410B19-421F-4C4C-A8C5-4914A4250C47}" name="Pethia" displayName="Pethia" ref="MH1:MH3" totalsRowShown="0" headerRowDxfId="281">
  <autoFilter ref="MH1:MH3" xr:uid="{AB410B19-421F-4C4C-A8C5-4914A4250C47}"/>
  <tableColumns count="1">
    <tableColumn id="1" xr3:uid="{60DEEC0A-D97A-42E5-9527-65B3212D754A}" name="Pethia"/>
  </tableColumns>
  <tableStyleInfo name="TableStyleMedium9" showFirstColumn="0" showLastColumn="0" showRowStripes="1" showColumnStripes="0"/>
</table>
</file>

<file path=xl/tables/table4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" xr:uid="{B64C4746-4522-4B95-B46A-D62AF7713C4C}" name="Pictichromis" displayName="Pictichromis" ref="MP1:MP3" totalsRowShown="0" headerRowDxfId="280">
  <autoFilter ref="MP1:MP3" xr:uid="{B64C4746-4522-4B95-B46A-D62AF7713C4C}"/>
  <tableColumns count="1">
    <tableColumn id="1" xr3:uid="{4E007708-CB1E-4F85-A2DB-1DFE78792055}" name="Pictichromis"/>
  </tableColumns>
  <tableStyleInfo name="TableStyleMedium9" showFirstColumn="0" showLastColumn="0" showRowStripes="1" showColumnStripes="0"/>
</table>
</file>

<file path=xl/tables/table4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" xr:uid="{501757B0-92AB-4211-A6EF-CE8CFD2C3D1E}" name="Scleropages" displayName="Scleropages" ref="OM1:OM2" totalsRowShown="0" headerRowDxfId="279">
  <autoFilter ref="OM1:OM2" xr:uid="{501757B0-92AB-4211-A6EF-CE8CFD2C3D1E}"/>
  <tableColumns count="1">
    <tableColumn id="1" xr3:uid="{ACECFF94-31A1-4D7C-933C-E0168EF4DCC6}" name="Scleropages"/>
  </tableColumns>
  <tableStyleInfo name="TableStyleMedium9" showFirstColumn="0" showLastColumn="0" showRowStripes="1" showColumnStripes="0"/>
</table>
</file>

<file path=xl/tables/table4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" xr:uid="{6ECC6246-85A2-4669-AE17-487BCA7FAB80}" name="Trichopodus" displayName="Trichopodus" ref="QD1:QD3" totalsRowShown="0" headerRowDxfId="278">
  <autoFilter ref="QD1:QD3" xr:uid="{6ECC6246-85A2-4669-AE17-487BCA7FAB80}"/>
  <tableColumns count="1">
    <tableColumn id="1" xr3:uid="{4DE8E3D0-EAF6-4B99-B82D-B0987E3DD9AB}" name="Trichopodus"/>
  </tableColumns>
  <tableStyleInfo name="TableStyleMedium9" showFirstColumn="0" showLastColumn="0" showRowStripes="1" showColumnStripes="0"/>
</table>
</file>

<file path=xl/tables/table4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7" xr:uid="{33EB788C-2E2B-4597-851D-F9AA6240DC52}" name="Desmopuntius" displayName="Desmopuntius" ref="EX1:EX4" totalsRowShown="0" headerRowDxfId="277">
  <autoFilter ref="EX1:EX4" xr:uid="{33EB788C-2E2B-4597-851D-F9AA6240DC52}"/>
  <tableColumns count="1">
    <tableColumn id="1" xr3:uid="{86AA0CFA-7B20-40D2-B4D9-41273E92B66D}" name="Desmopuntius"/>
  </tableColumns>
  <tableStyleInfo name="TableStyleMedium9" showFirstColumn="0" showLastColumn="0" showRowStripes="1" showColumnStripes="0"/>
</table>
</file>

<file path=xl/tables/table4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8" xr:uid="{258E3F4F-A3A7-4A30-A00F-1619035CAB94}" name="Duringlanis" displayName="Duringlanis" ref="FH1:FH2" totalsRowShown="0" headerRowDxfId="276">
  <autoFilter ref="FH1:FH2" xr:uid="{258E3F4F-A3A7-4A30-A00F-1619035CAB94}"/>
  <tableColumns count="1">
    <tableColumn id="1" xr3:uid="{CD3526A5-F537-46F2-9726-DE332DDCD971}" name="Duringlanis"/>
  </tableColumns>
  <tableStyleInfo name="TableStyleMedium9" showFirstColumn="0" showLastColumn="0" showRowStripes="1" showColumnStripes="0"/>
</table>
</file>

<file path=xl/tables/table4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3" xr:uid="{8CBDCB2C-6BFA-424A-BB14-24364C52E0CA}" name="Mesoheros" displayName="Mesoheros" ref="JP1:JP3" totalsRowShown="0" headerRowDxfId="275">
  <autoFilter ref="JP1:JP3" xr:uid="{8CBDCB2C-6BFA-424A-BB14-24364C52E0CA}"/>
  <tableColumns count="1">
    <tableColumn id="1" xr3:uid="{9DEF5B9E-2682-4A80-8751-E1BE8CC76F42}" name="Mesoheros"/>
  </tableColumns>
  <tableStyleInfo name="TableStyleMedium9" showFirstColumn="0" showLastColumn="0" showRowStripes="1" showColumnStripes="0"/>
</table>
</file>

<file path=xl/tables/table4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9D3EB81A-3667-4E37-847E-B068DE0A1F32}" name="Anomalochromis" displayName="Anomalochromis" ref="Y1:Y2" totalsRowShown="0" headerRowDxfId="274">
  <autoFilter ref="Y1:Y2" xr:uid="{9D3EB81A-3667-4E37-847E-B068DE0A1F32}"/>
  <tableColumns count="1">
    <tableColumn id="1" xr3:uid="{60783F84-077A-4E15-A6C2-1AC2FC4E2EA3}" name="Anomalochromis"/>
  </tableColumns>
  <tableStyleInfo name="TableStyleMedium9" showFirstColumn="0" showLastColumn="0" showRowStripes="1" showColumnStripes="0"/>
</table>
</file>

<file path=xl/tables/table4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2E04526F-A3C3-4D45-9ABE-5D5D248A2D4B}" name="Baryancistrus" displayName="Baryancistrus" ref="BF1:BF3" totalsRowShown="0" headerRowDxfId="273">
  <autoFilter ref="BF1:BF3" xr:uid="{2E04526F-A3C3-4D45-9ABE-5D5D248A2D4B}"/>
  <tableColumns count="1">
    <tableColumn id="1" xr3:uid="{B9920066-E8DA-41B0-BE61-C3D7F05CD280}" name="Baryancistrus"/>
  </tableColumns>
  <tableStyleInfo name="TableStyleMedium9" showFirstColumn="0" showLastColumn="0" showRowStripes="1" showColumnStripes="0"/>
</table>
</file>

<file path=xl/tables/table4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456D7AEB-DF3D-4B6B-8479-D5CDA8AC8326}" name="Brachyrhamdia" displayName="Brachyrhamdia" ref="BR1:BR2" totalsRowShown="0" headerRowDxfId="272">
  <autoFilter ref="BR1:BR2" xr:uid="{456D7AEB-DF3D-4B6B-8479-D5CDA8AC8326}"/>
  <tableColumns count="1">
    <tableColumn id="1" xr3:uid="{8044E8BA-9485-4605-B69A-2F1D9A3636D8}" name="Brachyrhamdia"/>
  </tableColumns>
  <tableStyleInfo name="TableStyleMedium9" showFirstColumn="0" showLastColumn="0" showRowStripes="1" showColumnStripes="0"/>
</table>
</file>

<file path=xl/tables/table4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FB456251-0E58-43BF-9550-772A99B990D6}" name="Bujurquina" displayName="Bujurquina" ref="BV1:BV2" totalsRowShown="0" headerRowDxfId="271">
  <autoFilter ref="BV1:BV2" xr:uid="{FB456251-0E58-43BF-9550-772A99B990D6}"/>
  <tableColumns count="1">
    <tableColumn id="1" xr3:uid="{09AF4E82-133E-4BB4-935C-2EFEA1A33B91}" name="Bujurquina"/>
  </tableColumns>
  <tableStyleInfo name="TableStyleMedium9" showFirstColumn="0" showLastColumn="0" showRowStripes="1" showColumnStripes="0"/>
</table>
</file>

<file path=xl/tables/table4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3534BBF7-6504-4C6A-AE81-8F81D7693D69}" name="Bunocephalus" displayName="Bunocephalus" ref="BW1:BW4" totalsRowShown="0" headerRowDxfId="270">
  <autoFilter ref="BW1:BW4" xr:uid="{3534BBF7-6504-4C6A-AE81-8F81D7693D69}"/>
  <tableColumns count="1">
    <tableColumn id="1" xr3:uid="{B7635909-DF19-4CB6-A527-DCBC19C0C6A9}" name="Bunocephalus"/>
  </tableColumns>
  <tableStyleInfo name="TableStyleMedium9" showFirstColumn="0" showLastColumn="0" showRowStripes="1" showColumnStripes="0"/>
</table>
</file>

<file path=xl/tables/table4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573A8E30-4CEF-4295-A4AE-97AF9431A264}" name="Carinotetraodon" displayName="Carinotetraodon" ref="CG1:CG2" totalsRowShown="0" headerRowDxfId="269">
  <autoFilter ref="CG1:CG2" xr:uid="{573A8E30-4CEF-4295-A4AE-97AF9431A264}"/>
  <tableColumns count="1">
    <tableColumn id="1" xr3:uid="{3E05CB16-F049-4014-81EB-74732ECA730C}" name="Carinotetraodon"/>
  </tableColumns>
  <tableStyleInfo name="TableStyleMedium9" showFirstColumn="0" showLastColumn="0" showRowStripes="1" showColumnStripes="0"/>
</table>
</file>

<file path=xl/tables/table4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D50A045E-44F7-482E-A713-C3F6F55F2EDC}" name="Ceratogarra" displayName="Ceratogarra" ref="CK1:CK2" totalsRowShown="0" headerRowDxfId="268">
  <autoFilter ref="CK1:CK2" xr:uid="{D50A045E-44F7-482E-A713-C3F6F55F2EDC}"/>
  <tableColumns count="1">
    <tableColumn id="1" xr3:uid="{36DC3725-5AB0-4FF2-8F88-3194B6DAAB0C}" name="Ceratogarra"/>
  </tableColumns>
  <tableStyleInfo name="TableStyleMedium9" showFirstColumn="0" showLastColumn="0" showRowStripes="1" showColumnStripes="0"/>
</table>
</file>

<file path=xl/tables/table4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A1AF6BEA-A550-467D-8128-1DFC9AB9DB94}" name="Chylomycterus" displayName="Chylomycterus" ref="DH1:DH2" totalsRowShown="0" headerRowDxfId="267">
  <autoFilter ref="DH1:DH2" xr:uid="{A1AF6BEA-A550-467D-8128-1DFC9AB9DB94}"/>
  <tableColumns count="1">
    <tableColumn id="1" xr3:uid="{27C95644-724F-4D44-B0EB-32B85510CAD1}" name="Chylomycterus"/>
  </tableColumns>
  <tableStyleInfo name="TableStyleMedium9" showFirstColumn="0" showLastColumn="0" showRowStripes="1" showColumnStripes="0"/>
</table>
</file>

<file path=xl/tables/table4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904C8C89-7D6E-4685-803F-A2CA5758172F}" name="Cynodonichthys" displayName="Cynodonichthys" ref="EJ1:EJ2" totalsRowShown="0" headerRowDxfId="266" dataDxfId="265">
  <autoFilter ref="EJ1:EJ2" xr:uid="{904C8C89-7D6E-4685-803F-A2CA5758172F}"/>
  <tableColumns count="1">
    <tableColumn id="1" xr3:uid="{4AB0AEC5-BFB1-482A-A355-1A1C14EACACA}" name="Cynodonichthys" dataDxfId="264"/>
  </tableColumns>
  <tableStyleInfo name="TableStyleMedium9" showFirstColumn="0" showLastColumn="0" showRowStripes="1" showColumnStripes="0"/>
</table>
</file>

<file path=xl/tables/table4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D4A865CE-4FE4-42FB-9443-B973AE30D1BC}" name="Dasyloricaria" displayName="Dasyloricaria" ref="ES1:ES2" totalsRowShown="0" headerRowDxfId="263">
  <autoFilter ref="ES1:ES2" xr:uid="{D4A865CE-4FE4-42FB-9443-B973AE30D1BC}"/>
  <tableColumns count="1">
    <tableColumn id="1" xr3:uid="{599FC134-B10D-4697-A137-3291AE352776}" name="Dasyloricaria"/>
  </tableColumns>
  <tableStyleInfo name="TableStyleMedium9" showFirstColumn="0" showLastColumn="0" showRowStripes="1" showColumnStripes="0"/>
</table>
</file>

<file path=xl/tables/table4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314B3EB0-A2E3-4CFB-9F6E-1BF0EAE3EA16}" name="Diancistrus" displayName="Diancistrus" ref="EZ1:EZ2" totalsRowShown="0" headerRowDxfId="262">
  <autoFilter ref="EZ1:EZ2" xr:uid="{314B3EB0-A2E3-4CFB-9F6E-1BF0EAE3EA16}"/>
  <tableColumns count="1">
    <tableColumn id="1" xr3:uid="{93939A46-3FC5-4C24-8844-4C42BA043BFE}" name="Diancistrus"/>
  </tableColumns>
  <tableStyleInfo name="TableStyleMedium9" showFirstColumn="0" showLastColumn="0" showRowStripes="1" showColumnStripes="0"/>
</table>
</file>

<file path=xl/tables/table4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BCC56B7D-F343-42F5-A42A-D83A571622CE}" name="Epiplatys" displayName="Epiplatys" ref="FQ1:FQ2" totalsRowShown="0" headerRowDxfId="261">
  <autoFilter ref="FQ1:FQ2" xr:uid="{BCC56B7D-F343-42F5-A42A-D83A571622CE}"/>
  <tableColumns count="1">
    <tableColumn id="1" xr3:uid="{5E38BDDE-5602-4532-B1D7-80B6BDAE368F}" name="Epiplatys"/>
  </tableColumns>
  <tableStyleInfo name="TableStyleMedium9" showFirstColumn="0" showLastColumn="0" showRowStripes="1" showColumnStripes="0"/>
</table>
</file>

<file path=xl/tables/table4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A9009FEA-2D02-40C9-9607-0A4966D40B4B}" name="Herichthys" displayName="Herichthys" ref="HH1:HH2" totalsRowShown="0" headerRowDxfId="260">
  <autoFilter ref="HH1:HH2" xr:uid="{A9009FEA-2D02-40C9-9607-0A4966D40B4B}"/>
  <tableColumns count="1">
    <tableColumn id="1" xr3:uid="{DE724EC6-D6F1-4DCE-A4F0-25DABD5F3BF9}" name="Herichthys"/>
  </tableColumns>
  <tableStyleInfo name="TableStyleMedium9" showFirstColumn="0" showLastColumn="0" showRowStripes="1" showColumnStripes="0"/>
</table>
</file>

<file path=xl/tables/table4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8" xr:uid="{8AED7B02-DBF0-4093-9FA7-30B73C0E86A3}" name="Hoplarchus" displayName="Hoplarchus" ref="HM1:HM2" totalsRowShown="0" headerRowDxfId="259">
  <autoFilter ref="HM1:HM2" xr:uid="{8AED7B02-DBF0-4093-9FA7-30B73C0E86A3}"/>
  <tableColumns count="1">
    <tableColumn id="1" xr3:uid="{ED906D61-0A54-4FA4-8ED6-3F9DFA199259}" name="Hoplarchus"/>
  </tableColumns>
  <tableStyleInfo name="TableStyleMedium9" showFirstColumn="0" showLastColumn="0" showRowStripes="1" showColumnStripes="0"/>
</table>
</file>

<file path=xl/tables/table4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7" xr:uid="{9E8A5565-D50B-43E7-982C-AD702BA7C443}" name="Hypsophrys" displayName="Hypsophrys" ref="HV1:HV2" totalsRowShown="0" headerRowDxfId="258">
  <autoFilter ref="HV1:HV2" xr:uid="{9E8A5565-D50B-43E7-982C-AD702BA7C443}"/>
  <tableColumns count="1">
    <tableColumn id="1" xr3:uid="{69C61F56-024E-4157-A078-A2E51B59B4EB}" name="Hypsophrys"/>
  </tableColumns>
  <tableStyleInfo name="TableStyleMedium9" showFirstColumn="0" showLastColumn="0" showRowStripes="1" showColumnStripes="0"/>
</table>
</file>

<file path=xl/tables/table4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8" xr:uid="{0EA37526-1FA8-42EC-AB84-C95BF46C06FB}" name="Inpaichthys" displayName="Inpaichthys" ref="HX1:HX2" totalsRowShown="0" headerRowDxfId="257">
  <autoFilter ref="HX1:HX2" xr:uid="{0EA37526-1FA8-42EC-AB84-C95BF46C06FB}"/>
  <tableColumns count="1">
    <tableColumn id="1" xr3:uid="{94FEEC30-F20F-43A1-A2BB-0DC9AEEE6C0D}" name="Inpaichthys"/>
  </tableColumns>
  <tableStyleInfo name="TableStyleMedium9" showFirstColumn="0" showLastColumn="0" showRowStripes="1" showColumnStripes="0"/>
</table>
</file>

<file path=xl/tables/table4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0" xr:uid="{A92536B8-5769-46AF-9361-926C70048240}" name="Iodotropheus" displayName="Iodotropheus" ref="HY1:HY2" totalsRowShown="0" headerRowDxfId="256">
  <autoFilter ref="HY1:HY2" xr:uid="{A92536B8-5769-46AF-9361-926C70048240}"/>
  <tableColumns count="1">
    <tableColumn id="1" xr3:uid="{471B6989-97AB-4801-B8F1-F3CC1BAE5B3F}" name="Iodotropheus"/>
  </tableColumns>
  <tableStyleInfo name="TableStyleMedium9" showFirstColumn="0" showLastColumn="0" showRowStripes="1" showColumnStripes="0"/>
</table>
</file>

<file path=xl/tables/table4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4" xr:uid="{61BCB0F4-99E3-4634-9998-7E66336AA9DF}" name="Jordanella" displayName="Jordanella" ref="IB1:IB2" totalsRowShown="0" headerRowDxfId="255">
  <autoFilter ref="IB1:IB2" xr:uid="{61BCB0F4-99E3-4634-9998-7E66336AA9DF}"/>
  <tableColumns count="1">
    <tableColumn id="1" xr3:uid="{29F63CB9-6A55-4541-9E31-589A292BDBFA}" name="Jordanella"/>
  </tableColumns>
  <tableStyleInfo name="TableStyleMedium9" showFirstColumn="0" showLastColumn="0" showRowStripes="1" showColumnStripes="0"/>
</table>
</file>

<file path=xl/tables/table4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6" xr:uid="{866CFF16-56F7-4953-ACDC-475B2AD54583}" name="Laemolyta" displayName="Laemolyta" ref="IK1:IK2" totalsRowShown="0" headerRowDxfId="254">
  <autoFilter ref="IK1:IK2" xr:uid="{866CFF16-56F7-4953-ACDC-475B2AD54583}"/>
  <tableColumns count="1">
    <tableColumn id="1" xr3:uid="{BD3B8295-DCB2-48C3-8DEB-60573D3DCF74}" name="Laemolyta"/>
  </tableColumns>
  <tableStyleInfo name="TableStyleMedium9" showFirstColumn="0" showLastColumn="0" showRowStripes="1" showColumnStripes="0"/>
</table>
</file>

<file path=xl/tables/table4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8" xr:uid="{622A0107-19AA-4808-8193-6522A458C3A4}" name="Loricaria" displayName="Loricaria" ref="IZ1:IZ2" totalsRowShown="0" headerRowDxfId="253">
  <autoFilter ref="IZ1:IZ2" xr:uid="{622A0107-19AA-4808-8193-6522A458C3A4}"/>
  <tableColumns count="1">
    <tableColumn id="1" xr3:uid="{E2131202-6F83-4EBF-BC98-07877C72AD50}" name="Loricaria"/>
  </tableColumns>
  <tableStyleInfo name="TableStyleMedium9" showFirstColumn="0" showLastColumn="0" showRowStripes="1" showColumnStripes="0"/>
</table>
</file>

<file path=xl/tables/table4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3" xr:uid="{06EC3AFF-A011-4430-89E7-39AFF108FFEF}" name="Markiana" displayName="Markiana" ref="JF1:JF2" totalsRowShown="0" headerRowDxfId="252">
  <autoFilter ref="JF1:JF2" xr:uid="{06EC3AFF-A011-4430-89E7-39AFF108FFEF}"/>
  <tableColumns count="1">
    <tableColumn id="1" xr3:uid="{4D06FAEF-13B0-40D1-9A77-43D41FE06914}" name="Markiana"/>
  </tableColumns>
  <tableStyleInfo name="TableStyleMedium9" showFirstColumn="0" showLastColumn="0" showRowStripes="1" showColumnStripes="0"/>
</table>
</file>

<file path=xl/tables/table4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9" xr:uid="{8095181C-BA8F-4778-B674-C0CB3A3C0F12}" name="Maskaheros" displayName="Maskaheros" ref="JH1:JH2" totalsRowShown="0" headerRowDxfId="251">
  <autoFilter ref="JH1:JH2" xr:uid="{8095181C-BA8F-4778-B674-C0CB3A3C0F12}"/>
  <tableColumns count="1">
    <tableColumn id="1" xr3:uid="{8910855A-9CFA-4226-BB17-E7FD22FD3983}" name="Maskaheros"/>
  </tableColumns>
  <tableStyleInfo name="TableStyleMedium9" showFirstColumn="0" showLastColumn="0" showRowStripes="1" showColumnStripes="0"/>
</table>
</file>

<file path=xl/tables/table4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4" xr:uid="{2C4D28E7-805C-4047-A373-3A2F5C76B26D}" name="Mirolabrichthys" displayName="Mirolabrichthys" ref="JX1:JX2" totalsRowShown="0" headerRowDxfId="250">
  <autoFilter ref="JX1:JX2" xr:uid="{2C4D28E7-805C-4047-A373-3A2F5C76B26D}"/>
  <tableColumns count="1">
    <tableColumn id="1" xr3:uid="{6A4940FB-6DE8-4C9C-A218-9E4D5FE05E28}" name="Mirolabrichthys"/>
  </tableColumns>
  <tableStyleInfo name="TableStyleMedium9" showFirstColumn="0" showLastColumn="0" showRowStripes="1" showColumnStripes="0"/>
</table>
</file>

<file path=xl/tables/table4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4" xr:uid="{83680144-3B8C-4B4E-8700-7142E5F06F37}" name="Oxydoras" displayName="Oxydoras" ref="LG1:LG2" totalsRowShown="0" headerRowDxfId="249">
  <autoFilter ref="LG1:LG2" xr:uid="{83680144-3B8C-4B4E-8700-7142E5F06F37}"/>
  <tableColumns count="1">
    <tableColumn id="1" xr3:uid="{3BFB5488-2C25-4B74-A314-BCCBEF74EA35}" name="Oxydoras"/>
  </tableColumns>
  <tableStyleInfo name="TableStyleMedium9" showFirstColumn="0" showLastColumn="0" showRowStripes="1" showColumnStripes="0"/>
</table>
</file>

<file path=xl/tables/table4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7" xr:uid="{176BCB31-8A3A-43DE-B4E0-6C0078F1C9F2}" name="Oxyropsis" displayName="Oxyropsis" ref="LJ1:LJ2" totalsRowShown="0" headerRowDxfId="248">
  <autoFilter ref="LJ1:LJ2" xr:uid="{176BCB31-8A3A-43DE-B4E0-6C0078F1C9F2}"/>
  <tableColumns count="1">
    <tableColumn id="1" xr3:uid="{EDA122CB-5FB6-4827-B9A3-AACD21C6FCCE}" name="Oxyropsis"/>
  </tableColumns>
  <tableStyleInfo name="TableStyleMedium9" showFirstColumn="0" showLastColumn="0" showRowStripes="1" showColumnStripes="0"/>
</table>
</file>

<file path=xl/tables/table4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8" xr:uid="{33BCBAC5-17D3-49C2-A83F-75062248C57E}" name="Pseudanos" displayName="Pseudanos" ref="NH1:NH2" totalsRowShown="0" headerRowDxfId="247">
  <autoFilter ref="NH1:NH2" xr:uid="{33BCBAC5-17D3-49C2-A83F-75062248C57E}"/>
  <tableColumns count="1">
    <tableColumn id="1" xr3:uid="{B986EA79-F1F6-40EA-B88F-4FB071B2E52D}" name="Pseudanos"/>
  </tableColumns>
  <tableStyleInfo name="TableStyleMedium9" showFirstColumn="0" showLastColumn="0" showRowStripes="1" showColumnStripes="0"/>
</table>
</file>

<file path=xl/tables/table4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0" xr:uid="{8CB6C76C-2B25-41A0-AA2B-55A85C85F6EC}" name="Rocio" displayName="Rocio" ref="OE1:OE2" totalsRowShown="0" headerRowDxfId="246">
  <autoFilter ref="OE1:OE2" xr:uid="{8CB6C76C-2B25-41A0-AA2B-55A85C85F6EC}"/>
  <tableColumns count="1">
    <tableColumn id="1" xr3:uid="{B97989C8-7CF6-4499-9C71-7AB30E066AD2}" name="Rocio"/>
  </tableColumns>
  <tableStyleInfo name="TableStyleMedium9" showFirstColumn="0" showLastColumn="0" showRowStripes="1" showColumnStripes="0"/>
</table>
</file>

<file path=xl/tables/table4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4" xr:uid="{CC2585D8-96A3-4A59-B552-E3A8DBAE311F}" name="Shuja" displayName="Shuja" ref="OQ1:OQ2" totalsRowShown="0" headerRowDxfId="245">
  <autoFilter ref="OQ1:OQ2" xr:uid="{CC2585D8-96A3-4A59-B552-E3A8DBAE311F}"/>
  <tableColumns count="1">
    <tableColumn id="1" xr3:uid="{05F5BA12-674A-4F77-8516-57502F096023}" name="Shuja"/>
  </tableColumns>
  <tableStyleInfo name="TableStyleMedium9" showFirstColumn="0" showLastColumn="0" showRowStripes="1" showColumnStripes="0"/>
</table>
</file>

<file path=xl/tables/table4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2" xr:uid="{96BA9C09-78D7-4C9E-A8A8-8864C488AEFF}" name="Stigmatochromis" displayName="Stigmatochromis" ref="PE1:PE2" totalsRowShown="0" headerRowDxfId="244">
  <autoFilter ref="PE1:PE2" xr:uid="{96BA9C09-78D7-4C9E-A8A8-8864C488AEFF}"/>
  <tableColumns count="1">
    <tableColumn id="1" xr3:uid="{94908837-3D9E-4B7D-B1AF-4C4D84C2CDCA}" name="Stigmatochromis"/>
  </tableColumns>
  <tableStyleInfo name="TableStyleMedium9" showFirstColumn="0" showLastColumn="0" showRowStripes="1" showColumnStripes="0"/>
</table>
</file>

<file path=xl/tables/table4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5" xr:uid="{B302C24D-DB83-4728-A5EB-A163EE73083D}" name="Trachelyopterus" displayName="Trachelyopterus" ref="QA1:QA2" totalsRowShown="0" headerRowDxfId="243">
  <autoFilter ref="QA1:QA2" xr:uid="{B302C24D-DB83-4728-A5EB-A163EE73083D}"/>
  <tableColumns count="1">
    <tableColumn id="1" xr3:uid="{39F44142-9813-4C5E-84AD-84C1DEC6F412}" name="Trachelyopterus"/>
  </tableColumns>
  <tableStyleInfo name="TableStyleMedium9" showFirstColumn="0" showLastColumn="0" showRowStripes="1" showColumnStripes="0"/>
</table>
</file>

<file path=xl/tables/table4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21020000}" name="Turbinaria" displayName="Turbinaria" ref="BP1:BP6" totalsRowShown="0" dataDxfId="242">
  <autoFilter ref="BP1:BP6" xr:uid="{00000000-0009-0000-0100-00000C000000}"/>
  <tableColumns count="1">
    <tableColumn id="1" xr3:uid="{00000000-0010-0000-2102-000001000000}" name="Turbinaria" dataDxfId="241"/>
  </tableColumns>
  <tableStyleInfo name="TableStyleMedium9" showFirstColumn="0" showLastColumn="0" showRowStripes="1" showColumnStripes="0"/>
</table>
</file>

<file path=xl/tables/table4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22020000}" name="Zoanthus" displayName="Zoanthus" ref="BR1:BR6" totalsRowShown="0">
  <autoFilter ref="BR1:BR6" xr:uid="{00000000-0009-0000-0100-00000D000000}"/>
  <tableColumns count="1">
    <tableColumn id="1" xr3:uid="{00000000-0010-0000-2202-000001000000}" name="Zoanthus"/>
  </tableColumns>
  <tableStyleInfo name="TableStyleMedium9" showFirstColumn="0" showLastColumn="0" showRowStripes="1" showColumnStripes="0"/>
</table>
</file>

<file path=xl/tables/table4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23020000}" name="Xenia" displayName="Xenia" ref="BQ1:BQ3" totalsRowShown="0" dataDxfId="240">
  <autoFilter ref="BQ1:BQ3" xr:uid="{00000000-0009-0000-0100-00000E000000}"/>
  <tableColumns count="1">
    <tableColumn id="1" xr3:uid="{00000000-0010-0000-2302-000001000000}" name="Xenia" dataDxfId="239"/>
  </tableColumns>
  <tableStyleInfo name="TableStyleMedium9" showFirstColumn="0" showLastColumn="0" showRowStripes="1" showColumnStripes="0"/>
</table>
</file>

<file path=xl/tables/table4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24020000}" name="Tubipora" displayName="Tubipora" ref="BO1:BO2" totalsRowShown="0">
  <autoFilter ref="BO1:BO2" xr:uid="{00000000-0009-0000-0100-00000F000000}"/>
  <tableColumns count="1">
    <tableColumn id="1" xr3:uid="{00000000-0010-0000-2402-000001000000}" name="Tubipora"/>
  </tableColumns>
  <tableStyleInfo name="TableStyleMedium9" showFirstColumn="0" showLastColumn="0" showRowStripes="1" showColumnStripes="0"/>
</table>
</file>

<file path=xl/tables/table4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26020000}" name="Trachyphyllia" displayName="Trachyphyllia" ref="BN1:BN2" totalsRowShown="0">
  <autoFilter ref="BN1:BN2" xr:uid="{00000000-0009-0000-0100-000011000000}"/>
  <tableColumns count="1">
    <tableColumn id="1" xr3:uid="{00000000-0010-0000-2602-000001000000}" name="Trachyphyllia"/>
  </tableColumns>
  <tableStyleInfo name="TableStyleMedium9" showFirstColumn="0" showLastColumn="0" showRowStripes="1" showColumnStripes="0"/>
</table>
</file>

<file path=xl/tables/table4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27020000}" name="Symphyllia" displayName="Symphyllia" ref="BL1:BL4" totalsRowShown="0">
  <autoFilter ref="BL1:BL4" xr:uid="{00000000-0009-0000-0100-000012000000}"/>
  <tableColumns count="1">
    <tableColumn id="1" xr3:uid="{00000000-0010-0000-2702-000001000000}" name="Symphyllia"/>
  </tableColumns>
  <tableStyleInfo name="TableStyleMedium9" showFirstColumn="0" showLastColumn="0" showRowStripes="1" showColumnStripes="0"/>
</table>
</file>

<file path=xl/tables/table4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28020000}" name="Stylophora" displayName="Stylophora" ref="BK1:BK4" totalsRowShown="0" headerRowDxfId="238">
  <autoFilter ref="BK1:BK4" xr:uid="{00000000-0009-0000-0100-000013000000}"/>
  <tableColumns count="1">
    <tableColumn id="1" xr3:uid="{00000000-0010-0000-2802-000001000000}" name="Stylophora"/>
  </tableColumns>
  <tableStyleInfo name="TableStyleMedium9" showFirstColumn="0" showLastColumn="0" showRowStripes="1" showColumnStripes="0"/>
</table>
</file>

<file path=xl/tables/table4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29020000}" name="Stichodactyla" displayName="Stichodactyla" ref="BJ1:BJ6" totalsRowShown="0">
  <autoFilter ref="BJ1:BJ6" xr:uid="{00000000-0009-0000-0100-000014000000}"/>
  <tableColumns count="1">
    <tableColumn id="1" xr3:uid="{00000000-0010-0000-2902-000001000000}" name="Stichodactyla"/>
  </tableColumns>
  <tableStyleInfo name="TableStyleMedium9" showFirstColumn="0" showLastColumn="0" showRowStripes="1" showColumnStripes="0"/>
</table>
</file>

<file path=xl/tables/table4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2A020000}" name="Sinularia" displayName="Sinularia" ref="BI1:BI7" totalsRowShown="0">
  <autoFilter ref="BI1:BI7" xr:uid="{00000000-0009-0000-0100-000016000000}"/>
  <tableColumns count="1">
    <tableColumn id="1" xr3:uid="{00000000-0010-0000-2A02-000001000000}" name="Sinularia"/>
  </tableColumns>
  <tableStyleInfo name="TableStyleMedium9" showFirstColumn="0" showLastColumn="0" showRowStripes="1" showColumnStripes="0"/>
</table>
</file>

<file path=xl/tables/table4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2B020000}" name="Seriatopora" displayName="Seriatopora" ref="BH1:BH3" totalsRowShown="0">
  <autoFilter ref="BH1:BH3" xr:uid="{00000000-0009-0000-0100-000017000000}"/>
  <tableColumns count="1">
    <tableColumn id="1" xr3:uid="{00000000-0010-0000-2B02-000001000000}" name="Seriatopora"/>
  </tableColumns>
  <tableStyleInfo name="TableStyleMedium9" showFirstColumn="0" showLastColumn="0" showRowStripes="1" showColumnStripes="0"/>
</table>
</file>

<file path=xl/tables/table4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2C020000}" name="Scolymia" displayName="Scolymia" ref="BG1:BG4" totalsRowShown="0">
  <autoFilter ref="BG1:BG4" xr:uid="{00000000-0009-0000-0100-000018000000}"/>
  <tableColumns count="1">
    <tableColumn id="1" xr3:uid="{00000000-0010-0000-2C02-000001000000}" name="Scolymia"/>
  </tableColumns>
  <tableStyleInfo name="TableStyleMedium9" showFirstColumn="0" showLastColumn="0" showRowStripes="1" showColumnStripes="0"/>
</table>
</file>

<file path=xl/tables/table4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2D020000}" name="Sarcophyton" displayName="Sarcophyton" ref="BF1:BF4" totalsRowShown="0">
  <autoFilter ref="BF1:BF4" xr:uid="{00000000-0009-0000-0100-000019000000}"/>
  <tableColumns count="1">
    <tableColumn id="1" xr3:uid="{00000000-0010-0000-2D02-000001000000}" name="Sarcophyton"/>
  </tableColumns>
  <tableStyleInfo name="TableStyleMedium9" showFirstColumn="0" showLastColumn="0" showRowStripes="1" showColumnStripes="0"/>
</table>
</file>

<file path=xl/tables/table4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2E020000}" name="Ricordea" displayName="Ricordea" ref="BE1:BE4" totalsRowShown="0">
  <autoFilter ref="BE1:BE4" xr:uid="{00000000-0009-0000-0100-00001A000000}"/>
  <tableColumns count="1">
    <tableColumn id="1" xr3:uid="{00000000-0010-0000-2E02-000001000000}" name="Ricordea"/>
  </tableColumns>
  <tableStyleInfo name="TableStyleMedium9" showFirstColumn="0" showLastColumn="0" showRowStripes="1" showColumnStripes="0"/>
</table>
</file>

<file path=xl/tables/table4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2F020000}" name="Pterogorgia" displayName="Pterogorgia" ref="BC1:BC4" totalsRowShown="0">
  <autoFilter ref="BC1:BC4" xr:uid="{00000000-0009-0000-0100-00001B000000}"/>
  <tableColumns count="1">
    <tableColumn id="1" xr3:uid="{00000000-0010-0000-2F02-000001000000}" name="Pterogorgia"/>
  </tableColumns>
  <tableStyleInfo name="TableStyleMedium9" showFirstColumn="0" showLastColumn="0" showRowStripes="1" showColumnStripes="0"/>
</table>
</file>

<file path=xl/tables/table4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30020000}" name="Pseudopterogorgia" displayName="Pseudopterogorgia" ref="BB1:BB3" totalsRowShown="0">
  <autoFilter ref="BB1:BB3" xr:uid="{00000000-0009-0000-0100-00001C000000}"/>
  <tableColumns count="1">
    <tableColumn id="1" xr3:uid="{00000000-0010-0000-3002-000001000000}" name="Pseudopterogorgia"/>
  </tableColumns>
  <tableStyleInfo name="TableStyleMedium9" showFirstColumn="0" showLastColumn="0" showRowStripes="1" showColumnStripes="0"/>
</table>
</file>

<file path=xl/tables/table4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32020000}" name="Porites" displayName="Porites" ref="BA1:BA4" totalsRowShown="0">
  <autoFilter ref="BA1:BA4" xr:uid="{00000000-0009-0000-0100-00001E000000}"/>
  <tableColumns count="1">
    <tableColumn id="1" xr3:uid="{00000000-0010-0000-3202-000001000000}" name="Porites"/>
  </tableColumns>
  <tableStyleInfo name="TableStyleMedium9" showFirstColumn="0" showLastColumn="0" showRowStripes="1" showColumnStripes="0"/>
</table>
</file>

<file path=xl/tables/table4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33020000}" name="Pocillopora" displayName="Pocillopora" ref="AZ1:AZ3" totalsRowShown="0">
  <autoFilter ref="AZ1:AZ3" xr:uid="{00000000-0009-0000-0100-00001F000000}"/>
  <tableColumns count="1">
    <tableColumn id="1" xr3:uid="{00000000-0010-0000-3302-000001000000}" name="Pocillopora"/>
  </tableColumns>
  <tableStyleInfo name="TableStyleMedium9" showFirstColumn="0" showLastColumn="0" showRowStripes="1" showColumnStripes="0"/>
</table>
</file>

<file path=xl/tables/table4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34020000}" name="Plexaura" displayName="Plexaura" ref="AY1:AY3" totalsRowShown="0">
  <autoFilter ref="AY1:AY3" xr:uid="{00000000-0009-0000-0100-000020000000}"/>
  <tableColumns count="1">
    <tableColumn id="1" xr3:uid="{00000000-0010-0000-3402-000001000000}" name="Plexaura"/>
  </tableColumns>
  <tableStyleInfo name="TableStyleMedium9" showFirstColumn="0" showLastColumn="0" showRowStripes="1" showColumnStripes="0"/>
</table>
</file>

<file path=xl/tables/table4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35020000}" name="Plerogyra" displayName="Plerogyra" ref="AX1:AX3" totalsRowShown="0">
  <autoFilter ref="AX1:AX3" xr:uid="{00000000-0009-0000-0100-000021000000}"/>
  <tableColumns count="1">
    <tableColumn id="1" xr3:uid="{00000000-0010-0000-3502-000001000000}" name="Plerogyra"/>
  </tableColumns>
  <tableStyleInfo name="TableStyleMedium9" showFirstColumn="0" showLastColumn="0" showRowStripes="1" showColumnStripes="0"/>
</table>
</file>

<file path=xl/tables/table4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36020000}" name="Physogyra" displayName="Physogyra" ref="AV1:AV2" totalsRowShown="0">
  <autoFilter ref="AV1:AV2" xr:uid="{00000000-0009-0000-0100-000022000000}"/>
  <tableColumns count="1">
    <tableColumn id="1" xr3:uid="{00000000-0010-0000-3602-000001000000}" name="Physogyra"/>
  </tableColumns>
  <tableStyleInfo name="TableStyleMedium9" showFirstColumn="0" showLastColumn="0" showRowStripes="1" showColumnStripes="0"/>
</table>
</file>

<file path=xl/tables/table4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37020000}" name="Phymanthus" displayName="Phymanthus" ref="AU1:AU2" totalsRowShown="0">
  <autoFilter ref="AU1:AU2" xr:uid="{00000000-0009-0000-0100-000023000000}"/>
  <tableColumns count="1">
    <tableColumn id="1" xr3:uid="{00000000-0010-0000-3702-000001000000}" name="Phymanthus"/>
  </tableColumns>
  <tableStyleInfo name="TableStyleMedium9" showFirstColumn="0" showLastColumn="0" showRowStripes="1" showColumnStripes="0"/>
</table>
</file>

<file path=xl/tables/table4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38020000}" name="Pectinia" displayName="Pectinia" ref="AT1:AT2" totalsRowShown="0">
  <autoFilter ref="AT1:AT2" xr:uid="{00000000-0009-0000-0100-000024000000}"/>
  <tableColumns count="1">
    <tableColumn id="1" xr3:uid="{00000000-0010-0000-3802-000001000000}" name="Pectinia"/>
  </tableColumns>
  <tableStyleInfo name="TableStyleMedium9" showFirstColumn="0" showLastColumn="0" showRowStripes="1" showColumnStripes="0"/>
</table>
</file>

<file path=xl/tables/table4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39020000}" name="Pavona" displayName="Pavona" ref="AS1:AS3" totalsRowShown="0">
  <autoFilter ref="AS1:AS3" xr:uid="{00000000-0009-0000-0100-000025000000}"/>
  <tableColumns count="1">
    <tableColumn id="1" xr3:uid="{00000000-0010-0000-3902-000001000000}" name="Pavona"/>
  </tableColumns>
  <tableStyleInfo name="TableStyleMedium9" showFirstColumn="0" showLastColumn="0" showRowStripes="1" showColumnStripes="0"/>
</table>
</file>

<file path=xl/tables/table5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3A020000}" name="Palythoa" displayName="Palythoa" ref="AR1:AR4" totalsRowShown="0">
  <autoFilter ref="AR1:AR4" xr:uid="{00000000-0009-0000-0100-000026000000}"/>
  <tableColumns count="1">
    <tableColumn id="1" xr3:uid="{00000000-0010-0000-3A02-000001000000}" name="Palythoa"/>
  </tableColumns>
  <tableStyleInfo name="TableStyleMedium9" showFirstColumn="0" showLastColumn="0" showRowStripes="1" showColumnStripes="0"/>
</table>
</file>

<file path=xl/tables/table5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3C020000}" name="Nemenzophyllia" displayName="Nemenzophyllia" ref="AQ1:AQ2" totalsRowShown="0">
  <autoFilter ref="AQ1:AQ2" xr:uid="{00000000-0009-0000-0100-000029000000}"/>
  <tableColumns count="1">
    <tableColumn id="1" xr3:uid="{00000000-0010-0000-3C02-000001000000}" name="Nemenzophyllia"/>
  </tableColumns>
  <tableStyleInfo name="TableStyleMedium9" showFirstColumn="0" showLastColumn="0" showRowStripes="1" showColumnStripes="0"/>
</table>
</file>

<file path=xl/tables/table5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3D020000}" name="Mycedium" displayName="Mycedium" ref="AP1:AP3" totalsRowShown="0">
  <autoFilter ref="AP1:AP3" xr:uid="{00000000-0009-0000-0100-00002A000000}"/>
  <tableColumns count="1">
    <tableColumn id="1" xr3:uid="{00000000-0010-0000-3D02-000001000000}" name="Mycedium"/>
  </tableColumns>
  <tableStyleInfo name="TableStyleMedium9" showFirstColumn="0" showLastColumn="0" showRowStripes="1" showColumnStripes="0"/>
</table>
</file>

<file path=xl/tables/table5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3F020000}" name="Montipora" displayName="Montipora" ref="AO1:AO11" totalsRowShown="0">
  <autoFilter ref="AO1:AO11" xr:uid="{00000000-0009-0000-0100-00002C000000}"/>
  <tableColumns count="1">
    <tableColumn id="1" xr3:uid="{00000000-0010-0000-3F02-000001000000}" name="Montipora"/>
  </tableColumns>
  <tableStyleInfo name="TableStyleMedium9" showFirstColumn="0" showLastColumn="0" showRowStripes="1" showColumnStripes="0"/>
</table>
</file>

<file path=xl/tables/table5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41020000}" name="Merulina" displayName="Merulina" ref="AM1:AM2" totalsRowShown="0">
  <autoFilter ref="AM1:AM2" xr:uid="{00000000-0009-0000-0100-00002E000000}"/>
  <tableColumns count="1">
    <tableColumn id="1" xr3:uid="{00000000-0010-0000-4102-000001000000}" name="Merulina"/>
  </tableColumns>
  <tableStyleInfo name="TableStyleMedium9" showFirstColumn="0" showLastColumn="0" showRowStripes="1" showColumnStripes="0"/>
</table>
</file>

<file path=xl/tables/table5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42020000}" name="Lobophytum" displayName="Lobophytum" ref="AL1:AL3" totalsRowShown="0">
  <autoFilter ref="AL1:AL3" xr:uid="{00000000-0009-0000-0100-000030000000}"/>
  <tableColumns count="1">
    <tableColumn id="1" xr3:uid="{00000000-0010-0000-4202-000001000000}" name="Lobophytum"/>
  </tableColumns>
  <tableStyleInfo name="TableStyleMedium9" showFirstColumn="0" showLastColumn="0" showRowStripes="1" showColumnStripes="0"/>
</table>
</file>

<file path=xl/tables/table5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0000000-000C-0000-FFFF-FFFF43020000}" name="Lobophyllia" displayName="Lobophyllia" ref="AK1:AK4" totalsRowShown="0">
  <autoFilter ref="AK1:AK4" xr:uid="{00000000-0009-0000-0100-000031000000}"/>
  <tableColumns count="1">
    <tableColumn id="1" xr3:uid="{00000000-0010-0000-4302-000001000000}" name="Lobophyllia"/>
  </tableColumns>
  <tableStyleInfo name="TableStyleMedium9" showFirstColumn="0" showLastColumn="0" showRowStripes="1" showColumnStripes="0"/>
</table>
</file>

<file path=xl/tables/table5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00000000-000C-0000-FFFF-FFFF44020000}" name="Litophyton" displayName="Litophyton" ref="AJ1:AJ2" totalsRowShown="0">
  <autoFilter ref="AJ1:AJ2" xr:uid="{00000000-0009-0000-0100-000032000000}"/>
  <tableColumns count="1">
    <tableColumn id="1" xr3:uid="{00000000-0010-0000-4402-000001000000}" name="Litophyton"/>
  </tableColumns>
  <tableStyleInfo name="TableStyleMedium9" showFirstColumn="0" showLastColumn="0" showRowStripes="1" showColumnStripes="0"/>
</table>
</file>

<file path=xl/tables/table5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00000000-000C-0000-FFFF-FFFF47020000}" name="Hydnophora" displayName="Hydnophora" ref="AH1:AH4" totalsRowShown="0">
  <autoFilter ref="AH1:AH4" xr:uid="{00000000-0009-0000-0100-000035000000}"/>
  <tableColumns count="1">
    <tableColumn id="1" xr3:uid="{00000000-0010-0000-4702-000001000000}" name="Hydnophora"/>
  </tableColumns>
  <tableStyleInfo name="TableStyleMedium9" showFirstColumn="0" showLastColumn="0" showRowStripes="1" showColumnStripes="0"/>
</table>
</file>

<file path=xl/tables/table5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48020000}" name="Heteractis" displayName="Heteractis" ref="AG1:AG5" totalsRowShown="0">
  <autoFilter ref="AG1:AG5" xr:uid="{00000000-0009-0000-0100-000036000000}"/>
  <tableColumns count="1">
    <tableColumn id="1" xr3:uid="{00000000-0010-0000-4802-000001000000}" name="Heteractis"/>
  </tableColumns>
  <tableStyleInfo name="TableStyleMedium9" showFirstColumn="0" showLastColumn="0" showRowStripes="1" showColumnStripes="0"/>
</table>
</file>

<file path=xl/tables/table5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49020000}" name="Herpolitha" displayName="Herpolitha" ref="AF1:AF2" totalsRowShown="0">
  <autoFilter ref="AF1:AF2" xr:uid="{00000000-0009-0000-0100-000037000000}"/>
  <tableColumns count="1">
    <tableColumn id="1" xr3:uid="{00000000-0010-0000-4902-000001000000}" name="Herpolitha"/>
  </tableColumns>
  <tableStyleInfo name="TableStyleMedium9" showFirstColumn="0" showLastColumn="0" showRowStripes="1" showColumnStripes="0"/>
</table>
</file>

<file path=xl/tables/table5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00000000-000C-0000-FFFF-FFFF4B020000}" name="Heliofungia" displayName="Heliofungia" ref="AE1:AE2" totalsRowShown="0">
  <autoFilter ref="AE1:AE2" xr:uid="{00000000-0009-0000-0100-000039000000}"/>
  <tableColumns count="1">
    <tableColumn id="1" xr3:uid="{00000000-0010-0000-4B02-000001000000}" name="Heliofungia"/>
  </tableColumns>
  <tableStyleInfo name="TableStyleMedium9" showFirstColumn="0" showLastColumn="0" showRowStripes="1" showColumnStripes="0"/>
</table>
</file>

<file path=xl/tables/table5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4C020000}" name="Gorgonia" displayName="Gorgonia" ref="AD1:AD4" totalsRowShown="0">
  <autoFilter ref="AD1:AD4" xr:uid="{00000000-0009-0000-0100-00003A000000}"/>
  <tableColumns count="1">
    <tableColumn id="1" xr3:uid="{00000000-0010-0000-4C02-000001000000}" name="Gorgonia"/>
  </tableColumns>
  <tableStyleInfo name="TableStyleMedium9" showFirstColumn="0" showLastColumn="0" showRowStripes="1" showColumnStripes="0"/>
</table>
</file>

<file path=xl/tables/table5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00000000-000C-0000-FFFF-FFFF4D020000}" name="Goniopora" displayName="Goniopora" ref="AC1:AC4" totalsRowShown="0">
  <autoFilter ref="AC1:AC4" xr:uid="{00000000-0009-0000-0100-00003B000000}"/>
  <tableColumns count="1">
    <tableColumn id="1" xr3:uid="{00000000-0010-0000-4D02-000001000000}" name="Goniopora"/>
  </tableColumns>
  <tableStyleInfo name="TableStyleMedium9" showFirstColumn="0" showLastColumn="0" showRowStripes="1" showColumnStripes="0"/>
</table>
</file>

<file path=xl/tables/table5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00000000-000C-0000-FFFF-FFFF4E020000}" name="Galaxea" displayName="Galaxea" ref="AB1:AB4" totalsRowShown="0">
  <autoFilter ref="AB1:AB4" xr:uid="{00000000-0009-0000-0100-00003C000000}"/>
  <tableColumns count="1">
    <tableColumn id="1" xr3:uid="{00000000-0010-0000-4E02-000001000000}" name="Galaxea"/>
  </tableColumns>
  <tableStyleInfo name="TableStyleMedium9" showFirstColumn="0" showLastColumn="0" showRowStripes="1" showColumnStripes="0"/>
</table>
</file>

<file path=xl/tables/table5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00000000-000C-0000-FFFF-FFFF4F020000}" name="Fungia" displayName="Fungia" ref="AA1:AA6" totalsRowShown="0">
  <autoFilter ref="AA1:AA6" xr:uid="{00000000-0009-0000-0100-00003D000000}"/>
  <tableColumns count="1">
    <tableColumn id="1" xr3:uid="{00000000-0010-0000-4F02-000001000000}" name="Fungia"/>
  </tableColumns>
  <tableStyleInfo name="TableStyleMedium9" showFirstColumn="0" showLastColumn="0" showRowStripes="1" showColumnStripes="0"/>
</table>
</file>

<file path=xl/tables/table5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00000000-000C-0000-FFFF-FFFF50020000}" name="Favites" displayName="Favites" ref="Z1:Z6" totalsRowShown="0">
  <autoFilter ref="Z1:Z6" xr:uid="{00000000-0009-0000-0100-00003E000000}"/>
  <tableColumns count="1">
    <tableColumn id="1" xr3:uid="{00000000-0010-0000-5002-000001000000}" name="Favites"/>
  </tableColumns>
  <tableStyleInfo name="TableStyleMedium9" showFirstColumn="0" showLastColumn="0" showRowStripes="1" showColumnStripes="0"/>
</table>
</file>

<file path=xl/tables/table5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00000000-000C-0000-FFFF-FFFF51020000}" name="Favia" displayName="Favia" ref="Y1:Y6" totalsRowShown="0">
  <autoFilter ref="Y1:Y6" xr:uid="{00000000-0009-0000-0100-00003F000000}"/>
  <tableColumns count="1">
    <tableColumn id="1" xr3:uid="{00000000-0010-0000-5102-000001000000}" name="Favia"/>
  </tableColumns>
  <tableStyleInfo name="TableStyleMedium9" showFirstColumn="0" showLastColumn="0" showRowStripes="1" showColumnStripes="0"/>
</table>
</file>

<file path=xl/tables/table5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00000000-000C-0000-FFFF-FFFF52020000}" name="Euphyllia" displayName="Euphyllia" ref="X1:X8" totalsRowShown="0">
  <autoFilter ref="X1:X8" xr:uid="{00000000-0009-0000-0100-000040000000}"/>
  <tableColumns count="1">
    <tableColumn id="1" xr3:uid="{00000000-0010-0000-5202-000001000000}" name="Euphyllia"/>
  </tableColumns>
  <tableStyleInfo name="TableStyleMedium9" showFirstColumn="0" showLastColumn="0" showRowStripes="1" showColumnStripes="0"/>
</table>
</file>

<file path=xl/tables/table5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00000000-000C-0000-FFFF-FFFF54020000}" name="Duncanopsammia" displayName="Duncanopsammia" ref="U1:U5" totalsRowShown="0">
  <autoFilter ref="U1:U5" xr:uid="{00000000-0009-0000-0100-000042000000}"/>
  <tableColumns count="1">
    <tableColumn id="1" xr3:uid="{00000000-0010-0000-5402-000001000000}" name="Duncanopsammia"/>
  </tableColumns>
  <tableStyleInfo name="TableStyleMedium9" showFirstColumn="0" showLastColumn="0" showRowStripes="1" showColumnStripes="0"/>
</table>
</file>

<file path=xl/tables/table5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00000000-000C-0000-FFFF-FFFF55020000}" name="Discosoma" displayName="Discosoma" ref="T1:T6" totalsRowShown="0">
  <autoFilter ref="T1:T6" xr:uid="{00000000-0009-0000-0100-000043000000}"/>
  <tableColumns count="1">
    <tableColumn id="1" xr3:uid="{00000000-0010-0000-5502-000001000000}" name="Discosoma"/>
  </tableColumns>
  <tableStyleInfo name="TableStyleMedium9" showFirstColumn="0" showLastColumn="0" showRowStripes="1" showColumnStripes="0"/>
</table>
</file>

<file path=xl/tables/table5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00000000-000C-0000-FFFF-FFFF56020000}" name="Diodogorgia" displayName="Diodogorgia" ref="S1:S2" totalsRowShown="0">
  <autoFilter ref="S1:S2" xr:uid="{00000000-0009-0000-0100-000044000000}"/>
  <tableColumns count="1">
    <tableColumn id="1" xr3:uid="{00000000-0010-0000-5602-000001000000}" name="Diodogorgia"/>
  </tableColumns>
  <tableStyleInfo name="TableStyleMedium9" showFirstColumn="0" showLastColumn="0" showRowStripes="1" showColumnStripes="0"/>
</table>
</file>

<file path=xl/tables/table5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00000000-000C-0000-FFFF-FFFF57020000}" name="Dendronephthya" displayName="Dendronephthya" ref="R1:R3" totalsRowShown="0">
  <autoFilter ref="R1:R3" xr:uid="{00000000-0009-0000-0100-000045000000}"/>
  <tableColumns count="1">
    <tableColumn id="1" xr3:uid="{00000000-0010-0000-5702-000001000000}" name="Dendronephthya"/>
  </tableColumns>
  <tableStyleInfo name="TableStyleMedium9" showFirstColumn="0" showLastColumn="0" showRowStripes="1" showColumnStripes="0"/>
</table>
</file>

<file path=xl/tables/table5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00000000-000C-0000-FFFF-FFFF58020000}" name="Cynarina" displayName="Cynarina" ref="Q1:Q2" totalsRowShown="0">
  <autoFilter ref="Q1:Q2" xr:uid="{00000000-0009-0000-0100-000046000000}"/>
  <tableColumns count="1">
    <tableColumn id="1" xr3:uid="{00000000-0010-0000-5802-000001000000}" name="Cynarina"/>
  </tableColumns>
  <tableStyleInfo name="TableStyleMedium9" showFirstColumn="0" showLastColumn="0" showRowStripes="1" showColumnStripes="0"/>
</table>
</file>

<file path=xl/tables/table5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00000000-000C-0000-FFFF-FFFF5A020000}" name="Condylactis" displayName="Condylactis" ref="P1:P3" totalsRowShown="0">
  <autoFilter ref="P1:P3" xr:uid="{00000000-0009-0000-0100-000048000000}"/>
  <tableColumns count="1">
    <tableColumn id="1" xr3:uid="{00000000-0010-0000-5A02-000001000000}" name="Condylactis"/>
  </tableColumns>
  <tableStyleInfo name="TableStyleMedium9" showFirstColumn="0" showLastColumn="0" showRowStripes="1" showColumnStripes="0"/>
</table>
</file>

<file path=xl/tables/table5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00000000-000C-0000-FFFF-FFFF5B020000}" name="Clavularia" displayName="Clavularia" ref="O1:O3" totalsRowShown="0">
  <autoFilter ref="O1:O3" xr:uid="{00000000-0009-0000-0100-00004A000000}"/>
  <tableColumns count="1">
    <tableColumn id="1" xr3:uid="{00000000-0010-0000-5B02-000001000000}" name="Clavularia"/>
  </tableColumns>
  <tableStyleInfo name="TableStyleMedium9" showFirstColumn="0" showLastColumn="0" showRowStripes="1" showColumnStripes="0"/>
</table>
</file>

<file path=xl/tables/table5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00000000-000C-0000-FFFF-FFFF5C020000}" name="Cladiella" displayName="Cladiella" ref="N1:N4" totalsRowShown="0">
  <autoFilter ref="N1:N4" xr:uid="{00000000-0009-0000-0100-00004B000000}"/>
  <tableColumns count="1">
    <tableColumn id="1" xr3:uid="{00000000-0010-0000-5C02-000001000000}" name="Cladiella"/>
  </tableColumns>
  <tableStyleInfo name="TableStyleMedium9" showFirstColumn="0" showLastColumn="0" showRowStripes="1" showColumnStripes="0"/>
</table>
</file>

<file path=xl/tables/table5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00000000-000C-0000-FFFF-FFFF5D020000}" name="Cerianthus" displayName="Cerianthus" ref="M1:M5" totalsRowShown="0">
  <autoFilter ref="M1:M5" xr:uid="{00000000-0009-0000-0100-00004C000000}"/>
  <tableColumns count="1">
    <tableColumn id="1" xr3:uid="{00000000-0010-0000-5D02-000001000000}" name="Cerianthus"/>
  </tableColumns>
  <tableStyleInfo name="TableStyleMedium9" showFirstColumn="0" showLastColumn="0" showRowStripes="1" showColumnStripes="0"/>
</table>
</file>

<file path=xl/tables/table5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00000000-000C-0000-FFFF-FFFF5E020000}" name="Caulastraea" displayName="Caulastraea" ref="L1:L5" totalsRowShown="0">
  <autoFilter ref="L1:L5" xr:uid="{00000000-0009-0000-0100-00004D000000}"/>
  <tableColumns count="1">
    <tableColumn id="1" xr3:uid="{00000000-0010-0000-5E02-000001000000}" name="Caulastraea"/>
  </tableColumns>
  <tableStyleInfo name="TableStyleMedium9" showFirstColumn="0" showLastColumn="0" showRowStripes="1" showColumnStripes="0"/>
</table>
</file>

<file path=xl/tables/table5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00000000-000C-0000-FFFF-FFFF5F020000}" name="Catalaphyllia" displayName="Catalaphyllia" ref="K1:K2" totalsRowShown="0">
  <autoFilter ref="K1:K2" xr:uid="{00000000-0009-0000-0100-00004E000000}"/>
  <tableColumns count="1">
    <tableColumn id="1" xr3:uid="{00000000-0010-0000-5F02-000001000000}" name="Catalaphyllia"/>
  </tableColumns>
  <tableStyleInfo name="TableStyleMedium9" showFirstColumn="0" showLastColumn="0" showRowStripes="1" showColumnStripes="0"/>
</table>
</file>

<file path=xl/tables/table5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00000000-000C-0000-FFFF-FFFF60020000}" name="Briareum" displayName="Briareum" ref="J1:J4" totalsRowShown="0">
  <autoFilter ref="J1:J4" xr:uid="{00000000-0009-0000-0100-00004F000000}"/>
  <tableColumns count="1">
    <tableColumn id="1" xr3:uid="{00000000-0010-0000-6002-000001000000}" name="Briareum"/>
  </tableColumns>
  <tableStyleInfo name="TableStyleMedium9" showFirstColumn="0" showLastColumn="0" showRowStripes="1" showColumnStripes="0"/>
</table>
</file>

<file path=xl/tables/table5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00000000-000C-0000-FFFF-FFFF61020000}" name="Blastomussa" displayName="Blastomussa" ref="I1:I4" totalsRowShown="0">
  <autoFilter ref="I1:I4" xr:uid="{00000000-0009-0000-0100-000050000000}"/>
  <tableColumns count="1">
    <tableColumn id="1" xr3:uid="{00000000-0010-0000-6102-000001000000}" name="Blastomussa"/>
  </tableColumns>
  <tableStyleInfo name="TableStyleMedium9" showFirstColumn="0" showLastColumn="0" showRowStripes="1" showColumnStripes="0"/>
</table>
</file>

<file path=xl/tables/table5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00000000-000C-0000-FFFF-FFFF62020000}" name="Bartholomea" displayName="Bartholomea" ref="H1:H2" totalsRowShown="0">
  <autoFilter ref="H1:H2" xr:uid="{00000000-0009-0000-0100-000052000000}"/>
  <tableColumns count="1">
    <tableColumn id="1" xr3:uid="{00000000-0010-0000-6202-000001000000}" name="Bartholomea"/>
  </tableColumns>
  <tableStyleInfo name="TableStyleMedium9" showFirstColumn="0" showLastColumn="0" showRowStripes="1" showColumnStripes="0"/>
</table>
</file>

<file path=xl/tables/table5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00000000-000C-0000-FFFF-FFFF63020000}" name="Anthelia" displayName="Anthelia" ref="F1:F2" totalsRowShown="0">
  <autoFilter ref="F1:F2" xr:uid="{00000000-0009-0000-0100-000053000000}"/>
  <tableColumns count="1">
    <tableColumn id="1" xr3:uid="{00000000-0010-0000-6302-000001000000}" name="Anthelia"/>
  </tableColumns>
  <tableStyleInfo name="TableStyleMedium9" showFirstColumn="0" showLastColumn="0" showRowStripes="1" showColumnStripes="0"/>
</table>
</file>

<file path=xl/tables/table5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00000000-000C-0000-FFFF-FFFF64020000}" name="Alveopora" displayName="Alveopora" ref="E1:E4" totalsRowShown="0">
  <autoFilter ref="E1:E4" xr:uid="{00000000-0009-0000-0100-000054000000}"/>
  <tableColumns count="1">
    <tableColumn id="1" xr3:uid="{00000000-0010-0000-6402-000001000000}" name="Alveopora"/>
  </tableColumns>
  <tableStyleInfo name="TableStyleMedium9" showFirstColumn="0" showLastColumn="0" showRowStripes="1" showColumnStripes="0"/>
</table>
</file>

<file path=xl/tables/table5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00000000-000C-0000-FFFF-FFFF65020000}" name="Alcyonium" displayName="Alcyonium" ref="D1:D3" totalsRowShown="0">
  <autoFilter ref="D1:D3" xr:uid="{00000000-0009-0000-0100-000055000000}"/>
  <tableColumns count="1">
    <tableColumn id="1" xr3:uid="{00000000-0010-0000-6502-000001000000}" name="Alcyonium"/>
  </tableColumns>
  <tableStyleInfo name="TableStyleMedium9" showFirstColumn="0" showLastColumn="0" showRowStripes="1" showColumnStripes="0"/>
</table>
</file>

<file path=xl/tables/table5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00000000-000C-0000-FFFF-FFFF67020000}" name="Actinodiscus" displayName="Actinodiscus" ref="C1:C3" totalsRowShown="0" dataDxfId="237" tableBorderDxfId="236">
  <autoFilter ref="C1:C3" xr:uid="{00000000-0009-0000-0100-000057000000}"/>
  <tableColumns count="1">
    <tableColumn id="1" xr3:uid="{00000000-0010-0000-6702-000001000000}" name="Actinodiscus" dataDxfId="235"/>
  </tableColumns>
  <tableStyleInfo name="TableStyleMedium9" showFirstColumn="0" showLastColumn="0" showRowStripes="1" showColumnStripes="0"/>
</table>
</file>

<file path=xl/tables/table5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00000000-000C-0000-FFFF-FFFF68020000}" name="Acropora" displayName="Acropora" ref="B1:B48" totalsRowShown="0">
  <autoFilter ref="B1:B48" xr:uid="{00000000-0009-0000-0100-000058000000}"/>
  <tableColumns count="1">
    <tableColumn id="1" xr3:uid="{00000000-0010-0000-6802-000001000000}" name="Acropora"/>
  </tableColumns>
  <tableStyleInfo name="TableStyleMedium9" showFirstColumn="0" showLastColumn="0" showRowStripes="1" showColumnStripes="0"/>
</table>
</file>

<file path=xl/tables/table5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00000000-000C-0000-FFFF-FFFF69020000}" name="Acanthastrea" displayName="Acanthastrea" ref="A1:A6" totalsRowShown="0">
  <autoFilter ref="A1:A6" xr:uid="{00000000-0009-0000-0100-000059000000}"/>
  <tableColumns count="1">
    <tableColumn id="1" xr3:uid="{00000000-0010-0000-6902-000001000000}" name="Acanthastrea"/>
  </tableColumns>
  <tableStyleInfo name="TableStyleMedium9" showFirstColumn="0" showLastColumn="0" showRowStripes="1" showColumnStripes="0"/>
</table>
</file>

<file path=xl/tables/table5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4" xr:uid="{00000000-000C-0000-FFFF-FFFF6A020000}" name="Montastraea" displayName="Montastraea" ref="AN1:AN3" totalsRowShown="0" headerRowDxfId="234">
  <autoFilter ref="AN1:AN3" xr:uid="{00000000-0009-0000-0100-000084020000}"/>
  <tableColumns count="1">
    <tableColumn id="1" xr3:uid="{00000000-0010-0000-6A02-000001000000}" name="Montastraea"/>
  </tableColumns>
  <tableStyleInfo name="TableStyleMedium9" showFirstColumn="0" showLastColumn="0" showRowStripes="1" showColumnStripes="0"/>
</table>
</file>

<file path=xl/tables/table5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FA9EFDD7-6E0D-4D99-8E46-86913096DBE3}" name="Tabla29" displayName="Tabla29" ref="G1:G2" totalsRowShown="0" dataDxfId="233">
  <autoFilter ref="G1:G2" xr:uid="{FA9EFDD7-6E0D-4D99-8E46-86913096DBE3}"/>
  <tableColumns count="1">
    <tableColumn id="1" xr3:uid="{E988D193-4502-4FE4-940C-7B1DDFE9904A}" name="Antinodiscus" dataDxfId="232"/>
  </tableColumns>
  <tableStyleInfo name="TableStyleMedium9" showFirstColumn="0" showLastColumn="0" showRowStripes="1" showColumnStripes="0"/>
</table>
</file>

<file path=xl/tables/table5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5" xr:uid="{17A257C0-9B4B-4079-9332-2163D98776A5}" name="Echinophyllia" displayName="Echinophyllia" ref="V1:V2" totalsRowShown="0">
  <autoFilter ref="V1:V2" xr:uid="{17A257C0-9B4B-4079-9332-2163D98776A5}"/>
  <tableColumns count="1">
    <tableColumn id="1" xr3:uid="{9429508A-91A3-41D9-B70A-C2EAD9C79FF1}" name="Echinophyllia"/>
  </tableColumns>
  <tableStyleInfo name="TableStyleMedium9" showFirstColumn="0" showLastColumn="0" showRowStripes="1" showColumnStripes="0"/>
</table>
</file>

<file path=xl/tables/table5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0" xr:uid="{A73A3538-279B-4C1F-9BAD-884BAE62BD0F}" name="Entacmaea" displayName="Entacmaea" ref="W1:W2" totalsRowShown="0">
  <autoFilter ref="W1:W2" xr:uid="{A73A3538-279B-4C1F-9BAD-884BAE62BD0F}"/>
  <tableColumns count="1">
    <tableColumn id="1" xr3:uid="{D99D332A-5DA3-4089-91C9-84A4D183CFFB}" name="Entacmaea"/>
  </tableColumns>
  <tableStyleInfo name="TableStyleMedium9" showFirstColumn="0" showLastColumn="0" showRowStripes="1" showColumnStripes="0"/>
</table>
</file>

<file path=xl/tables/table5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4" xr:uid="{3C81A71F-839C-4AD9-867E-F2EBE2676910}" name="Hydnopora" displayName="Hydnopora" ref="AI1:AI2" totalsRowShown="0">
  <autoFilter ref="AI1:AI2" xr:uid="{3C81A71F-839C-4AD9-867E-F2EBE2676910}"/>
  <tableColumns count="1">
    <tableColumn id="1" xr3:uid="{F4B0FAB8-560C-433E-985E-0103DAE22439}" name="Hydnopora"/>
  </tableColumns>
  <tableStyleInfo name="TableStyleMedium9" showFirstColumn="0" showLastColumn="0" showRowStripes="1" showColumnStripes="0"/>
</table>
</file>

<file path=xl/tables/table5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8" xr:uid="{E8FC5FED-757B-4F8D-BD5C-36692FADAD07}" name="Platygyra" displayName="Platygyra" ref="AW1:AW3" totalsRowShown="0">
  <autoFilter ref="AW1:AW3" xr:uid="{E8FC5FED-757B-4F8D-BD5C-36692FADAD07}"/>
  <tableColumns count="1">
    <tableColumn id="1" xr3:uid="{0F162D27-E478-47E7-947D-846C92E1C831}" name="Platygyra"/>
  </tableColumns>
  <tableStyleInfo name="TableStyleMedium9" showFirstColumn="0" showLastColumn="0" showRowStripes="1" showColumnStripes="0"/>
</table>
</file>

<file path=xl/tables/table5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9" xr:uid="{A856595B-0F52-442B-A1E9-71A960F5832C}" name="Rhodactis" displayName="Rhodactis" ref="BD1:BD2" totalsRowShown="0">
  <autoFilter ref="BD1:BD2" xr:uid="{A856595B-0F52-442B-A1E9-71A960F5832C}"/>
  <tableColumns count="1">
    <tableColumn id="1" xr3:uid="{39A45757-6999-4410-800B-B7CE71F82CC1}" name="Rhodactis"/>
  </tableColumns>
  <tableStyleInfo name="TableStyleMedium9" showFirstColumn="0" showLastColumn="0" showRowStripes="1" showColumnStripes="0"/>
</table>
</file>

<file path=xl/tables/table5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0" xr:uid="{35E3EF23-3B12-4B2A-BB6B-6C27027EDFD3}" name="Telmatactis" displayName="Telmatactis" ref="BM1:BM2" totalsRowShown="0">
  <autoFilter ref="BM1:BM2" xr:uid="{35E3EF23-3B12-4B2A-BB6B-6C27027EDFD3}"/>
  <tableColumns count="1">
    <tableColumn id="1" xr3:uid="{00BE3145-A0A4-4614-B678-AC3315E3F586}" name="Telmatactis"/>
  </tableColumns>
  <tableStyleInfo name="TableStyleMedium9" showFirstColumn="0" showLastColumn="0" showRowStripes="1" showColumnStripes="0"/>
</table>
</file>

<file path=xl/tables/table5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5" xr:uid="{00000000-000C-0000-FFFF-FFFF73020000}" name="Ambiente" displayName="Ambiente" ref="B2:G797" totalsRowShown="0">
  <autoFilter ref="B2:G797" xr:uid="{00000000-0009-0000-0100-000067020000}"/>
  <tableColumns count="6">
    <tableColumn id="1" xr3:uid="{00000000-0010-0000-7302-000001000000}" name="Grupo"/>
    <tableColumn id="2" xr3:uid="{00000000-0010-0000-7302-000002000000}" name="Especie aprobada"/>
    <tableColumn id="3" xr3:uid="{00000000-0010-0000-7302-000003000000}" name="Ambiente"/>
    <tableColumn id="4" xr3:uid="{00000000-0010-0000-7302-000004000000}" name="Tipo de especie"/>
    <tableColumn id="6" xr3:uid="{00000000-0010-0000-7302-000006000000}" name="Hábitat natural"/>
    <tableColumn id="5" xr3:uid="{00000000-0010-0000-7302-000005000000}" name="Observación"/>
  </tableColumns>
  <tableStyleInfo name="TableStyleMedium9" showFirstColumn="0" showLastColumn="0" showRowStripes="1" showColumnStripes="0"/>
</table>
</file>

<file path=xl/tables/table5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3" xr:uid="{00000000-000C-0000-FFFF-FFFF6E020000}" name="AcuariosTto" displayName="AcuariosTto" ref="W11:Z83" totalsRowShown="0" headerRowDxfId="231" dataDxfId="230">
  <autoFilter ref="W11:Z83" xr:uid="{00000000-0009-0000-0100-00004D010000}"/>
  <tableColumns count="4">
    <tableColumn id="1" xr3:uid="{00000000-0010-0000-6E02-000001000000}" name="AcuariosTTo" dataDxfId="229">
      <calculatedColumnFormula>#REF!</calculatedColumnFormula>
    </tableColumn>
    <tableColumn id="2" xr3:uid="{00000000-0010-0000-6E02-000002000000}" name="TipoProd" dataDxfId="228">
      <calculatedColumnFormula>L9</calculatedColumnFormula>
    </tableColumn>
    <tableColumn id="3" xr3:uid="{00000000-0010-0000-6E02-000003000000}" name="NomProd" dataDxfId="227"/>
    <tableColumn id="4" xr3:uid="{00000000-0010-0000-6E02-000004000000}" name="SignoTTo" dataDxfId="226">
      <calculatedColumnFormula>K9</calculatedColumnFormula>
    </tableColumn>
  </tableColumns>
  <tableStyleInfo name="TableStyleMedium9" showFirstColumn="0" showLastColumn="0" showRowStripes="1" showColumnStripes="0"/>
</table>
</file>

<file path=xl/tables/table5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4" xr:uid="{00000000-000C-0000-FFFF-FFFF6F020000}" name="ItemOcPreven" displayName="ItemOcPreven" ref="AF11:AH31" totalsRowShown="0" headerRowDxfId="225" dataDxfId="224">
  <autoFilter ref="AF11:AH31" xr:uid="{00000000-0009-0000-0100-000066020000}"/>
  <tableColumns count="3">
    <tableColumn id="1" xr3:uid="{00000000-0010-0000-6F02-000001000000}" name="ItemOcPreven" dataDxfId="223">
      <calculatedColumnFormula>J4</calculatedColumnFormula>
    </tableColumn>
    <tableColumn id="2" xr3:uid="{00000000-0010-0000-6F02-000002000000}" name="TipoProPrev" dataDxfId="222">
      <calculatedColumnFormula>K20</calculatedColumnFormula>
    </tableColumn>
    <tableColumn id="3" xr3:uid="{00000000-0010-0000-6F02-000003000000}" name="NomProPrev" dataDxfId="221"/>
  </tableColumns>
  <tableStyleInfo name="TableStyleMedium9" showFirstColumn="0" showLastColumn="0" showRowStripes="1" showColumnStripes="0"/>
</table>
</file>

<file path=xl/tables/table5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6" xr:uid="{00000000-000C-0000-FFFF-FFFF70020000}" name="PrevTodas" displayName="PrevTodas" ref="AI11:AI15" totalsRowShown="0" headerRowDxfId="220" dataDxfId="219">
  <autoFilter ref="AI11:AI15" xr:uid="{00000000-0009-0000-0100-000068020000}"/>
  <tableColumns count="1">
    <tableColumn id="1" xr3:uid="{00000000-0010-0000-7002-000001000000}" name="PrevTodas" dataDxfId="218">
      <calculatedColumnFormula>E36</calculatedColumnFormula>
    </tableColumn>
  </tableColumns>
  <tableStyleInfo name="TableStyleMedium9" showFirstColumn="0" showLastColumn="0" showRowStripes="1" showColumnStripes="0"/>
</table>
</file>

<file path=xl/tables/table5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8" xr:uid="{00000000-000C-0000-FFFF-FFFF71020000}" name="ItemOcEvto" displayName="ItemOcEvto" ref="AB11:AC39" totalsRowShown="0" headerRowDxfId="217" dataDxfId="216">
  <autoFilter ref="AB11:AC39" xr:uid="{00000000-0009-0000-0100-00006A020000}"/>
  <tableColumns count="2">
    <tableColumn id="1" xr3:uid="{00000000-0010-0000-7102-000001000000}" name="ItemOcEvto" dataDxfId="215">
      <calculatedColumnFormula>J3</calculatedColumnFormula>
    </tableColumn>
    <tableColumn id="3" xr3:uid="{00000000-0010-0000-7102-000003000000}" name="TipoEvto" dataDxfId="214">
      <calculatedColumnFormula>K3</calculatedColumnFormula>
    </tableColumn>
  </tableColumns>
  <tableStyleInfo name="TableStyleMedium9" showFirstColumn="0" showLastColumn="0" showRowStripes="1" showColumnStripes="0"/>
</table>
</file>

<file path=xl/tables/table5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0" xr:uid="{00000000-000C-0000-FFFF-FFFF72020000}" name="EvtoTodas" displayName="EvtoTodas" ref="AD11:AD18" totalsRowShown="0" headerRowDxfId="213" dataDxfId="212">
  <autoFilter ref="AD11:AD18" xr:uid="{00000000-0009-0000-0100-00006C020000}"/>
  <tableColumns count="1">
    <tableColumn id="1" xr3:uid="{00000000-0010-0000-7202-000001000000}" name="EvtoTodas" dataDxfId="211">
      <calculatedColumnFormula>E24</calculatedColumnFormula>
    </tableColumn>
  </tableColumns>
  <tableStyleInfo name="TableStyleMedium9" showFirstColumn="0" showLastColumn="0" showRowStripes="1" showColumnStripes="0"/>
</table>
</file>

<file path=xl/tables/table5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8" xr:uid="{00000000-000C-0000-FFFF-FFFF74020000}" name="Hallazgo" displayName="Hallazgo" ref="BH25:BL43" totalsRowShown="0" headerRowDxfId="210" dataDxfId="209">
  <autoFilter ref="BH25:BL43" xr:uid="{00000000-0009-0000-0100-0000DA000000}"/>
  <tableColumns count="5">
    <tableColumn id="1" xr3:uid="{00000000-0010-0000-7402-000001000000}" name="Ac_Hallazgo" dataDxfId="208"/>
    <tableColumn id="2" xr3:uid="{00000000-0010-0000-7402-000002000000}" name="Ppal_Hallazgo" dataDxfId="207"/>
    <tableColumn id="3" xr3:uid="{00000000-0010-0000-7402-000003000000}" name="Alc_Hallazgo" dataDxfId="206"/>
    <tableColumn id="4" xr3:uid="{00000000-0010-0000-7402-000004000000}" name="Nvl_Mortalidad" dataDxfId="205"/>
    <tableColumn id="5" xr3:uid="{00000000-0010-0000-7402-000005000000}" name="Prolog_Cuar" dataDxfId="204"/>
  </tableColumns>
  <tableStyleInfo name="TableStyleMedium9" showFirstColumn="0" showLastColumn="0" showRowStripes="1" showColumnStripes="0"/>
</table>
</file>

<file path=xl/tables/table5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1" xr:uid="{41DB0B4D-0A4C-4B69-BAEB-6AAB8A51B113}" name="Region2" displayName="Region2" ref="O1:P16" totalsRowShown="0" headerRowDxfId="203">
  <autoFilter ref="O1:P16" xr:uid="{00000000-0009-0000-0100-00006F020000}"/>
  <tableColumns count="2">
    <tableColumn id="1" xr3:uid="{F523EF56-32FC-4148-A6AE-D12BD196EAD9}" name="Regiones" dataDxfId="202">
      <calculatedColumnFormula>'ORDEN DE CUARENTENA'!BN1</calculatedColumnFormula>
    </tableColumn>
    <tableColumn id="2" xr3:uid="{93E46650-CB43-4452-B555-977E7E07BE0A}" name="No región" dataDxfId="201"/>
  </tableColumns>
  <tableStyleInfo name="TableStyleMedium9" showFirstColumn="0" showLastColumn="0" showRowStripes="1" showColumnStripes="0"/>
</table>
</file>

<file path=xl/tables/table5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00000000-000C-0000-FFFF-FFFF75020000}" name="DatosAll" displayName="DatosAll" ref="A1:CA146" totalsRowCount="1" headerRowDxfId="200" dataDxfId="198" headerRowBorderDxfId="199" tableBorderDxfId="197" totalsRowBorderDxfId="196">
  <autoFilter ref="A1:CA145" xr:uid="{00000000-0009-0000-0100-000051000000}"/>
  <tableColumns count="79">
    <tableColumn id="75" xr3:uid="{00000000-0010-0000-7502-00004B000000}" name="REG_ESTACION" dataDxfId="195" totalsRowDxfId="194">
      <calculatedColumnFormula>IF(U2&lt;&gt;0,'ORDEN DE CUARENTENA'!$AE$2,"")</calculatedColumnFormula>
    </tableColumn>
    <tableColumn id="1" xr3:uid="{00000000-0010-0000-7502-000001000000}" name="ACTA" totalsRowLabel="Total" dataDxfId="193" totalsRowDxfId="192">
      <calculatedColumnFormula>IF(U2&lt;&gt;0,'ORDEN DE CUARENTENA'!$AE$3,"")</calculatedColumnFormula>
    </tableColumn>
    <tableColumn id="2" xr3:uid="{00000000-0010-0000-7502-000002000000}" name="ACTA_ANO" dataDxfId="191" totalsRowDxfId="190">
      <calculatedColumnFormula>IF(U2&lt;&gt;0,CONCATENATE(B2,"-",H2),"")</calculatedColumnFormula>
    </tableColumn>
    <tableColumn id="77" xr3:uid="{00000000-0010-0000-7502-00004D000000}" name="FECHA_IMPO" dataDxfId="189" totalsRowDxfId="188">
      <calculatedColumnFormula>IF(U2&lt;&gt;0,'ORDEN DE CUARENTENA'!$I$6,"")</calculatedColumnFormula>
    </tableColumn>
    <tableColumn id="76" xr3:uid="{00000000-0010-0000-7502-00004C000000}" name="DIA_SEM" dataDxfId="187" totalsRowDxfId="186">
      <calculatedColumnFormula>IF(U2&lt;&gt;0,TEXT('ORDEN DE CUARENTENA'!$I$6,"aaa"),"")</calculatedColumnFormula>
    </tableColumn>
    <tableColumn id="3" xr3:uid="{00000000-0010-0000-7502-000003000000}" name="DIA" dataDxfId="185" totalsRowDxfId="184">
      <calculatedColumnFormula>IF(U2&lt;&gt;0,TEXT('ORDEN DE CUARENTENA'!$I$6,"dd"),"")</calculatedColumnFormula>
    </tableColumn>
    <tableColumn id="4" xr3:uid="{00000000-0010-0000-7502-000004000000}" name="MES" dataDxfId="183" totalsRowDxfId="182">
      <calculatedColumnFormula>IF(U2&lt;&gt;0,TEXT('ORDEN DE CUARENTENA'!$I$6,"mm"),"")</calculatedColumnFormula>
    </tableColumn>
    <tableColumn id="5" xr3:uid="{00000000-0010-0000-7502-000005000000}" name="ANO" dataDxfId="181" totalsRowDxfId="180">
      <calculatedColumnFormula>IF(U2&lt;&gt;0,TEXT('ORDEN DE CUARENTENA'!$I$6,"yyy"),"")</calculatedColumnFormula>
    </tableColumn>
    <tableColumn id="6" xr3:uid="{00000000-0010-0000-7502-000006000000}" name="TITULAR_DE_ESTACION" dataDxfId="179" totalsRowDxfId="178">
      <calculatedColumnFormula>IF(U2&lt;&gt;0,'ORDEN DE CUARENTENA'!$H$7,"")</calculatedColumnFormula>
    </tableColumn>
    <tableColumn id="7" xr3:uid="{00000000-0010-0000-7502-000007000000}" name="EXPORTADOR" dataDxfId="177" totalsRowDxfId="176">
      <calculatedColumnFormula>IF(U2&lt;&gt;0,'ORDEN DE CUARENTENA'!$H$9,"")</calculatedColumnFormula>
    </tableColumn>
    <tableColumn id="8" xr3:uid="{00000000-0010-0000-7502-000008000000}" name="PAIS_DE_ORIGEN" dataDxfId="175" totalsRowDxfId="174">
      <calculatedColumnFormula>IF(U2&lt;&gt;0,'ORDEN DE CUARENTENA'!$Q$9,"")</calculatedColumnFormula>
    </tableColumn>
    <tableColumn id="9" xr3:uid="{00000000-0010-0000-7502-000009000000}" name="GRUPO" dataDxfId="173" totalsRowDxfId="172">
      <calculatedColumnFormula>IFERROR(VLOOKUP(U2,Item[],4,FALSE),IFERROR(VLOOKUP(U2,Item2[],4,FALSE),""))</calculatedColumnFormula>
    </tableColumn>
    <tableColumn id="10" xr3:uid="{00000000-0010-0000-7502-00000A000000}" name="AMBIENTE" dataDxfId="171" totalsRowDxfId="170">
      <calculatedColumnFormula>IFERROR(VLOOKUP(U2,Item[],5,FALSE),IFERROR(VLOOKUP(U2,Item2[],5,FALSE),""))</calculatedColumnFormula>
    </tableColumn>
    <tableColumn id="11" xr3:uid="{00000000-0010-0000-7502-00000B000000}" name="SUSC_EAR" dataDxfId="169" totalsRowDxfId="168">
      <calculatedColumnFormula>IFERROR(VLOOKUP(W2,SuscepEARs[],2,FALSE),"")</calculatedColumnFormula>
    </tableColumn>
    <tableColumn id="72" xr3:uid="{00000000-0010-0000-7502-000048000000}" name="CITES" dataDxfId="167" totalsRowDxfId="166">
      <calculatedColumnFormula>IFERROR(VLOOKUP(DatosAll[[#This Row],[ESPECIE]],CITES[],2,FALSE),"")</calculatedColumnFormula>
    </tableColumn>
    <tableColumn id="64" xr3:uid="{00000000-0010-0000-7502-000040000000}" name="PPAL_HALLAZGO" dataDxfId="165" totalsRowDxfId="164">
      <calculatedColumnFormula>IFERROR(VLOOKUP(T2,Hallazgo[],2,FALSE),"")</calculatedColumnFormula>
    </tableColumn>
    <tableColumn id="65" xr3:uid="{00000000-0010-0000-7502-000041000000}" name="ALC_HALLAZGO" dataDxfId="163" totalsRowDxfId="162">
      <calculatedColumnFormula>IFERROR(VLOOKUP(T2,Hallazgo[],3,FALSE),"")</calculatedColumnFormula>
    </tableColumn>
    <tableColumn id="66" xr3:uid="{00000000-0010-0000-7502-000042000000}" name="NVL_MORT_HALLAZGO" dataDxfId="161" totalsRowDxfId="160">
      <calculatedColumnFormula>IFERROR(VLOOKUP(T2,Hallazgo[],4,FALSE),"")</calculatedColumnFormula>
    </tableColumn>
    <tableColumn id="67" xr3:uid="{00000000-0010-0000-7502-000043000000}" name="PROLONGA_CUAR" dataDxfId="159" totalsRowDxfId="158">
      <calculatedColumnFormula>IFERROR(VLOOKUP(T2,Hallazgo[],5,FALSE),"")</calculatedColumnFormula>
    </tableColumn>
    <tableColumn id="12" xr3:uid="{00000000-0010-0000-7502-00000C000000}" name="ID_AC" dataDxfId="157" totalsRowDxfId="156">
      <calculatedColumnFormula>'Acuario (Arribado - mortalidad)'!C15</calculatedColumnFormula>
    </tableColumn>
    <tableColumn id="13" xr3:uid="{00000000-0010-0000-7502-00000D000000}" name="ITEM_OC" dataDxfId="155" totalsRowDxfId="154">
      <calculatedColumnFormula>'Acuario (Arribado - mortalidad)'!B15</calculatedColumnFormula>
    </tableColumn>
    <tableColumn id="14" xr3:uid="{00000000-0010-0000-7502-00000E000000}" name="NOM_COMUN" dataDxfId="153" totalsRowDxfId="152">
      <calculatedColumnFormula>'Acuario (Arribado - mortalidad)'!D15</calculatedColumnFormula>
    </tableColumn>
    <tableColumn id="15" xr3:uid="{00000000-0010-0000-7502-00000F000000}" name="ESPECIE" dataDxfId="151" totalsRowDxfId="150">
      <calculatedColumnFormula>'Acuario (Arribado - mortalidad)'!E15</calculatedColumnFormula>
    </tableColumn>
    <tableColumn id="16" xr3:uid="{00000000-0010-0000-7502-000010000000}" name="N_INDIVIDUOS" totalsRowFunction="average" dataDxfId="149" totalsRowDxfId="148">
      <calculatedColumnFormula>'Acuario (Arribado - mortalidad)'!F15</calculatedColumnFormula>
    </tableColumn>
    <tableColumn id="71" xr3:uid="{00000000-0010-0000-7502-000047000000}" name="TEMPERATURA" dataDxfId="147" totalsRowDxfId="146">
      <calculatedColumnFormula>'Acuario (Arribado - mortalidad)'!H15</calculatedColumnFormula>
    </tableColumn>
    <tableColumn id="78" xr3:uid="{00000000-0010-0000-7502-00004E000000}" name="EST_DESARROLLO" dataDxfId="145" totalsRowDxfId="144">
      <calculatedColumnFormula>'Acuario (Arribado - mortalidad)'!I15</calculatedColumnFormula>
    </tableColumn>
    <tableColumn id="73" xr3:uid="{00000000-0010-0000-7502-000049000000}" name="FUENTE_SPP" dataDxfId="143" totalsRowDxfId="142">
      <calculatedColumnFormula>'Acuario (Arribado - mortalidad)'!J15</calculatedColumnFormula>
    </tableColumn>
    <tableColumn id="17" xr3:uid="{00000000-0010-0000-7502-000011000000}" name="N_MUERTOS" dataDxfId="141" totalsRowDxfId="140">
      <calculatedColumnFormula>'Acuario (Arribado - mortalidad)'!K15</calculatedColumnFormula>
    </tableColumn>
    <tableColumn id="18" xr3:uid="{00000000-0010-0000-7502-000012000000}" name="MORTALIDAD" totalsRowFunction="average" dataDxfId="139" totalsRowDxfId="138" dataCellStyle="Porcentaje">
      <calculatedColumnFormula>IFERROR(('Acuario (Arribado - mortalidad)'!K15/DatosAll[[#This Row],[N_INDIVIDUOS]])*100,"")</calculatedColumnFormula>
    </tableColumn>
    <tableColumn id="70" xr3:uid="{00000000-0010-0000-7502-000046000000}" name="MORT_DIA1" totalsRowFunction="average" dataDxfId="137" totalsRowDxfId="136" dataCellStyle="Porcentaje">
      <calculatedColumnFormula>IFERROR(('Acuario (Arribado - mortalidad)'!O15/DatosAll[[#This Row],[N_INDIVIDUOS]])*100,"")</calculatedColumnFormula>
    </tableColumn>
    <tableColumn id="69" xr3:uid="{00000000-0010-0000-7502-000045000000}" name="MORT_SEM1" dataDxfId="135" totalsRowDxfId="134" dataCellStyle="Porcentaje">
      <calculatedColumnFormula>IFERROR(('Acuario (Arribado - mortalidad)'!BG15/DatosAll[[#This Row],[N_INDIVIDUOS]])*100,"")</calculatedColumnFormula>
    </tableColumn>
    <tableColumn id="68" xr3:uid="{00000000-0010-0000-7502-000044000000}" name="MORT_SEM2" dataDxfId="133" totalsRowDxfId="132" dataCellStyle="Porcentaje">
      <calculatedColumnFormula>IFERROR(('Acuario (Arribado - mortalidad)'!BH15/DatosAll[[#This Row],[N_INDIVIDUOS]])*100,"")</calculatedColumnFormula>
    </tableColumn>
    <tableColumn id="19" xr3:uid="{00000000-0010-0000-7502-000013000000}" name="CAUSA_PROB_MORT" dataDxfId="131" totalsRowDxfId="130">
      <calculatedColumnFormula>'Acuario (Arribado - mortalidad)'!M15</calculatedColumnFormula>
    </tableColumn>
    <tableColumn id="20" xr3:uid="{00000000-0010-0000-7502-000014000000}" name="N_SALDO" dataDxfId="129" totalsRowDxfId="128">
      <calculatedColumnFormula>'Acuario (Arribado - mortalidad)'!G15</calculatedColumnFormula>
    </tableColumn>
    <tableColumn id="21" xr3:uid="{00000000-0010-0000-7502-000015000000}" name="D_1" dataDxfId="127" totalsRowDxfId="126">
      <calculatedColumnFormula>'Acuario (Arribado - mortalidad)'!O15</calculatedColumnFormula>
    </tableColumn>
    <tableColumn id="22" xr3:uid="{00000000-0010-0000-7502-000016000000}" name="D_2" dataDxfId="125" totalsRowDxfId="124">
      <calculatedColumnFormula>'Acuario (Arribado - mortalidad)'!P15</calculatedColumnFormula>
    </tableColumn>
    <tableColumn id="23" xr3:uid="{00000000-0010-0000-7502-000017000000}" name="D_3" dataDxfId="123" totalsRowDxfId="122">
      <calculatedColumnFormula>'Acuario (Arribado - mortalidad)'!Q15</calculatedColumnFormula>
    </tableColumn>
    <tableColumn id="24" xr3:uid="{00000000-0010-0000-7502-000018000000}" name="D_4" dataDxfId="121" totalsRowDxfId="120">
      <calculatedColumnFormula>'Acuario (Arribado - mortalidad)'!R15</calculatedColumnFormula>
    </tableColumn>
    <tableColumn id="25" xr3:uid="{00000000-0010-0000-7502-000019000000}" name="D_5" dataDxfId="119" totalsRowDxfId="118">
      <calculatedColumnFormula>'Acuario (Arribado - mortalidad)'!S15</calculatedColumnFormula>
    </tableColumn>
    <tableColumn id="26" xr3:uid="{00000000-0010-0000-7502-00001A000000}" name="D_6" dataDxfId="117" totalsRowDxfId="116">
      <calculatedColumnFormula>'Acuario (Arribado - mortalidad)'!T15</calculatedColumnFormula>
    </tableColumn>
    <tableColumn id="27" xr3:uid="{00000000-0010-0000-7502-00001B000000}" name="D_7" dataDxfId="115" totalsRowDxfId="114">
      <calculatedColumnFormula>'Acuario (Arribado - mortalidad)'!U15</calculatedColumnFormula>
    </tableColumn>
    <tableColumn id="28" xr3:uid="{00000000-0010-0000-7502-00001C000000}" name="D_8" dataDxfId="113" totalsRowDxfId="112">
      <calculatedColumnFormula>'Acuario (Arribado - mortalidad)'!V15</calculatedColumnFormula>
    </tableColumn>
    <tableColumn id="29" xr3:uid="{00000000-0010-0000-7502-00001D000000}" name="D_9" dataDxfId="111" totalsRowDxfId="110">
      <calculatedColumnFormula>'Acuario (Arribado - mortalidad)'!W15</calculatedColumnFormula>
    </tableColumn>
    <tableColumn id="30" xr3:uid="{00000000-0010-0000-7502-00001E000000}" name="D_10" dataDxfId="109" totalsRowDxfId="108">
      <calculatedColumnFormula>'Acuario (Arribado - mortalidad)'!X15</calculatedColumnFormula>
    </tableColumn>
    <tableColumn id="31" xr3:uid="{00000000-0010-0000-7502-00001F000000}" name="D_11" dataDxfId="107" totalsRowDxfId="106">
      <calculatedColumnFormula>'Acuario (Arribado - mortalidad)'!Y15</calculatedColumnFormula>
    </tableColumn>
    <tableColumn id="32" xr3:uid="{00000000-0010-0000-7502-000020000000}" name="D_12" dataDxfId="105" totalsRowDxfId="104">
      <calculatedColumnFormula>'Acuario (Arribado - mortalidad)'!Z15</calculatedColumnFormula>
    </tableColumn>
    <tableColumn id="33" xr3:uid="{00000000-0010-0000-7502-000021000000}" name="D_13" dataDxfId="103" totalsRowDxfId="102">
      <calculatedColumnFormula>'Acuario (Arribado - mortalidad)'!AA15</calculatedColumnFormula>
    </tableColumn>
    <tableColumn id="34" xr3:uid="{00000000-0010-0000-7502-000022000000}" name="D_14" dataDxfId="101" totalsRowDxfId="100">
      <calculatedColumnFormula>'Acuario (Arribado - mortalidad)'!AB15</calculatedColumnFormula>
    </tableColumn>
    <tableColumn id="35" xr3:uid="{00000000-0010-0000-7502-000023000000}" name="D_15" dataDxfId="99" totalsRowDxfId="98">
      <calculatedColumnFormula>'Acuario (Arribado - mortalidad)'!AC15</calculatedColumnFormula>
    </tableColumn>
    <tableColumn id="36" xr3:uid="{00000000-0010-0000-7502-000024000000}" name="D_16" dataDxfId="97" totalsRowDxfId="96">
      <calculatedColumnFormula>'Acuario (Arribado - mortalidad)'!AD15</calculatedColumnFormula>
    </tableColumn>
    <tableColumn id="37" xr3:uid="{00000000-0010-0000-7502-000025000000}" name="D_17" dataDxfId="95" totalsRowDxfId="94">
      <calculatedColumnFormula>'Acuario (Arribado - mortalidad)'!AE15</calculatedColumnFormula>
    </tableColumn>
    <tableColumn id="38" xr3:uid="{00000000-0010-0000-7502-000026000000}" name="D_18" dataDxfId="93" totalsRowDxfId="92">
      <calculatedColumnFormula>'Acuario (Arribado - mortalidad)'!AF15</calculatedColumnFormula>
    </tableColumn>
    <tableColumn id="39" xr3:uid="{00000000-0010-0000-7502-000027000000}" name="D_19" dataDxfId="91" totalsRowDxfId="90">
      <calculatedColumnFormula>'Acuario (Arribado - mortalidad)'!AG15</calculatedColumnFormula>
    </tableColumn>
    <tableColumn id="40" xr3:uid="{00000000-0010-0000-7502-000028000000}" name="D_20" dataDxfId="89" totalsRowDxfId="88">
      <calculatedColumnFormula>'Acuario (Arribado - mortalidad)'!AH15</calculatedColumnFormula>
    </tableColumn>
    <tableColumn id="41" xr3:uid="{00000000-0010-0000-7502-000029000000}" name="D_21" dataDxfId="87" totalsRowDxfId="86">
      <calculatedColumnFormula>'Acuario (Arribado - mortalidad)'!AI15</calculatedColumnFormula>
    </tableColumn>
    <tableColumn id="42" xr3:uid="{00000000-0010-0000-7502-00002A000000}" name="D_22" dataDxfId="85" totalsRowDxfId="84">
      <calculatedColumnFormula>'Acuario (Arribado - mortalidad)'!AJ15</calculatedColumnFormula>
    </tableColumn>
    <tableColumn id="43" xr3:uid="{00000000-0010-0000-7502-00002B000000}" name="D_23" dataDxfId="83" totalsRowDxfId="82">
      <calculatedColumnFormula>'Acuario (Arribado - mortalidad)'!AK15</calculatedColumnFormula>
    </tableColumn>
    <tableColumn id="44" xr3:uid="{00000000-0010-0000-7502-00002C000000}" name="D_24" dataDxfId="81" totalsRowDxfId="80">
      <calculatedColumnFormula>'Acuario (Arribado - mortalidad)'!AL15</calculatedColumnFormula>
    </tableColumn>
    <tableColumn id="45" xr3:uid="{00000000-0010-0000-7502-00002D000000}" name="D_25" dataDxfId="79" totalsRowDxfId="78">
      <calculatedColumnFormula>'Acuario (Arribado - mortalidad)'!AM15</calculatedColumnFormula>
    </tableColumn>
    <tableColumn id="46" xr3:uid="{00000000-0010-0000-7502-00002E000000}" name="D_26" dataDxfId="77" totalsRowDxfId="76">
      <calculatedColumnFormula>'Acuario (Arribado - mortalidad)'!AN15</calculatedColumnFormula>
    </tableColumn>
    <tableColumn id="47" xr3:uid="{00000000-0010-0000-7502-00002F000000}" name="D_27" dataDxfId="75" totalsRowDxfId="74">
      <calculatedColumnFormula>'Acuario (Arribado - mortalidad)'!AO15</calculatedColumnFormula>
    </tableColumn>
    <tableColumn id="48" xr3:uid="{00000000-0010-0000-7502-000030000000}" name="D_28" dataDxfId="73" totalsRowDxfId="72">
      <calculatedColumnFormula>'Acuario (Arribado - mortalidad)'!AP15</calculatedColumnFormula>
    </tableColumn>
    <tableColumn id="49" xr3:uid="{00000000-0010-0000-7502-000031000000}" name="D_29" dataDxfId="71" totalsRowDxfId="70">
      <calculatedColumnFormula>'Acuario (Arribado - mortalidad)'!AQ15</calculatedColumnFormula>
    </tableColumn>
    <tableColumn id="50" xr3:uid="{00000000-0010-0000-7502-000032000000}" name="D_30" dataDxfId="69" totalsRowDxfId="68">
      <calculatedColumnFormula>'Acuario (Arribado - mortalidad)'!AR15</calculatedColumnFormula>
    </tableColumn>
    <tableColumn id="51" xr3:uid="{00000000-0010-0000-7502-000033000000}" name="TTO" dataDxfId="67" totalsRowDxfId="66">
      <calculatedColumnFormula>'Acuario (Arribado - mortalidad)'!AS15</calculatedColumnFormula>
    </tableColumn>
    <tableColumn id="74" xr3:uid="{00000000-0010-0000-7502-00004A000000}" name="SIGNO_TTO" dataDxfId="65" totalsRowDxfId="64">
      <calculatedColumnFormula>'Acuario (Arribado - mortalidad)'!AT15</calculatedColumnFormula>
    </tableColumn>
    <tableColumn id="52" xr3:uid="{00000000-0010-0000-7502-000034000000}" name="PROD_TTO" dataDxfId="63" totalsRowDxfId="62">
      <calculatedColumnFormula>'Acuario (Arribado - mortalidad)'!AU15</calculatedColumnFormula>
    </tableColumn>
    <tableColumn id="53" xr3:uid="{00000000-0010-0000-7502-000035000000}" name="NOM_PROD_TTO" dataDxfId="61" totalsRowDxfId="60">
      <calculatedColumnFormula>'Acuario (Arribado - mortalidad)'!AV15</calculatedColumnFormula>
    </tableColumn>
    <tableColumn id="54" xr3:uid="{00000000-0010-0000-7502-000036000000}" name="TTO_PREV" dataDxfId="59" totalsRowDxfId="58">
      <calculatedColumnFormula>'Acuario (Arribado - mortalidad)'!AW15</calculatedColumnFormula>
    </tableColumn>
    <tableColumn id="55" xr3:uid="{00000000-0010-0000-7502-000037000000}" name="PROD_PREV" dataDxfId="57" totalsRowDxfId="56">
      <calculatedColumnFormula>'Acuario (Arribado - mortalidad)'!AX15</calculatedColumnFormula>
    </tableColumn>
    <tableColumn id="56" xr3:uid="{00000000-0010-0000-7502-000038000000}" name="NOM_PROD_PREV" dataDxfId="55" totalsRowDxfId="54">
      <calculatedColumnFormula>'Acuario (Arribado - mortalidad)'!AY15</calculatedColumnFormula>
    </tableColumn>
    <tableColumn id="57" xr3:uid="{00000000-0010-0000-7502-000039000000}" name="TTO_PREV_ALL" dataDxfId="53" totalsRowDxfId="52">
      <calculatedColumnFormula>'Acuario (Arribado - mortalidad)'!AZ15</calculatedColumnFormula>
    </tableColumn>
    <tableColumn id="58" xr3:uid="{00000000-0010-0000-7502-00003A000000}" name="PROD_PREV_ALL" dataDxfId="51" totalsRowDxfId="50">
      <calculatedColumnFormula>'Acuario (Arribado - mortalidad)'!BA15</calculatedColumnFormula>
    </tableColumn>
    <tableColumn id="59" xr3:uid="{00000000-0010-0000-7502-00003B000000}" name="NOM_PROD_PREV_ALL" dataDxfId="49" totalsRowDxfId="48">
      <calculatedColumnFormula>'Acuario (Arribado - mortalidad)'!BB15</calculatedColumnFormula>
    </tableColumn>
    <tableColumn id="60" xr3:uid="{00000000-0010-0000-7502-00003C000000}" name="EVENTO" dataDxfId="47" totalsRowDxfId="46">
      <calculatedColumnFormula>'Acuario (Arribado - mortalidad)'!BC15</calculatedColumnFormula>
    </tableColumn>
    <tableColumn id="61" xr3:uid="{00000000-0010-0000-7502-00003D000000}" name="NOM_EVENTO" dataDxfId="45" totalsRowDxfId="44">
      <calculatedColumnFormula>'Acuario (Arribado - mortalidad)'!BD15</calculatedColumnFormula>
    </tableColumn>
    <tableColumn id="62" xr3:uid="{00000000-0010-0000-7502-00003E000000}" name="EVENTO_ALL" dataDxfId="43" totalsRowDxfId="42">
      <calculatedColumnFormula>'Acuario (Arribado - mortalidad)'!BE15</calculatedColumnFormula>
    </tableColumn>
    <tableColumn id="63" xr3:uid="{00000000-0010-0000-7502-00003F000000}" name="NOM_EVENTO_ALL" totalsRowFunction="count" dataDxfId="41" totalsRowDxfId="40">
      <calculatedColumnFormula>'Acuario (Arribado - mortalidad)'!BF15</calculatedColumnFormula>
    </tableColumn>
    <tableColumn id="79" xr3:uid="{C0DD78B5-1A28-43E0-A170-AB3D26F3E481}" name="HRS_TRANSPORTE" dataDxfId="39" totalsRowDxfId="38">
      <calculatedColumnFormula>IF(U2&lt;&gt;0,'Acuario (Arribado - mortalidad)'!$M$5,"")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.xml"/><Relationship Id="rId13" Type="http://schemas.openxmlformats.org/officeDocument/2006/relationships/table" Target="../tables/table10.xml"/><Relationship Id="rId3" Type="http://schemas.openxmlformats.org/officeDocument/2006/relationships/vmlDrawing" Target="../drawings/vmlDrawing1.vml"/><Relationship Id="rId7" Type="http://schemas.openxmlformats.org/officeDocument/2006/relationships/table" Target="../tables/table4.xml"/><Relationship Id="rId12" Type="http://schemas.openxmlformats.org/officeDocument/2006/relationships/table" Target="../tables/table9.xml"/><Relationship Id="rId2" Type="http://schemas.openxmlformats.org/officeDocument/2006/relationships/drawing" Target="../drawings/drawing1.xml"/><Relationship Id="rId16" Type="http://schemas.openxmlformats.org/officeDocument/2006/relationships/comments" Target="../comments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3.xml"/><Relationship Id="rId11" Type="http://schemas.openxmlformats.org/officeDocument/2006/relationships/table" Target="../tables/table8.xml"/><Relationship Id="rId5" Type="http://schemas.openxmlformats.org/officeDocument/2006/relationships/table" Target="../tables/table2.xml"/><Relationship Id="rId15" Type="http://schemas.openxmlformats.org/officeDocument/2006/relationships/table" Target="../tables/table12.xml"/><Relationship Id="rId10" Type="http://schemas.openxmlformats.org/officeDocument/2006/relationships/table" Target="../tables/table7.xml"/><Relationship Id="rId4" Type="http://schemas.openxmlformats.org/officeDocument/2006/relationships/table" Target="../tables/table1.xml"/><Relationship Id="rId9" Type="http://schemas.openxmlformats.org/officeDocument/2006/relationships/table" Target="../tables/table6.xml"/><Relationship Id="rId14" Type="http://schemas.openxmlformats.org/officeDocument/2006/relationships/table" Target="../tables/table1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2.xml"/><Relationship Id="rId4" Type="http://schemas.openxmlformats.org/officeDocument/2006/relationships/table" Target="../tables/table13.xm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table" Target="../tables/table128.xml"/><Relationship Id="rId299" Type="http://schemas.openxmlformats.org/officeDocument/2006/relationships/table" Target="../tables/table310.xml"/><Relationship Id="rId21" Type="http://schemas.openxmlformats.org/officeDocument/2006/relationships/table" Target="../tables/table32.xml"/><Relationship Id="rId63" Type="http://schemas.openxmlformats.org/officeDocument/2006/relationships/table" Target="../tables/table74.xml"/><Relationship Id="rId159" Type="http://schemas.openxmlformats.org/officeDocument/2006/relationships/table" Target="../tables/table170.xml"/><Relationship Id="rId324" Type="http://schemas.openxmlformats.org/officeDocument/2006/relationships/table" Target="../tables/table335.xml"/><Relationship Id="rId366" Type="http://schemas.openxmlformats.org/officeDocument/2006/relationships/table" Target="../tables/table377.xml"/><Relationship Id="rId170" Type="http://schemas.openxmlformats.org/officeDocument/2006/relationships/table" Target="../tables/table181.xml"/><Relationship Id="rId226" Type="http://schemas.openxmlformats.org/officeDocument/2006/relationships/table" Target="../tables/table237.xml"/><Relationship Id="rId433" Type="http://schemas.openxmlformats.org/officeDocument/2006/relationships/table" Target="../tables/table444.xml"/><Relationship Id="rId268" Type="http://schemas.openxmlformats.org/officeDocument/2006/relationships/table" Target="../tables/table279.xml"/><Relationship Id="rId32" Type="http://schemas.openxmlformats.org/officeDocument/2006/relationships/table" Target="../tables/table43.xml"/><Relationship Id="rId74" Type="http://schemas.openxmlformats.org/officeDocument/2006/relationships/table" Target="../tables/table85.xml"/><Relationship Id="rId128" Type="http://schemas.openxmlformats.org/officeDocument/2006/relationships/table" Target="../tables/table139.xml"/><Relationship Id="rId335" Type="http://schemas.openxmlformats.org/officeDocument/2006/relationships/table" Target="../tables/table346.xml"/><Relationship Id="rId377" Type="http://schemas.openxmlformats.org/officeDocument/2006/relationships/table" Target="../tables/table388.xml"/><Relationship Id="rId5" Type="http://schemas.openxmlformats.org/officeDocument/2006/relationships/table" Target="../tables/table16.xml"/><Relationship Id="rId181" Type="http://schemas.openxmlformats.org/officeDocument/2006/relationships/table" Target="../tables/table192.xml"/><Relationship Id="rId237" Type="http://schemas.openxmlformats.org/officeDocument/2006/relationships/table" Target="../tables/table248.xml"/><Relationship Id="rId402" Type="http://schemas.openxmlformats.org/officeDocument/2006/relationships/table" Target="../tables/table413.xml"/><Relationship Id="rId279" Type="http://schemas.openxmlformats.org/officeDocument/2006/relationships/table" Target="../tables/table290.xml"/><Relationship Id="rId444" Type="http://schemas.openxmlformats.org/officeDocument/2006/relationships/table" Target="../tables/table455.xml"/><Relationship Id="rId43" Type="http://schemas.openxmlformats.org/officeDocument/2006/relationships/table" Target="../tables/table54.xml"/><Relationship Id="rId139" Type="http://schemas.openxmlformats.org/officeDocument/2006/relationships/table" Target="../tables/table150.xml"/><Relationship Id="rId290" Type="http://schemas.openxmlformats.org/officeDocument/2006/relationships/table" Target="../tables/table301.xml"/><Relationship Id="rId304" Type="http://schemas.openxmlformats.org/officeDocument/2006/relationships/table" Target="../tables/table315.xml"/><Relationship Id="rId346" Type="http://schemas.openxmlformats.org/officeDocument/2006/relationships/table" Target="../tables/table357.xml"/><Relationship Id="rId388" Type="http://schemas.openxmlformats.org/officeDocument/2006/relationships/table" Target="../tables/table399.xml"/><Relationship Id="rId85" Type="http://schemas.openxmlformats.org/officeDocument/2006/relationships/table" Target="../tables/table96.xml"/><Relationship Id="rId150" Type="http://schemas.openxmlformats.org/officeDocument/2006/relationships/table" Target="../tables/table161.xml"/><Relationship Id="rId192" Type="http://schemas.openxmlformats.org/officeDocument/2006/relationships/table" Target="../tables/table203.xml"/><Relationship Id="rId206" Type="http://schemas.openxmlformats.org/officeDocument/2006/relationships/table" Target="../tables/table217.xml"/><Relationship Id="rId413" Type="http://schemas.openxmlformats.org/officeDocument/2006/relationships/table" Target="../tables/table424.xml"/><Relationship Id="rId248" Type="http://schemas.openxmlformats.org/officeDocument/2006/relationships/table" Target="../tables/table259.xml"/><Relationship Id="rId455" Type="http://schemas.openxmlformats.org/officeDocument/2006/relationships/table" Target="../tables/table466.xml"/><Relationship Id="rId12" Type="http://schemas.openxmlformats.org/officeDocument/2006/relationships/table" Target="../tables/table23.xml"/><Relationship Id="rId108" Type="http://schemas.openxmlformats.org/officeDocument/2006/relationships/table" Target="../tables/table119.xml"/><Relationship Id="rId315" Type="http://schemas.openxmlformats.org/officeDocument/2006/relationships/table" Target="../tables/table326.xml"/><Relationship Id="rId357" Type="http://schemas.openxmlformats.org/officeDocument/2006/relationships/table" Target="../tables/table368.xml"/><Relationship Id="rId54" Type="http://schemas.openxmlformats.org/officeDocument/2006/relationships/table" Target="../tables/table65.xml"/><Relationship Id="rId96" Type="http://schemas.openxmlformats.org/officeDocument/2006/relationships/table" Target="../tables/table107.xml"/><Relationship Id="rId161" Type="http://schemas.openxmlformats.org/officeDocument/2006/relationships/table" Target="../tables/table172.xml"/><Relationship Id="rId217" Type="http://schemas.openxmlformats.org/officeDocument/2006/relationships/table" Target="../tables/table228.xml"/><Relationship Id="rId399" Type="http://schemas.openxmlformats.org/officeDocument/2006/relationships/table" Target="../tables/table410.xml"/><Relationship Id="rId259" Type="http://schemas.openxmlformats.org/officeDocument/2006/relationships/table" Target="../tables/table270.xml"/><Relationship Id="rId424" Type="http://schemas.openxmlformats.org/officeDocument/2006/relationships/table" Target="../tables/table435.xml"/><Relationship Id="rId466" Type="http://schemas.openxmlformats.org/officeDocument/2006/relationships/comments" Target="../comments3.xml"/><Relationship Id="rId23" Type="http://schemas.openxmlformats.org/officeDocument/2006/relationships/table" Target="../tables/table34.xml"/><Relationship Id="rId119" Type="http://schemas.openxmlformats.org/officeDocument/2006/relationships/table" Target="../tables/table130.xml"/><Relationship Id="rId270" Type="http://schemas.openxmlformats.org/officeDocument/2006/relationships/table" Target="../tables/table281.xml"/><Relationship Id="rId326" Type="http://schemas.openxmlformats.org/officeDocument/2006/relationships/table" Target="../tables/table337.xml"/><Relationship Id="rId65" Type="http://schemas.openxmlformats.org/officeDocument/2006/relationships/table" Target="../tables/table76.xml"/><Relationship Id="rId130" Type="http://schemas.openxmlformats.org/officeDocument/2006/relationships/table" Target="../tables/table141.xml"/><Relationship Id="rId368" Type="http://schemas.openxmlformats.org/officeDocument/2006/relationships/table" Target="../tables/table379.xml"/><Relationship Id="rId172" Type="http://schemas.openxmlformats.org/officeDocument/2006/relationships/table" Target="../tables/table183.xml"/><Relationship Id="rId228" Type="http://schemas.openxmlformats.org/officeDocument/2006/relationships/table" Target="../tables/table239.xml"/><Relationship Id="rId435" Type="http://schemas.openxmlformats.org/officeDocument/2006/relationships/table" Target="../tables/table446.xml"/><Relationship Id="rId281" Type="http://schemas.openxmlformats.org/officeDocument/2006/relationships/table" Target="../tables/table292.xml"/><Relationship Id="rId337" Type="http://schemas.openxmlformats.org/officeDocument/2006/relationships/table" Target="../tables/table348.xml"/><Relationship Id="rId34" Type="http://schemas.openxmlformats.org/officeDocument/2006/relationships/table" Target="../tables/table45.xml"/><Relationship Id="rId76" Type="http://schemas.openxmlformats.org/officeDocument/2006/relationships/table" Target="../tables/table87.xml"/><Relationship Id="rId141" Type="http://schemas.openxmlformats.org/officeDocument/2006/relationships/table" Target="../tables/table152.xml"/><Relationship Id="rId379" Type="http://schemas.openxmlformats.org/officeDocument/2006/relationships/table" Target="../tables/table390.xml"/><Relationship Id="rId7" Type="http://schemas.openxmlformats.org/officeDocument/2006/relationships/table" Target="../tables/table18.xml"/><Relationship Id="rId183" Type="http://schemas.openxmlformats.org/officeDocument/2006/relationships/table" Target="../tables/table194.xml"/><Relationship Id="rId239" Type="http://schemas.openxmlformats.org/officeDocument/2006/relationships/table" Target="../tables/table250.xml"/><Relationship Id="rId390" Type="http://schemas.openxmlformats.org/officeDocument/2006/relationships/table" Target="../tables/table401.xml"/><Relationship Id="rId404" Type="http://schemas.openxmlformats.org/officeDocument/2006/relationships/table" Target="../tables/table415.xml"/><Relationship Id="rId446" Type="http://schemas.openxmlformats.org/officeDocument/2006/relationships/table" Target="../tables/table457.xml"/><Relationship Id="rId250" Type="http://schemas.openxmlformats.org/officeDocument/2006/relationships/table" Target="../tables/table261.xml"/><Relationship Id="rId292" Type="http://schemas.openxmlformats.org/officeDocument/2006/relationships/table" Target="../tables/table303.xml"/><Relationship Id="rId306" Type="http://schemas.openxmlformats.org/officeDocument/2006/relationships/table" Target="../tables/table317.xml"/><Relationship Id="rId45" Type="http://schemas.openxmlformats.org/officeDocument/2006/relationships/table" Target="../tables/table56.xml"/><Relationship Id="rId87" Type="http://schemas.openxmlformats.org/officeDocument/2006/relationships/table" Target="../tables/table98.xml"/><Relationship Id="rId110" Type="http://schemas.openxmlformats.org/officeDocument/2006/relationships/table" Target="../tables/table121.xml"/><Relationship Id="rId348" Type="http://schemas.openxmlformats.org/officeDocument/2006/relationships/table" Target="../tables/table359.xml"/><Relationship Id="rId152" Type="http://schemas.openxmlformats.org/officeDocument/2006/relationships/table" Target="../tables/table163.xml"/><Relationship Id="rId194" Type="http://schemas.openxmlformats.org/officeDocument/2006/relationships/table" Target="../tables/table205.xml"/><Relationship Id="rId208" Type="http://schemas.openxmlformats.org/officeDocument/2006/relationships/table" Target="../tables/table219.xml"/><Relationship Id="rId415" Type="http://schemas.openxmlformats.org/officeDocument/2006/relationships/table" Target="../tables/table426.xml"/><Relationship Id="rId457" Type="http://schemas.openxmlformats.org/officeDocument/2006/relationships/table" Target="../tables/table468.xml"/><Relationship Id="rId261" Type="http://schemas.openxmlformats.org/officeDocument/2006/relationships/table" Target="../tables/table272.xml"/><Relationship Id="rId14" Type="http://schemas.openxmlformats.org/officeDocument/2006/relationships/table" Target="../tables/table25.xml"/><Relationship Id="rId56" Type="http://schemas.openxmlformats.org/officeDocument/2006/relationships/table" Target="../tables/table67.xml"/><Relationship Id="rId317" Type="http://schemas.openxmlformats.org/officeDocument/2006/relationships/table" Target="../tables/table328.xml"/><Relationship Id="rId359" Type="http://schemas.openxmlformats.org/officeDocument/2006/relationships/table" Target="../tables/table370.xml"/><Relationship Id="rId98" Type="http://schemas.openxmlformats.org/officeDocument/2006/relationships/table" Target="../tables/table109.xml"/><Relationship Id="rId121" Type="http://schemas.openxmlformats.org/officeDocument/2006/relationships/table" Target="../tables/table132.xml"/><Relationship Id="rId163" Type="http://schemas.openxmlformats.org/officeDocument/2006/relationships/table" Target="../tables/table174.xml"/><Relationship Id="rId219" Type="http://schemas.openxmlformats.org/officeDocument/2006/relationships/table" Target="../tables/table230.xml"/><Relationship Id="rId370" Type="http://schemas.openxmlformats.org/officeDocument/2006/relationships/table" Target="../tables/table381.xml"/><Relationship Id="rId426" Type="http://schemas.openxmlformats.org/officeDocument/2006/relationships/table" Target="../tables/table437.xml"/><Relationship Id="rId230" Type="http://schemas.openxmlformats.org/officeDocument/2006/relationships/table" Target="../tables/table241.xml"/><Relationship Id="rId25" Type="http://schemas.openxmlformats.org/officeDocument/2006/relationships/table" Target="../tables/table36.xml"/><Relationship Id="rId67" Type="http://schemas.openxmlformats.org/officeDocument/2006/relationships/table" Target="../tables/table78.xml"/><Relationship Id="rId272" Type="http://schemas.openxmlformats.org/officeDocument/2006/relationships/table" Target="../tables/table283.xml"/><Relationship Id="rId328" Type="http://schemas.openxmlformats.org/officeDocument/2006/relationships/table" Target="../tables/table339.xml"/><Relationship Id="rId132" Type="http://schemas.openxmlformats.org/officeDocument/2006/relationships/table" Target="../tables/table143.xml"/><Relationship Id="rId174" Type="http://schemas.openxmlformats.org/officeDocument/2006/relationships/table" Target="../tables/table185.xml"/><Relationship Id="rId381" Type="http://schemas.openxmlformats.org/officeDocument/2006/relationships/table" Target="../tables/table392.xml"/><Relationship Id="rId241" Type="http://schemas.openxmlformats.org/officeDocument/2006/relationships/table" Target="../tables/table252.xml"/><Relationship Id="rId437" Type="http://schemas.openxmlformats.org/officeDocument/2006/relationships/table" Target="../tables/table448.xml"/><Relationship Id="rId36" Type="http://schemas.openxmlformats.org/officeDocument/2006/relationships/table" Target="../tables/table47.xml"/><Relationship Id="rId283" Type="http://schemas.openxmlformats.org/officeDocument/2006/relationships/table" Target="../tables/table294.xml"/><Relationship Id="rId339" Type="http://schemas.openxmlformats.org/officeDocument/2006/relationships/table" Target="../tables/table350.xml"/><Relationship Id="rId78" Type="http://schemas.openxmlformats.org/officeDocument/2006/relationships/table" Target="../tables/table89.xml"/><Relationship Id="rId101" Type="http://schemas.openxmlformats.org/officeDocument/2006/relationships/table" Target="../tables/table112.xml"/><Relationship Id="rId143" Type="http://schemas.openxmlformats.org/officeDocument/2006/relationships/table" Target="../tables/table154.xml"/><Relationship Id="rId185" Type="http://schemas.openxmlformats.org/officeDocument/2006/relationships/table" Target="../tables/table196.xml"/><Relationship Id="rId350" Type="http://schemas.openxmlformats.org/officeDocument/2006/relationships/table" Target="../tables/table361.xml"/><Relationship Id="rId406" Type="http://schemas.openxmlformats.org/officeDocument/2006/relationships/table" Target="../tables/table417.xml"/><Relationship Id="rId9" Type="http://schemas.openxmlformats.org/officeDocument/2006/relationships/table" Target="../tables/table20.xml"/><Relationship Id="rId210" Type="http://schemas.openxmlformats.org/officeDocument/2006/relationships/table" Target="../tables/table221.xml"/><Relationship Id="rId392" Type="http://schemas.openxmlformats.org/officeDocument/2006/relationships/table" Target="../tables/table403.xml"/><Relationship Id="rId448" Type="http://schemas.openxmlformats.org/officeDocument/2006/relationships/table" Target="../tables/table459.xml"/><Relationship Id="rId252" Type="http://schemas.openxmlformats.org/officeDocument/2006/relationships/table" Target="../tables/table263.xml"/><Relationship Id="rId294" Type="http://schemas.openxmlformats.org/officeDocument/2006/relationships/table" Target="../tables/table305.xml"/><Relationship Id="rId308" Type="http://schemas.openxmlformats.org/officeDocument/2006/relationships/table" Target="../tables/table319.xml"/><Relationship Id="rId47" Type="http://schemas.openxmlformats.org/officeDocument/2006/relationships/table" Target="../tables/table58.xml"/><Relationship Id="rId89" Type="http://schemas.openxmlformats.org/officeDocument/2006/relationships/table" Target="../tables/table100.xml"/><Relationship Id="rId112" Type="http://schemas.openxmlformats.org/officeDocument/2006/relationships/table" Target="../tables/table123.xml"/><Relationship Id="rId154" Type="http://schemas.openxmlformats.org/officeDocument/2006/relationships/table" Target="../tables/table165.xml"/><Relationship Id="rId361" Type="http://schemas.openxmlformats.org/officeDocument/2006/relationships/table" Target="../tables/table372.xml"/><Relationship Id="rId196" Type="http://schemas.openxmlformats.org/officeDocument/2006/relationships/table" Target="../tables/table207.xml"/><Relationship Id="rId417" Type="http://schemas.openxmlformats.org/officeDocument/2006/relationships/table" Target="../tables/table428.xml"/><Relationship Id="rId459" Type="http://schemas.openxmlformats.org/officeDocument/2006/relationships/table" Target="../tables/table470.xml"/><Relationship Id="rId16" Type="http://schemas.openxmlformats.org/officeDocument/2006/relationships/table" Target="../tables/table27.xml"/><Relationship Id="rId221" Type="http://schemas.openxmlformats.org/officeDocument/2006/relationships/table" Target="../tables/table232.xml"/><Relationship Id="rId263" Type="http://schemas.openxmlformats.org/officeDocument/2006/relationships/table" Target="../tables/table274.xml"/><Relationship Id="rId319" Type="http://schemas.openxmlformats.org/officeDocument/2006/relationships/table" Target="../tables/table330.xml"/><Relationship Id="rId58" Type="http://schemas.openxmlformats.org/officeDocument/2006/relationships/table" Target="../tables/table69.xml"/><Relationship Id="rId123" Type="http://schemas.openxmlformats.org/officeDocument/2006/relationships/table" Target="../tables/table134.xml"/><Relationship Id="rId330" Type="http://schemas.openxmlformats.org/officeDocument/2006/relationships/table" Target="../tables/table341.xml"/><Relationship Id="rId165" Type="http://schemas.openxmlformats.org/officeDocument/2006/relationships/table" Target="../tables/table176.xml"/><Relationship Id="rId372" Type="http://schemas.openxmlformats.org/officeDocument/2006/relationships/table" Target="../tables/table383.xml"/><Relationship Id="rId428" Type="http://schemas.openxmlformats.org/officeDocument/2006/relationships/table" Target="../tables/table439.xml"/><Relationship Id="rId232" Type="http://schemas.openxmlformats.org/officeDocument/2006/relationships/table" Target="../tables/table243.xml"/><Relationship Id="rId274" Type="http://schemas.openxmlformats.org/officeDocument/2006/relationships/table" Target="../tables/table285.xml"/><Relationship Id="rId27" Type="http://schemas.openxmlformats.org/officeDocument/2006/relationships/table" Target="../tables/table38.xml"/><Relationship Id="rId69" Type="http://schemas.openxmlformats.org/officeDocument/2006/relationships/table" Target="../tables/table80.xml"/><Relationship Id="rId134" Type="http://schemas.openxmlformats.org/officeDocument/2006/relationships/table" Target="../tables/table145.xml"/><Relationship Id="rId80" Type="http://schemas.openxmlformats.org/officeDocument/2006/relationships/table" Target="../tables/table91.xml"/><Relationship Id="rId176" Type="http://schemas.openxmlformats.org/officeDocument/2006/relationships/table" Target="../tables/table187.xml"/><Relationship Id="rId341" Type="http://schemas.openxmlformats.org/officeDocument/2006/relationships/table" Target="../tables/table352.xml"/><Relationship Id="rId383" Type="http://schemas.openxmlformats.org/officeDocument/2006/relationships/table" Target="../tables/table394.xml"/><Relationship Id="rId439" Type="http://schemas.openxmlformats.org/officeDocument/2006/relationships/table" Target="../tables/table450.xml"/><Relationship Id="rId201" Type="http://schemas.openxmlformats.org/officeDocument/2006/relationships/table" Target="../tables/table212.xml"/><Relationship Id="rId243" Type="http://schemas.openxmlformats.org/officeDocument/2006/relationships/table" Target="../tables/table254.xml"/><Relationship Id="rId285" Type="http://schemas.openxmlformats.org/officeDocument/2006/relationships/table" Target="../tables/table296.xml"/><Relationship Id="rId450" Type="http://schemas.openxmlformats.org/officeDocument/2006/relationships/table" Target="../tables/table461.xml"/><Relationship Id="rId38" Type="http://schemas.openxmlformats.org/officeDocument/2006/relationships/table" Target="../tables/table49.xml"/><Relationship Id="rId103" Type="http://schemas.openxmlformats.org/officeDocument/2006/relationships/table" Target="../tables/table114.xml"/><Relationship Id="rId310" Type="http://schemas.openxmlformats.org/officeDocument/2006/relationships/table" Target="../tables/table321.xml"/><Relationship Id="rId91" Type="http://schemas.openxmlformats.org/officeDocument/2006/relationships/table" Target="../tables/table102.xml"/><Relationship Id="rId145" Type="http://schemas.openxmlformats.org/officeDocument/2006/relationships/table" Target="../tables/table156.xml"/><Relationship Id="rId187" Type="http://schemas.openxmlformats.org/officeDocument/2006/relationships/table" Target="../tables/table198.xml"/><Relationship Id="rId352" Type="http://schemas.openxmlformats.org/officeDocument/2006/relationships/table" Target="../tables/table363.xml"/><Relationship Id="rId394" Type="http://schemas.openxmlformats.org/officeDocument/2006/relationships/table" Target="../tables/table405.xml"/><Relationship Id="rId408" Type="http://schemas.openxmlformats.org/officeDocument/2006/relationships/table" Target="../tables/table419.xml"/><Relationship Id="rId212" Type="http://schemas.openxmlformats.org/officeDocument/2006/relationships/table" Target="../tables/table223.xml"/><Relationship Id="rId254" Type="http://schemas.openxmlformats.org/officeDocument/2006/relationships/table" Target="../tables/table265.xml"/><Relationship Id="rId49" Type="http://schemas.openxmlformats.org/officeDocument/2006/relationships/table" Target="../tables/table60.xml"/><Relationship Id="rId114" Type="http://schemas.openxmlformats.org/officeDocument/2006/relationships/table" Target="../tables/table125.xml"/><Relationship Id="rId296" Type="http://schemas.openxmlformats.org/officeDocument/2006/relationships/table" Target="../tables/table307.xml"/><Relationship Id="rId461" Type="http://schemas.openxmlformats.org/officeDocument/2006/relationships/table" Target="../tables/table472.xml"/><Relationship Id="rId60" Type="http://schemas.openxmlformats.org/officeDocument/2006/relationships/table" Target="../tables/table71.xml"/><Relationship Id="rId156" Type="http://schemas.openxmlformats.org/officeDocument/2006/relationships/table" Target="../tables/table167.xml"/><Relationship Id="rId198" Type="http://schemas.openxmlformats.org/officeDocument/2006/relationships/table" Target="../tables/table209.xml"/><Relationship Id="rId321" Type="http://schemas.openxmlformats.org/officeDocument/2006/relationships/table" Target="../tables/table332.xml"/><Relationship Id="rId363" Type="http://schemas.openxmlformats.org/officeDocument/2006/relationships/table" Target="../tables/table374.xml"/><Relationship Id="rId419" Type="http://schemas.openxmlformats.org/officeDocument/2006/relationships/table" Target="../tables/table430.xml"/><Relationship Id="rId223" Type="http://schemas.openxmlformats.org/officeDocument/2006/relationships/table" Target="../tables/table234.xml"/><Relationship Id="rId430" Type="http://schemas.openxmlformats.org/officeDocument/2006/relationships/table" Target="../tables/table441.xml"/><Relationship Id="rId18" Type="http://schemas.openxmlformats.org/officeDocument/2006/relationships/table" Target="../tables/table29.xml"/><Relationship Id="rId265" Type="http://schemas.openxmlformats.org/officeDocument/2006/relationships/table" Target="../tables/table276.xml"/><Relationship Id="rId125" Type="http://schemas.openxmlformats.org/officeDocument/2006/relationships/table" Target="../tables/table136.xml"/><Relationship Id="rId167" Type="http://schemas.openxmlformats.org/officeDocument/2006/relationships/table" Target="../tables/table178.xml"/><Relationship Id="rId332" Type="http://schemas.openxmlformats.org/officeDocument/2006/relationships/table" Target="../tables/table343.xml"/><Relationship Id="rId374" Type="http://schemas.openxmlformats.org/officeDocument/2006/relationships/table" Target="../tables/table385.xml"/><Relationship Id="rId71" Type="http://schemas.openxmlformats.org/officeDocument/2006/relationships/table" Target="../tables/table82.xml"/><Relationship Id="rId234" Type="http://schemas.openxmlformats.org/officeDocument/2006/relationships/table" Target="../tables/table245.xml"/><Relationship Id="rId2" Type="http://schemas.openxmlformats.org/officeDocument/2006/relationships/vmlDrawing" Target="../drawings/vmlDrawing3.vml"/><Relationship Id="rId29" Type="http://schemas.openxmlformats.org/officeDocument/2006/relationships/table" Target="../tables/table40.xml"/><Relationship Id="rId276" Type="http://schemas.openxmlformats.org/officeDocument/2006/relationships/table" Target="../tables/table287.xml"/><Relationship Id="rId441" Type="http://schemas.openxmlformats.org/officeDocument/2006/relationships/table" Target="../tables/table452.xml"/><Relationship Id="rId40" Type="http://schemas.openxmlformats.org/officeDocument/2006/relationships/table" Target="../tables/table51.xml"/><Relationship Id="rId136" Type="http://schemas.openxmlformats.org/officeDocument/2006/relationships/table" Target="../tables/table147.xml"/><Relationship Id="rId178" Type="http://schemas.openxmlformats.org/officeDocument/2006/relationships/table" Target="../tables/table189.xml"/><Relationship Id="rId301" Type="http://schemas.openxmlformats.org/officeDocument/2006/relationships/table" Target="../tables/table312.xml"/><Relationship Id="rId343" Type="http://schemas.openxmlformats.org/officeDocument/2006/relationships/table" Target="../tables/table354.xml"/><Relationship Id="rId61" Type="http://schemas.openxmlformats.org/officeDocument/2006/relationships/table" Target="../tables/table72.xml"/><Relationship Id="rId82" Type="http://schemas.openxmlformats.org/officeDocument/2006/relationships/table" Target="../tables/table93.xml"/><Relationship Id="rId199" Type="http://schemas.openxmlformats.org/officeDocument/2006/relationships/table" Target="../tables/table210.xml"/><Relationship Id="rId203" Type="http://schemas.openxmlformats.org/officeDocument/2006/relationships/table" Target="../tables/table214.xml"/><Relationship Id="rId385" Type="http://schemas.openxmlformats.org/officeDocument/2006/relationships/table" Target="../tables/table396.xml"/><Relationship Id="rId19" Type="http://schemas.openxmlformats.org/officeDocument/2006/relationships/table" Target="../tables/table30.xml"/><Relationship Id="rId224" Type="http://schemas.openxmlformats.org/officeDocument/2006/relationships/table" Target="../tables/table235.xml"/><Relationship Id="rId245" Type="http://schemas.openxmlformats.org/officeDocument/2006/relationships/table" Target="../tables/table256.xml"/><Relationship Id="rId266" Type="http://schemas.openxmlformats.org/officeDocument/2006/relationships/table" Target="../tables/table277.xml"/><Relationship Id="rId287" Type="http://schemas.openxmlformats.org/officeDocument/2006/relationships/table" Target="../tables/table298.xml"/><Relationship Id="rId410" Type="http://schemas.openxmlformats.org/officeDocument/2006/relationships/table" Target="../tables/table421.xml"/><Relationship Id="rId431" Type="http://schemas.openxmlformats.org/officeDocument/2006/relationships/table" Target="../tables/table442.xml"/><Relationship Id="rId452" Type="http://schemas.openxmlformats.org/officeDocument/2006/relationships/table" Target="../tables/table463.xml"/><Relationship Id="rId30" Type="http://schemas.openxmlformats.org/officeDocument/2006/relationships/table" Target="../tables/table41.xml"/><Relationship Id="rId105" Type="http://schemas.openxmlformats.org/officeDocument/2006/relationships/table" Target="../tables/table116.xml"/><Relationship Id="rId126" Type="http://schemas.openxmlformats.org/officeDocument/2006/relationships/table" Target="../tables/table137.xml"/><Relationship Id="rId147" Type="http://schemas.openxmlformats.org/officeDocument/2006/relationships/table" Target="../tables/table158.xml"/><Relationship Id="rId168" Type="http://schemas.openxmlformats.org/officeDocument/2006/relationships/table" Target="../tables/table179.xml"/><Relationship Id="rId312" Type="http://schemas.openxmlformats.org/officeDocument/2006/relationships/table" Target="../tables/table323.xml"/><Relationship Id="rId333" Type="http://schemas.openxmlformats.org/officeDocument/2006/relationships/table" Target="../tables/table344.xml"/><Relationship Id="rId354" Type="http://schemas.openxmlformats.org/officeDocument/2006/relationships/table" Target="../tables/table365.xml"/><Relationship Id="rId51" Type="http://schemas.openxmlformats.org/officeDocument/2006/relationships/table" Target="../tables/table62.xml"/><Relationship Id="rId72" Type="http://schemas.openxmlformats.org/officeDocument/2006/relationships/table" Target="../tables/table83.xml"/><Relationship Id="rId93" Type="http://schemas.openxmlformats.org/officeDocument/2006/relationships/table" Target="../tables/table104.xml"/><Relationship Id="rId189" Type="http://schemas.openxmlformats.org/officeDocument/2006/relationships/table" Target="../tables/table200.xml"/><Relationship Id="rId375" Type="http://schemas.openxmlformats.org/officeDocument/2006/relationships/table" Target="../tables/table386.xml"/><Relationship Id="rId396" Type="http://schemas.openxmlformats.org/officeDocument/2006/relationships/table" Target="../tables/table407.xml"/><Relationship Id="rId3" Type="http://schemas.openxmlformats.org/officeDocument/2006/relationships/table" Target="../tables/table14.xml"/><Relationship Id="rId214" Type="http://schemas.openxmlformats.org/officeDocument/2006/relationships/table" Target="../tables/table225.xml"/><Relationship Id="rId235" Type="http://schemas.openxmlformats.org/officeDocument/2006/relationships/table" Target="../tables/table246.xml"/><Relationship Id="rId256" Type="http://schemas.openxmlformats.org/officeDocument/2006/relationships/table" Target="../tables/table267.xml"/><Relationship Id="rId277" Type="http://schemas.openxmlformats.org/officeDocument/2006/relationships/table" Target="../tables/table288.xml"/><Relationship Id="rId298" Type="http://schemas.openxmlformats.org/officeDocument/2006/relationships/table" Target="../tables/table309.xml"/><Relationship Id="rId400" Type="http://schemas.openxmlformats.org/officeDocument/2006/relationships/table" Target="../tables/table411.xml"/><Relationship Id="rId421" Type="http://schemas.openxmlformats.org/officeDocument/2006/relationships/table" Target="../tables/table432.xml"/><Relationship Id="rId442" Type="http://schemas.openxmlformats.org/officeDocument/2006/relationships/table" Target="../tables/table453.xml"/><Relationship Id="rId463" Type="http://schemas.openxmlformats.org/officeDocument/2006/relationships/table" Target="../tables/table474.xml"/><Relationship Id="rId116" Type="http://schemas.openxmlformats.org/officeDocument/2006/relationships/table" Target="../tables/table127.xml"/><Relationship Id="rId137" Type="http://schemas.openxmlformats.org/officeDocument/2006/relationships/table" Target="../tables/table148.xml"/><Relationship Id="rId158" Type="http://schemas.openxmlformats.org/officeDocument/2006/relationships/table" Target="../tables/table169.xml"/><Relationship Id="rId302" Type="http://schemas.openxmlformats.org/officeDocument/2006/relationships/table" Target="../tables/table313.xml"/><Relationship Id="rId323" Type="http://schemas.openxmlformats.org/officeDocument/2006/relationships/table" Target="../tables/table334.xml"/><Relationship Id="rId344" Type="http://schemas.openxmlformats.org/officeDocument/2006/relationships/table" Target="../tables/table355.xml"/><Relationship Id="rId20" Type="http://schemas.openxmlformats.org/officeDocument/2006/relationships/table" Target="../tables/table31.xml"/><Relationship Id="rId41" Type="http://schemas.openxmlformats.org/officeDocument/2006/relationships/table" Target="../tables/table52.xml"/><Relationship Id="rId62" Type="http://schemas.openxmlformats.org/officeDocument/2006/relationships/table" Target="../tables/table73.xml"/><Relationship Id="rId83" Type="http://schemas.openxmlformats.org/officeDocument/2006/relationships/table" Target="../tables/table94.xml"/><Relationship Id="rId179" Type="http://schemas.openxmlformats.org/officeDocument/2006/relationships/table" Target="../tables/table190.xml"/><Relationship Id="rId365" Type="http://schemas.openxmlformats.org/officeDocument/2006/relationships/table" Target="../tables/table376.xml"/><Relationship Id="rId386" Type="http://schemas.openxmlformats.org/officeDocument/2006/relationships/table" Target="../tables/table397.xml"/><Relationship Id="rId190" Type="http://schemas.openxmlformats.org/officeDocument/2006/relationships/table" Target="../tables/table201.xml"/><Relationship Id="rId204" Type="http://schemas.openxmlformats.org/officeDocument/2006/relationships/table" Target="../tables/table215.xml"/><Relationship Id="rId225" Type="http://schemas.openxmlformats.org/officeDocument/2006/relationships/table" Target="../tables/table236.xml"/><Relationship Id="rId246" Type="http://schemas.openxmlformats.org/officeDocument/2006/relationships/table" Target="../tables/table257.xml"/><Relationship Id="rId267" Type="http://schemas.openxmlformats.org/officeDocument/2006/relationships/table" Target="../tables/table278.xml"/><Relationship Id="rId288" Type="http://schemas.openxmlformats.org/officeDocument/2006/relationships/table" Target="../tables/table299.xml"/><Relationship Id="rId411" Type="http://schemas.openxmlformats.org/officeDocument/2006/relationships/table" Target="../tables/table422.xml"/><Relationship Id="rId432" Type="http://schemas.openxmlformats.org/officeDocument/2006/relationships/table" Target="../tables/table443.xml"/><Relationship Id="rId453" Type="http://schemas.openxmlformats.org/officeDocument/2006/relationships/table" Target="../tables/table464.xml"/><Relationship Id="rId106" Type="http://schemas.openxmlformats.org/officeDocument/2006/relationships/table" Target="../tables/table117.xml"/><Relationship Id="rId127" Type="http://schemas.openxmlformats.org/officeDocument/2006/relationships/table" Target="../tables/table138.xml"/><Relationship Id="rId313" Type="http://schemas.openxmlformats.org/officeDocument/2006/relationships/table" Target="../tables/table324.xml"/><Relationship Id="rId10" Type="http://schemas.openxmlformats.org/officeDocument/2006/relationships/table" Target="../tables/table21.xml"/><Relationship Id="rId31" Type="http://schemas.openxmlformats.org/officeDocument/2006/relationships/table" Target="../tables/table42.xml"/><Relationship Id="rId52" Type="http://schemas.openxmlformats.org/officeDocument/2006/relationships/table" Target="../tables/table63.xml"/><Relationship Id="rId73" Type="http://schemas.openxmlformats.org/officeDocument/2006/relationships/table" Target="../tables/table84.xml"/><Relationship Id="rId94" Type="http://schemas.openxmlformats.org/officeDocument/2006/relationships/table" Target="../tables/table105.xml"/><Relationship Id="rId148" Type="http://schemas.openxmlformats.org/officeDocument/2006/relationships/table" Target="../tables/table159.xml"/><Relationship Id="rId169" Type="http://schemas.openxmlformats.org/officeDocument/2006/relationships/table" Target="../tables/table180.xml"/><Relationship Id="rId334" Type="http://schemas.openxmlformats.org/officeDocument/2006/relationships/table" Target="../tables/table345.xml"/><Relationship Id="rId355" Type="http://schemas.openxmlformats.org/officeDocument/2006/relationships/table" Target="../tables/table366.xml"/><Relationship Id="rId376" Type="http://schemas.openxmlformats.org/officeDocument/2006/relationships/table" Target="../tables/table387.xml"/><Relationship Id="rId397" Type="http://schemas.openxmlformats.org/officeDocument/2006/relationships/table" Target="../tables/table408.xml"/><Relationship Id="rId4" Type="http://schemas.openxmlformats.org/officeDocument/2006/relationships/table" Target="../tables/table15.xml"/><Relationship Id="rId180" Type="http://schemas.openxmlformats.org/officeDocument/2006/relationships/table" Target="../tables/table191.xml"/><Relationship Id="rId215" Type="http://schemas.openxmlformats.org/officeDocument/2006/relationships/table" Target="../tables/table226.xml"/><Relationship Id="rId236" Type="http://schemas.openxmlformats.org/officeDocument/2006/relationships/table" Target="../tables/table247.xml"/><Relationship Id="rId257" Type="http://schemas.openxmlformats.org/officeDocument/2006/relationships/table" Target="../tables/table268.xml"/><Relationship Id="rId278" Type="http://schemas.openxmlformats.org/officeDocument/2006/relationships/table" Target="../tables/table289.xml"/><Relationship Id="rId401" Type="http://schemas.openxmlformats.org/officeDocument/2006/relationships/table" Target="../tables/table412.xml"/><Relationship Id="rId422" Type="http://schemas.openxmlformats.org/officeDocument/2006/relationships/table" Target="../tables/table433.xml"/><Relationship Id="rId443" Type="http://schemas.openxmlformats.org/officeDocument/2006/relationships/table" Target="../tables/table454.xml"/><Relationship Id="rId464" Type="http://schemas.openxmlformats.org/officeDocument/2006/relationships/table" Target="../tables/table475.xml"/><Relationship Id="rId303" Type="http://schemas.openxmlformats.org/officeDocument/2006/relationships/table" Target="../tables/table314.xml"/><Relationship Id="rId42" Type="http://schemas.openxmlformats.org/officeDocument/2006/relationships/table" Target="../tables/table53.xml"/><Relationship Id="rId84" Type="http://schemas.openxmlformats.org/officeDocument/2006/relationships/table" Target="../tables/table95.xml"/><Relationship Id="rId138" Type="http://schemas.openxmlformats.org/officeDocument/2006/relationships/table" Target="../tables/table149.xml"/><Relationship Id="rId345" Type="http://schemas.openxmlformats.org/officeDocument/2006/relationships/table" Target="../tables/table356.xml"/><Relationship Id="rId387" Type="http://schemas.openxmlformats.org/officeDocument/2006/relationships/table" Target="../tables/table398.xml"/><Relationship Id="rId191" Type="http://schemas.openxmlformats.org/officeDocument/2006/relationships/table" Target="../tables/table202.xml"/><Relationship Id="rId205" Type="http://schemas.openxmlformats.org/officeDocument/2006/relationships/table" Target="../tables/table216.xml"/><Relationship Id="rId247" Type="http://schemas.openxmlformats.org/officeDocument/2006/relationships/table" Target="../tables/table258.xml"/><Relationship Id="rId412" Type="http://schemas.openxmlformats.org/officeDocument/2006/relationships/table" Target="../tables/table423.xml"/><Relationship Id="rId107" Type="http://schemas.openxmlformats.org/officeDocument/2006/relationships/table" Target="../tables/table118.xml"/><Relationship Id="rId289" Type="http://schemas.openxmlformats.org/officeDocument/2006/relationships/table" Target="../tables/table300.xml"/><Relationship Id="rId454" Type="http://schemas.openxmlformats.org/officeDocument/2006/relationships/table" Target="../tables/table465.xml"/><Relationship Id="rId11" Type="http://schemas.openxmlformats.org/officeDocument/2006/relationships/table" Target="../tables/table22.xml"/><Relationship Id="rId53" Type="http://schemas.openxmlformats.org/officeDocument/2006/relationships/table" Target="../tables/table64.xml"/><Relationship Id="rId149" Type="http://schemas.openxmlformats.org/officeDocument/2006/relationships/table" Target="../tables/table160.xml"/><Relationship Id="rId314" Type="http://schemas.openxmlformats.org/officeDocument/2006/relationships/table" Target="../tables/table325.xml"/><Relationship Id="rId356" Type="http://schemas.openxmlformats.org/officeDocument/2006/relationships/table" Target="../tables/table367.xml"/><Relationship Id="rId398" Type="http://schemas.openxmlformats.org/officeDocument/2006/relationships/table" Target="../tables/table409.xml"/><Relationship Id="rId95" Type="http://schemas.openxmlformats.org/officeDocument/2006/relationships/table" Target="../tables/table106.xml"/><Relationship Id="rId160" Type="http://schemas.openxmlformats.org/officeDocument/2006/relationships/table" Target="../tables/table171.xml"/><Relationship Id="rId216" Type="http://schemas.openxmlformats.org/officeDocument/2006/relationships/table" Target="../tables/table227.xml"/><Relationship Id="rId423" Type="http://schemas.openxmlformats.org/officeDocument/2006/relationships/table" Target="../tables/table434.xml"/><Relationship Id="rId258" Type="http://schemas.openxmlformats.org/officeDocument/2006/relationships/table" Target="../tables/table269.xml"/><Relationship Id="rId465" Type="http://schemas.openxmlformats.org/officeDocument/2006/relationships/table" Target="../tables/table476.xml"/><Relationship Id="rId22" Type="http://schemas.openxmlformats.org/officeDocument/2006/relationships/table" Target="../tables/table33.xml"/><Relationship Id="rId64" Type="http://schemas.openxmlformats.org/officeDocument/2006/relationships/table" Target="../tables/table75.xml"/><Relationship Id="rId118" Type="http://schemas.openxmlformats.org/officeDocument/2006/relationships/table" Target="../tables/table129.xml"/><Relationship Id="rId325" Type="http://schemas.openxmlformats.org/officeDocument/2006/relationships/table" Target="../tables/table336.xml"/><Relationship Id="rId367" Type="http://schemas.openxmlformats.org/officeDocument/2006/relationships/table" Target="../tables/table378.xml"/><Relationship Id="rId171" Type="http://schemas.openxmlformats.org/officeDocument/2006/relationships/table" Target="../tables/table182.xml"/><Relationship Id="rId227" Type="http://schemas.openxmlformats.org/officeDocument/2006/relationships/table" Target="../tables/table238.xml"/><Relationship Id="rId269" Type="http://schemas.openxmlformats.org/officeDocument/2006/relationships/table" Target="../tables/table280.xml"/><Relationship Id="rId434" Type="http://schemas.openxmlformats.org/officeDocument/2006/relationships/table" Target="../tables/table445.xml"/><Relationship Id="rId33" Type="http://schemas.openxmlformats.org/officeDocument/2006/relationships/table" Target="../tables/table44.xml"/><Relationship Id="rId129" Type="http://schemas.openxmlformats.org/officeDocument/2006/relationships/table" Target="../tables/table140.xml"/><Relationship Id="rId280" Type="http://schemas.openxmlformats.org/officeDocument/2006/relationships/table" Target="../tables/table291.xml"/><Relationship Id="rId336" Type="http://schemas.openxmlformats.org/officeDocument/2006/relationships/table" Target="../tables/table347.xml"/><Relationship Id="rId75" Type="http://schemas.openxmlformats.org/officeDocument/2006/relationships/table" Target="../tables/table86.xml"/><Relationship Id="rId140" Type="http://schemas.openxmlformats.org/officeDocument/2006/relationships/table" Target="../tables/table151.xml"/><Relationship Id="rId182" Type="http://schemas.openxmlformats.org/officeDocument/2006/relationships/table" Target="../tables/table193.xml"/><Relationship Id="rId378" Type="http://schemas.openxmlformats.org/officeDocument/2006/relationships/table" Target="../tables/table389.xml"/><Relationship Id="rId403" Type="http://schemas.openxmlformats.org/officeDocument/2006/relationships/table" Target="../tables/table414.xml"/><Relationship Id="rId6" Type="http://schemas.openxmlformats.org/officeDocument/2006/relationships/table" Target="../tables/table17.xml"/><Relationship Id="rId238" Type="http://schemas.openxmlformats.org/officeDocument/2006/relationships/table" Target="../tables/table249.xml"/><Relationship Id="rId445" Type="http://schemas.openxmlformats.org/officeDocument/2006/relationships/table" Target="../tables/table456.xml"/><Relationship Id="rId291" Type="http://schemas.openxmlformats.org/officeDocument/2006/relationships/table" Target="../tables/table302.xml"/><Relationship Id="rId305" Type="http://schemas.openxmlformats.org/officeDocument/2006/relationships/table" Target="../tables/table316.xml"/><Relationship Id="rId347" Type="http://schemas.openxmlformats.org/officeDocument/2006/relationships/table" Target="../tables/table358.xml"/><Relationship Id="rId44" Type="http://schemas.openxmlformats.org/officeDocument/2006/relationships/table" Target="../tables/table55.xml"/><Relationship Id="rId86" Type="http://schemas.openxmlformats.org/officeDocument/2006/relationships/table" Target="../tables/table97.xml"/><Relationship Id="rId151" Type="http://schemas.openxmlformats.org/officeDocument/2006/relationships/table" Target="../tables/table162.xml"/><Relationship Id="rId389" Type="http://schemas.openxmlformats.org/officeDocument/2006/relationships/table" Target="../tables/table400.xml"/><Relationship Id="rId193" Type="http://schemas.openxmlformats.org/officeDocument/2006/relationships/table" Target="../tables/table204.xml"/><Relationship Id="rId207" Type="http://schemas.openxmlformats.org/officeDocument/2006/relationships/table" Target="../tables/table218.xml"/><Relationship Id="rId249" Type="http://schemas.openxmlformats.org/officeDocument/2006/relationships/table" Target="../tables/table260.xml"/><Relationship Id="rId414" Type="http://schemas.openxmlformats.org/officeDocument/2006/relationships/table" Target="../tables/table425.xml"/><Relationship Id="rId456" Type="http://schemas.openxmlformats.org/officeDocument/2006/relationships/table" Target="../tables/table467.xml"/><Relationship Id="rId13" Type="http://schemas.openxmlformats.org/officeDocument/2006/relationships/table" Target="../tables/table24.xml"/><Relationship Id="rId109" Type="http://schemas.openxmlformats.org/officeDocument/2006/relationships/table" Target="../tables/table120.xml"/><Relationship Id="rId260" Type="http://schemas.openxmlformats.org/officeDocument/2006/relationships/table" Target="../tables/table271.xml"/><Relationship Id="rId316" Type="http://schemas.openxmlformats.org/officeDocument/2006/relationships/table" Target="../tables/table327.xml"/><Relationship Id="rId55" Type="http://schemas.openxmlformats.org/officeDocument/2006/relationships/table" Target="../tables/table66.xml"/><Relationship Id="rId97" Type="http://schemas.openxmlformats.org/officeDocument/2006/relationships/table" Target="../tables/table108.xml"/><Relationship Id="rId120" Type="http://schemas.openxmlformats.org/officeDocument/2006/relationships/table" Target="../tables/table131.xml"/><Relationship Id="rId358" Type="http://schemas.openxmlformats.org/officeDocument/2006/relationships/table" Target="../tables/table369.xml"/><Relationship Id="rId162" Type="http://schemas.openxmlformats.org/officeDocument/2006/relationships/table" Target="../tables/table173.xml"/><Relationship Id="rId218" Type="http://schemas.openxmlformats.org/officeDocument/2006/relationships/table" Target="../tables/table229.xml"/><Relationship Id="rId425" Type="http://schemas.openxmlformats.org/officeDocument/2006/relationships/table" Target="../tables/table436.xml"/><Relationship Id="rId271" Type="http://schemas.openxmlformats.org/officeDocument/2006/relationships/table" Target="../tables/table282.xml"/><Relationship Id="rId24" Type="http://schemas.openxmlformats.org/officeDocument/2006/relationships/table" Target="../tables/table35.xml"/><Relationship Id="rId66" Type="http://schemas.openxmlformats.org/officeDocument/2006/relationships/table" Target="../tables/table77.xml"/><Relationship Id="rId131" Type="http://schemas.openxmlformats.org/officeDocument/2006/relationships/table" Target="../tables/table142.xml"/><Relationship Id="rId327" Type="http://schemas.openxmlformats.org/officeDocument/2006/relationships/table" Target="../tables/table338.xml"/><Relationship Id="rId369" Type="http://schemas.openxmlformats.org/officeDocument/2006/relationships/table" Target="../tables/table380.xml"/><Relationship Id="rId173" Type="http://schemas.openxmlformats.org/officeDocument/2006/relationships/table" Target="../tables/table184.xml"/><Relationship Id="rId229" Type="http://schemas.openxmlformats.org/officeDocument/2006/relationships/table" Target="../tables/table240.xml"/><Relationship Id="rId380" Type="http://schemas.openxmlformats.org/officeDocument/2006/relationships/table" Target="../tables/table391.xml"/><Relationship Id="rId436" Type="http://schemas.openxmlformats.org/officeDocument/2006/relationships/table" Target="../tables/table447.xml"/><Relationship Id="rId240" Type="http://schemas.openxmlformats.org/officeDocument/2006/relationships/table" Target="../tables/table251.xml"/><Relationship Id="rId35" Type="http://schemas.openxmlformats.org/officeDocument/2006/relationships/table" Target="../tables/table46.xml"/><Relationship Id="rId77" Type="http://schemas.openxmlformats.org/officeDocument/2006/relationships/table" Target="../tables/table88.xml"/><Relationship Id="rId100" Type="http://schemas.openxmlformats.org/officeDocument/2006/relationships/table" Target="../tables/table111.xml"/><Relationship Id="rId282" Type="http://schemas.openxmlformats.org/officeDocument/2006/relationships/table" Target="../tables/table293.xml"/><Relationship Id="rId338" Type="http://schemas.openxmlformats.org/officeDocument/2006/relationships/table" Target="../tables/table349.xml"/><Relationship Id="rId8" Type="http://schemas.openxmlformats.org/officeDocument/2006/relationships/table" Target="../tables/table19.xml"/><Relationship Id="rId142" Type="http://schemas.openxmlformats.org/officeDocument/2006/relationships/table" Target="../tables/table153.xml"/><Relationship Id="rId184" Type="http://schemas.openxmlformats.org/officeDocument/2006/relationships/table" Target="../tables/table195.xml"/><Relationship Id="rId391" Type="http://schemas.openxmlformats.org/officeDocument/2006/relationships/table" Target="../tables/table402.xml"/><Relationship Id="rId405" Type="http://schemas.openxmlformats.org/officeDocument/2006/relationships/table" Target="../tables/table416.xml"/><Relationship Id="rId447" Type="http://schemas.openxmlformats.org/officeDocument/2006/relationships/table" Target="../tables/table458.xml"/><Relationship Id="rId251" Type="http://schemas.openxmlformats.org/officeDocument/2006/relationships/table" Target="../tables/table262.xml"/><Relationship Id="rId46" Type="http://schemas.openxmlformats.org/officeDocument/2006/relationships/table" Target="../tables/table57.xml"/><Relationship Id="rId293" Type="http://schemas.openxmlformats.org/officeDocument/2006/relationships/table" Target="../tables/table304.xml"/><Relationship Id="rId307" Type="http://schemas.openxmlformats.org/officeDocument/2006/relationships/table" Target="../tables/table318.xml"/><Relationship Id="rId349" Type="http://schemas.openxmlformats.org/officeDocument/2006/relationships/table" Target="../tables/table360.xml"/><Relationship Id="rId88" Type="http://schemas.openxmlformats.org/officeDocument/2006/relationships/table" Target="../tables/table99.xml"/><Relationship Id="rId111" Type="http://schemas.openxmlformats.org/officeDocument/2006/relationships/table" Target="../tables/table122.xml"/><Relationship Id="rId153" Type="http://schemas.openxmlformats.org/officeDocument/2006/relationships/table" Target="../tables/table164.xml"/><Relationship Id="rId195" Type="http://schemas.openxmlformats.org/officeDocument/2006/relationships/table" Target="../tables/table206.xml"/><Relationship Id="rId209" Type="http://schemas.openxmlformats.org/officeDocument/2006/relationships/table" Target="../tables/table220.xml"/><Relationship Id="rId360" Type="http://schemas.openxmlformats.org/officeDocument/2006/relationships/table" Target="../tables/table371.xml"/><Relationship Id="rId416" Type="http://schemas.openxmlformats.org/officeDocument/2006/relationships/table" Target="../tables/table427.xml"/><Relationship Id="rId220" Type="http://schemas.openxmlformats.org/officeDocument/2006/relationships/table" Target="../tables/table231.xml"/><Relationship Id="rId458" Type="http://schemas.openxmlformats.org/officeDocument/2006/relationships/table" Target="../tables/table469.xml"/><Relationship Id="rId15" Type="http://schemas.openxmlformats.org/officeDocument/2006/relationships/table" Target="../tables/table26.xml"/><Relationship Id="rId57" Type="http://schemas.openxmlformats.org/officeDocument/2006/relationships/table" Target="../tables/table68.xml"/><Relationship Id="rId262" Type="http://schemas.openxmlformats.org/officeDocument/2006/relationships/table" Target="../tables/table273.xml"/><Relationship Id="rId318" Type="http://schemas.openxmlformats.org/officeDocument/2006/relationships/table" Target="../tables/table329.xml"/><Relationship Id="rId99" Type="http://schemas.openxmlformats.org/officeDocument/2006/relationships/table" Target="../tables/table110.xml"/><Relationship Id="rId122" Type="http://schemas.openxmlformats.org/officeDocument/2006/relationships/table" Target="../tables/table133.xml"/><Relationship Id="rId164" Type="http://schemas.openxmlformats.org/officeDocument/2006/relationships/table" Target="../tables/table175.xml"/><Relationship Id="rId371" Type="http://schemas.openxmlformats.org/officeDocument/2006/relationships/table" Target="../tables/table382.xml"/><Relationship Id="rId427" Type="http://schemas.openxmlformats.org/officeDocument/2006/relationships/table" Target="../tables/table438.xml"/><Relationship Id="rId26" Type="http://schemas.openxmlformats.org/officeDocument/2006/relationships/table" Target="../tables/table37.xml"/><Relationship Id="rId231" Type="http://schemas.openxmlformats.org/officeDocument/2006/relationships/table" Target="../tables/table242.xml"/><Relationship Id="rId273" Type="http://schemas.openxmlformats.org/officeDocument/2006/relationships/table" Target="../tables/table284.xml"/><Relationship Id="rId329" Type="http://schemas.openxmlformats.org/officeDocument/2006/relationships/table" Target="../tables/table340.xml"/><Relationship Id="rId68" Type="http://schemas.openxmlformats.org/officeDocument/2006/relationships/table" Target="../tables/table79.xml"/><Relationship Id="rId133" Type="http://schemas.openxmlformats.org/officeDocument/2006/relationships/table" Target="../tables/table144.xml"/><Relationship Id="rId175" Type="http://schemas.openxmlformats.org/officeDocument/2006/relationships/table" Target="../tables/table186.xml"/><Relationship Id="rId340" Type="http://schemas.openxmlformats.org/officeDocument/2006/relationships/table" Target="../tables/table351.xml"/><Relationship Id="rId200" Type="http://schemas.openxmlformats.org/officeDocument/2006/relationships/table" Target="../tables/table211.xml"/><Relationship Id="rId382" Type="http://schemas.openxmlformats.org/officeDocument/2006/relationships/table" Target="../tables/table393.xml"/><Relationship Id="rId438" Type="http://schemas.openxmlformats.org/officeDocument/2006/relationships/table" Target="../tables/table449.xml"/><Relationship Id="rId242" Type="http://schemas.openxmlformats.org/officeDocument/2006/relationships/table" Target="../tables/table253.xml"/><Relationship Id="rId284" Type="http://schemas.openxmlformats.org/officeDocument/2006/relationships/table" Target="../tables/table295.xml"/><Relationship Id="rId37" Type="http://schemas.openxmlformats.org/officeDocument/2006/relationships/table" Target="../tables/table48.xml"/><Relationship Id="rId79" Type="http://schemas.openxmlformats.org/officeDocument/2006/relationships/table" Target="../tables/table90.xml"/><Relationship Id="rId102" Type="http://schemas.openxmlformats.org/officeDocument/2006/relationships/table" Target="../tables/table113.xml"/><Relationship Id="rId144" Type="http://schemas.openxmlformats.org/officeDocument/2006/relationships/table" Target="../tables/table155.xml"/><Relationship Id="rId90" Type="http://schemas.openxmlformats.org/officeDocument/2006/relationships/table" Target="../tables/table101.xml"/><Relationship Id="rId186" Type="http://schemas.openxmlformats.org/officeDocument/2006/relationships/table" Target="../tables/table197.xml"/><Relationship Id="rId351" Type="http://schemas.openxmlformats.org/officeDocument/2006/relationships/table" Target="../tables/table362.xml"/><Relationship Id="rId393" Type="http://schemas.openxmlformats.org/officeDocument/2006/relationships/table" Target="../tables/table404.xml"/><Relationship Id="rId407" Type="http://schemas.openxmlformats.org/officeDocument/2006/relationships/table" Target="../tables/table418.xml"/><Relationship Id="rId449" Type="http://schemas.openxmlformats.org/officeDocument/2006/relationships/table" Target="../tables/table460.xml"/><Relationship Id="rId211" Type="http://schemas.openxmlformats.org/officeDocument/2006/relationships/table" Target="../tables/table222.xml"/><Relationship Id="rId253" Type="http://schemas.openxmlformats.org/officeDocument/2006/relationships/table" Target="../tables/table264.xml"/><Relationship Id="rId295" Type="http://schemas.openxmlformats.org/officeDocument/2006/relationships/table" Target="../tables/table306.xml"/><Relationship Id="rId309" Type="http://schemas.openxmlformats.org/officeDocument/2006/relationships/table" Target="../tables/table320.xml"/><Relationship Id="rId460" Type="http://schemas.openxmlformats.org/officeDocument/2006/relationships/table" Target="../tables/table471.xml"/><Relationship Id="rId48" Type="http://schemas.openxmlformats.org/officeDocument/2006/relationships/table" Target="../tables/table59.xml"/><Relationship Id="rId113" Type="http://schemas.openxmlformats.org/officeDocument/2006/relationships/table" Target="../tables/table124.xml"/><Relationship Id="rId320" Type="http://schemas.openxmlformats.org/officeDocument/2006/relationships/table" Target="../tables/table331.xml"/><Relationship Id="rId155" Type="http://schemas.openxmlformats.org/officeDocument/2006/relationships/table" Target="../tables/table166.xml"/><Relationship Id="rId197" Type="http://schemas.openxmlformats.org/officeDocument/2006/relationships/table" Target="../tables/table208.xml"/><Relationship Id="rId362" Type="http://schemas.openxmlformats.org/officeDocument/2006/relationships/table" Target="../tables/table373.xml"/><Relationship Id="rId418" Type="http://schemas.openxmlformats.org/officeDocument/2006/relationships/table" Target="../tables/table429.xml"/><Relationship Id="rId222" Type="http://schemas.openxmlformats.org/officeDocument/2006/relationships/table" Target="../tables/table233.xml"/><Relationship Id="rId264" Type="http://schemas.openxmlformats.org/officeDocument/2006/relationships/table" Target="../tables/table275.xml"/><Relationship Id="rId17" Type="http://schemas.openxmlformats.org/officeDocument/2006/relationships/table" Target="../tables/table28.xml"/><Relationship Id="rId59" Type="http://schemas.openxmlformats.org/officeDocument/2006/relationships/table" Target="../tables/table70.xml"/><Relationship Id="rId124" Type="http://schemas.openxmlformats.org/officeDocument/2006/relationships/table" Target="../tables/table135.xml"/><Relationship Id="rId70" Type="http://schemas.openxmlformats.org/officeDocument/2006/relationships/table" Target="../tables/table81.xml"/><Relationship Id="rId166" Type="http://schemas.openxmlformats.org/officeDocument/2006/relationships/table" Target="../tables/table177.xml"/><Relationship Id="rId331" Type="http://schemas.openxmlformats.org/officeDocument/2006/relationships/table" Target="../tables/table342.xml"/><Relationship Id="rId373" Type="http://schemas.openxmlformats.org/officeDocument/2006/relationships/table" Target="../tables/table384.xml"/><Relationship Id="rId429" Type="http://schemas.openxmlformats.org/officeDocument/2006/relationships/table" Target="../tables/table440.xml"/><Relationship Id="rId1" Type="http://schemas.openxmlformats.org/officeDocument/2006/relationships/printerSettings" Target="../printerSettings/printerSettings3.bin"/><Relationship Id="rId233" Type="http://schemas.openxmlformats.org/officeDocument/2006/relationships/table" Target="../tables/table244.xml"/><Relationship Id="rId440" Type="http://schemas.openxmlformats.org/officeDocument/2006/relationships/table" Target="../tables/table451.xml"/><Relationship Id="rId28" Type="http://schemas.openxmlformats.org/officeDocument/2006/relationships/table" Target="../tables/table39.xml"/><Relationship Id="rId275" Type="http://schemas.openxmlformats.org/officeDocument/2006/relationships/table" Target="../tables/table286.xml"/><Relationship Id="rId300" Type="http://schemas.openxmlformats.org/officeDocument/2006/relationships/table" Target="../tables/table311.xml"/><Relationship Id="rId81" Type="http://schemas.openxmlformats.org/officeDocument/2006/relationships/table" Target="../tables/table92.xml"/><Relationship Id="rId135" Type="http://schemas.openxmlformats.org/officeDocument/2006/relationships/table" Target="../tables/table146.xml"/><Relationship Id="rId177" Type="http://schemas.openxmlformats.org/officeDocument/2006/relationships/table" Target="../tables/table188.xml"/><Relationship Id="rId342" Type="http://schemas.openxmlformats.org/officeDocument/2006/relationships/table" Target="../tables/table353.xml"/><Relationship Id="rId384" Type="http://schemas.openxmlformats.org/officeDocument/2006/relationships/table" Target="../tables/table395.xml"/><Relationship Id="rId202" Type="http://schemas.openxmlformats.org/officeDocument/2006/relationships/table" Target="../tables/table213.xml"/><Relationship Id="rId244" Type="http://schemas.openxmlformats.org/officeDocument/2006/relationships/table" Target="../tables/table255.xml"/><Relationship Id="rId39" Type="http://schemas.openxmlformats.org/officeDocument/2006/relationships/table" Target="../tables/table50.xml"/><Relationship Id="rId286" Type="http://schemas.openxmlformats.org/officeDocument/2006/relationships/table" Target="../tables/table297.xml"/><Relationship Id="rId451" Type="http://schemas.openxmlformats.org/officeDocument/2006/relationships/table" Target="../tables/table462.xml"/><Relationship Id="rId50" Type="http://schemas.openxmlformats.org/officeDocument/2006/relationships/table" Target="../tables/table61.xml"/><Relationship Id="rId104" Type="http://schemas.openxmlformats.org/officeDocument/2006/relationships/table" Target="../tables/table115.xml"/><Relationship Id="rId146" Type="http://schemas.openxmlformats.org/officeDocument/2006/relationships/table" Target="../tables/table157.xml"/><Relationship Id="rId188" Type="http://schemas.openxmlformats.org/officeDocument/2006/relationships/table" Target="../tables/table199.xml"/><Relationship Id="rId311" Type="http://schemas.openxmlformats.org/officeDocument/2006/relationships/table" Target="../tables/table322.xml"/><Relationship Id="rId353" Type="http://schemas.openxmlformats.org/officeDocument/2006/relationships/table" Target="../tables/table364.xml"/><Relationship Id="rId395" Type="http://schemas.openxmlformats.org/officeDocument/2006/relationships/table" Target="../tables/table406.xml"/><Relationship Id="rId409" Type="http://schemas.openxmlformats.org/officeDocument/2006/relationships/table" Target="../tables/table420.xml"/><Relationship Id="rId92" Type="http://schemas.openxmlformats.org/officeDocument/2006/relationships/table" Target="../tables/table103.xml"/><Relationship Id="rId213" Type="http://schemas.openxmlformats.org/officeDocument/2006/relationships/table" Target="../tables/table224.xml"/><Relationship Id="rId420" Type="http://schemas.openxmlformats.org/officeDocument/2006/relationships/table" Target="../tables/table431.xml"/><Relationship Id="rId255" Type="http://schemas.openxmlformats.org/officeDocument/2006/relationships/table" Target="../tables/table266.xml"/><Relationship Id="rId297" Type="http://schemas.openxmlformats.org/officeDocument/2006/relationships/table" Target="../tables/table308.xml"/><Relationship Id="rId462" Type="http://schemas.openxmlformats.org/officeDocument/2006/relationships/table" Target="../tables/table473.xml"/><Relationship Id="rId115" Type="http://schemas.openxmlformats.org/officeDocument/2006/relationships/table" Target="../tables/table126.xml"/><Relationship Id="rId157" Type="http://schemas.openxmlformats.org/officeDocument/2006/relationships/table" Target="../tables/table168.xml"/><Relationship Id="rId322" Type="http://schemas.openxmlformats.org/officeDocument/2006/relationships/table" Target="../tables/table333.xml"/><Relationship Id="rId364" Type="http://schemas.openxmlformats.org/officeDocument/2006/relationships/table" Target="../tables/table375.xm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table" Target="../tables/table501.xml"/><Relationship Id="rId21" Type="http://schemas.openxmlformats.org/officeDocument/2006/relationships/table" Target="../tables/table496.xml"/><Relationship Id="rId42" Type="http://schemas.openxmlformats.org/officeDocument/2006/relationships/table" Target="../tables/table517.xml"/><Relationship Id="rId47" Type="http://schemas.openxmlformats.org/officeDocument/2006/relationships/table" Target="../tables/table522.xml"/><Relationship Id="rId63" Type="http://schemas.openxmlformats.org/officeDocument/2006/relationships/table" Target="../tables/table538.xml"/><Relationship Id="rId68" Type="http://schemas.openxmlformats.org/officeDocument/2006/relationships/table" Target="../tables/table543.xml"/><Relationship Id="rId7" Type="http://schemas.openxmlformats.org/officeDocument/2006/relationships/table" Target="../tables/table482.xml"/><Relationship Id="rId71" Type="http://schemas.openxmlformats.org/officeDocument/2006/relationships/table" Target="../tables/table546.xml"/><Relationship Id="rId2" Type="http://schemas.openxmlformats.org/officeDocument/2006/relationships/table" Target="../tables/table477.xml"/><Relationship Id="rId16" Type="http://schemas.openxmlformats.org/officeDocument/2006/relationships/table" Target="../tables/table491.xml"/><Relationship Id="rId29" Type="http://schemas.openxmlformats.org/officeDocument/2006/relationships/table" Target="../tables/table504.xml"/><Relationship Id="rId11" Type="http://schemas.openxmlformats.org/officeDocument/2006/relationships/table" Target="../tables/table486.xml"/><Relationship Id="rId24" Type="http://schemas.openxmlformats.org/officeDocument/2006/relationships/table" Target="../tables/table499.xml"/><Relationship Id="rId32" Type="http://schemas.openxmlformats.org/officeDocument/2006/relationships/table" Target="../tables/table507.xml"/><Relationship Id="rId37" Type="http://schemas.openxmlformats.org/officeDocument/2006/relationships/table" Target="../tables/table512.xml"/><Relationship Id="rId40" Type="http://schemas.openxmlformats.org/officeDocument/2006/relationships/table" Target="../tables/table515.xml"/><Relationship Id="rId45" Type="http://schemas.openxmlformats.org/officeDocument/2006/relationships/table" Target="../tables/table520.xml"/><Relationship Id="rId53" Type="http://schemas.openxmlformats.org/officeDocument/2006/relationships/table" Target="../tables/table528.xml"/><Relationship Id="rId58" Type="http://schemas.openxmlformats.org/officeDocument/2006/relationships/table" Target="../tables/table533.xml"/><Relationship Id="rId66" Type="http://schemas.openxmlformats.org/officeDocument/2006/relationships/table" Target="../tables/table541.xml"/><Relationship Id="rId5" Type="http://schemas.openxmlformats.org/officeDocument/2006/relationships/table" Target="../tables/table480.xml"/><Relationship Id="rId61" Type="http://schemas.openxmlformats.org/officeDocument/2006/relationships/table" Target="../tables/table536.xml"/><Relationship Id="rId19" Type="http://schemas.openxmlformats.org/officeDocument/2006/relationships/table" Target="../tables/table494.xml"/><Relationship Id="rId14" Type="http://schemas.openxmlformats.org/officeDocument/2006/relationships/table" Target="../tables/table489.xml"/><Relationship Id="rId22" Type="http://schemas.openxmlformats.org/officeDocument/2006/relationships/table" Target="../tables/table497.xml"/><Relationship Id="rId27" Type="http://schemas.openxmlformats.org/officeDocument/2006/relationships/table" Target="../tables/table502.xml"/><Relationship Id="rId30" Type="http://schemas.openxmlformats.org/officeDocument/2006/relationships/table" Target="../tables/table505.xml"/><Relationship Id="rId35" Type="http://schemas.openxmlformats.org/officeDocument/2006/relationships/table" Target="../tables/table510.xml"/><Relationship Id="rId43" Type="http://schemas.openxmlformats.org/officeDocument/2006/relationships/table" Target="../tables/table518.xml"/><Relationship Id="rId48" Type="http://schemas.openxmlformats.org/officeDocument/2006/relationships/table" Target="../tables/table523.xml"/><Relationship Id="rId56" Type="http://schemas.openxmlformats.org/officeDocument/2006/relationships/table" Target="../tables/table531.xml"/><Relationship Id="rId64" Type="http://schemas.openxmlformats.org/officeDocument/2006/relationships/table" Target="../tables/table539.xml"/><Relationship Id="rId69" Type="http://schemas.openxmlformats.org/officeDocument/2006/relationships/table" Target="../tables/table544.xml"/><Relationship Id="rId8" Type="http://schemas.openxmlformats.org/officeDocument/2006/relationships/table" Target="../tables/table483.xml"/><Relationship Id="rId51" Type="http://schemas.openxmlformats.org/officeDocument/2006/relationships/table" Target="../tables/table526.xml"/><Relationship Id="rId72" Type="http://schemas.openxmlformats.org/officeDocument/2006/relationships/comments" Target="../comments4.xml"/><Relationship Id="rId3" Type="http://schemas.openxmlformats.org/officeDocument/2006/relationships/table" Target="../tables/table478.xml"/><Relationship Id="rId12" Type="http://schemas.openxmlformats.org/officeDocument/2006/relationships/table" Target="../tables/table487.xml"/><Relationship Id="rId17" Type="http://schemas.openxmlformats.org/officeDocument/2006/relationships/table" Target="../tables/table492.xml"/><Relationship Id="rId25" Type="http://schemas.openxmlformats.org/officeDocument/2006/relationships/table" Target="../tables/table500.xml"/><Relationship Id="rId33" Type="http://schemas.openxmlformats.org/officeDocument/2006/relationships/table" Target="../tables/table508.xml"/><Relationship Id="rId38" Type="http://schemas.openxmlformats.org/officeDocument/2006/relationships/table" Target="../tables/table513.xml"/><Relationship Id="rId46" Type="http://schemas.openxmlformats.org/officeDocument/2006/relationships/table" Target="../tables/table521.xml"/><Relationship Id="rId59" Type="http://schemas.openxmlformats.org/officeDocument/2006/relationships/table" Target="../tables/table534.xml"/><Relationship Id="rId67" Type="http://schemas.openxmlformats.org/officeDocument/2006/relationships/table" Target="../tables/table542.xml"/><Relationship Id="rId20" Type="http://schemas.openxmlformats.org/officeDocument/2006/relationships/table" Target="../tables/table495.xml"/><Relationship Id="rId41" Type="http://schemas.openxmlformats.org/officeDocument/2006/relationships/table" Target="../tables/table516.xml"/><Relationship Id="rId54" Type="http://schemas.openxmlformats.org/officeDocument/2006/relationships/table" Target="../tables/table529.xml"/><Relationship Id="rId62" Type="http://schemas.openxmlformats.org/officeDocument/2006/relationships/table" Target="../tables/table537.xml"/><Relationship Id="rId70" Type="http://schemas.openxmlformats.org/officeDocument/2006/relationships/table" Target="../tables/table545.xml"/><Relationship Id="rId1" Type="http://schemas.openxmlformats.org/officeDocument/2006/relationships/vmlDrawing" Target="../drawings/vmlDrawing4.vml"/><Relationship Id="rId6" Type="http://schemas.openxmlformats.org/officeDocument/2006/relationships/table" Target="../tables/table481.xml"/><Relationship Id="rId15" Type="http://schemas.openxmlformats.org/officeDocument/2006/relationships/table" Target="../tables/table490.xml"/><Relationship Id="rId23" Type="http://schemas.openxmlformats.org/officeDocument/2006/relationships/table" Target="../tables/table498.xml"/><Relationship Id="rId28" Type="http://schemas.openxmlformats.org/officeDocument/2006/relationships/table" Target="../tables/table503.xml"/><Relationship Id="rId36" Type="http://schemas.openxmlformats.org/officeDocument/2006/relationships/table" Target="../tables/table511.xml"/><Relationship Id="rId49" Type="http://schemas.openxmlformats.org/officeDocument/2006/relationships/table" Target="../tables/table524.xml"/><Relationship Id="rId57" Type="http://schemas.openxmlformats.org/officeDocument/2006/relationships/table" Target="../tables/table532.xml"/><Relationship Id="rId10" Type="http://schemas.openxmlformats.org/officeDocument/2006/relationships/table" Target="../tables/table485.xml"/><Relationship Id="rId31" Type="http://schemas.openxmlformats.org/officeDocument/2006/relationships/table" Target="../tables/table506.xml"/><Relationship Id="rId44" Type="http://schemas.openxmlformats.org/officeDocument/2006/relationships/table" Target="../tables/table519.xml"/><Relationship Id="rId52" Type="http://schemas.openxmlformats.org/officeDocument/2006/relationships/table" Target="../tables/table527.xml"/><Relationship Id="rId60" Type="http://schemas.openxmlformats.org/officeDocument/2006/relationships/table" Target="../tables/table535.xml"/><Relationship Id="rId65" Type="http://schemas.openxmlformats.org/officeDocument/2006/relationships/table" Target="../tables/table540.xml"/><Relationship Id="rId4" Type="http://schemas.openxmlformats.org/officeDocument/2006/relationships/table" Target="../tables/table479.xml"/><Relationship Id="rId9" Type="http://schemas.openxmlformats.org/officeDocument/2006/relationships/table" Target="../tables/table484.xml"/><Relationship Id="rId13" Type="http://schemas.openxmlformats.org/officeDocument/2006/relationships/table" Target="../tables/table488.xml"/><Relationship Id="rId18" Type="http://schemas.openxmlformats.org/officeDocument/2006/relationships/table" Target="../tables/table493.xml"/><Relationship Id="rId39" Type="http://schemas.openxmlformats.org/officeDocument/2006/relationships/table" Target="../tables/table514.xml"/><Relationship Id="rId34" Type="http://schemas.openxmlformats.org/officeDocument/2006/relationships/table" Target="../tables/table509.xml"/><Relationship Id="rId50" Type="http://schemas.openxmlformats.org/officeDocument/2006/relationships/table" Target="../tables/table525.xml"/><Relationship Id="rId55" Type="http://schemas.openxmlformats.org/officeDocument/2006/relationships/table" Target="../tables/table530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47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49.xml"/><Relationship Id="rId2" Type="http://schemas.openxmlformats.org/officeDocument/2006/relationships/table" Target="../tables/table548.xml"/><Relationship Id="rId1" Type="http://schemas.openxmlformats.org/officeDocument/2006/relationships/printerSettings" Target="../printerSettings/printerSettings6.bin"/><Relationship Id="rId6" Type="http://schemas.openxmlformats.org/officeDocument/2006/relationships/table" Target="../tables/table552.xml"/><Relationship Id="rId5" Type="http://schemas.openxmlformats.org/officeDocument/2006/relationships/table" Target="../tables/table551.xml"/><Relationship Id="rId4" Type="http://schemas.openxmlformats.org/officeDocument/2006/relationships/table" Target="../tables/table550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53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54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55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CF792"/>
  <sheetViews>
    <sheetView showZeros="0" tabSelected="1" view="pageBreakPreview" zoomScaleNormal="100" zoomScaleSheetLayoutView="100" workbookViewId="0">
      <selection activeCell="CF14" sqref="CF14"/>
    </sheetView>
  </sheetViews>
  <sheetFormatPr baseColWidth="10" defaultColWidth="10.85546875" defaultRowHeight="15" x14ac:dyDescent="0.25"/>
  <cols>
    <col min="1" max="1" width="2.140625" customWidth="1"/>
    <col min="2" max="2" width="2.85546875" customWidth="1"/>
    <col min="3" max="9" width="3.42578125" customWidth="1"/>
    <col min="10" max="13" width="3.5703125" customWidth="1"/>
    <col min="14" max="17" width="2.7109375" customWidth="1"/>
    <col min="18" max="24" width="4.140625" customWidth="1"/>
    <col min="25" max="30" width="4.7109375" customWidth="1"/>
    <col min="31" max="32" width="4.85546875" customWidth="1"/>
    <col min="33" max="34" width="3.7109375" customWidth="1"/>
    <col min="35" max="36" width="4.5703125" customWidth="1"/>
    <col min="37" max="37" width="2.7109375" customWidth="1"/>
    <col min="38" max="38" width="3.5703125" customWidth="1"/>
    <col min="39" max="39" width="5.28515625" style="55" hidden="1" customWidth="1"/>
    <col min="40" max="40" width="22.140625" hidden="1" customWidth="1"/>
    <col min="41" max="49" width="14.140625" hidden="1" customWidth="1"/>
    <col min="50" max="50" width="10.28515625" hidden="1" customWidth="1"/>
    <col min="51" max="64" width="14.140625" hidden="1" customWidth="1"/>
    <col min="65" max="65" width="15.5703125" hidden="1" customWidth="1"/>
    <col min="66" max="66" width="16.140625" hidden="1" customWidth="1"/>
    <col min="67" max="67" width="19.140625" hidden="1" customWidth="1"/>
    <col min="68" max="68" width="17.85546875" hidden="1" customWidth="1"/>
    <col min="69" max="69" width="17.28515625" hidden="1" customWidth="1"/>
    <col min="70" max="70" width="18.85546875" hidden="1" customWidth="1"/>
    <col min="71" max="71" width="18.7109375" hidden="1" customWidth="1"/>
    <col min="72" max="72" width="21.85546875" hidden="1" customWidth="1"/>
    <col min="73" max="73" width="17.5703125" hidden="1" customWidth="1"/>
    <col min="74" max="74" width="14" hidden="1" customWidth="1"/>
    <col min="75" max="75" width="28.140625" hidden="1" customWidth="1"/>
    <col min="76" max="76" width="13.5703125" hidden="1" customWidth="1"/>
    <col min="77" max="77" width="19.28515625" hidden="1" customWidth="1"/>
    <col min="78" max="78" width="13.28515625" hidden="1" customWidth="1"/>
    <col min="79" max="79" width="50.140625" hidden="1" customWidth="1"/>
    <col min="80" max="80" width="11.42578125" hidden="1" customWidth="1"/>
    <col min="81" max="81" width="21.85546875" hidden="1" customWidth="1"/>
    <col min="82" max="82" width="10.85546875" hidden="1" customWidth="1"/>
    <col min="83" max="83" width="10.85546875" customWidth="1"/>
    <col min="85" max="85" width="11.85546875" bestFit="1" customWidth="1"/>
  </cols>
  <sheetData>
    <row r="1" spans="1:84" ht="15.6" customHeight="1" x14ac:dyDescent="0.3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4"/>
      <c r="X1" s="4"/>
      <c r="Y1" s="4"/>
      <c r="Z1" s="4"/>
      <c r="AA1" s="4"/>
      <c r="AB1" s="4"/>
      <c r="AC1" s="4"/>
      <c r="AD1" s="4"/>
      <c r="AE1" s="4"/>
      <c r="AF1" s="4" t="s">
        <v>1972</v>
      </c>
      <c r="AG1" s="4"/>
      <c r="AH1" s="4">
        <v>1</v>
      </c>
      <c r="AI1" s="4" t="s">
        <v>1970</v>
      </c>
      <c r="AJ1" s="30">
        <f>AM1+1</f>
        <v>1</v>
      </c>
      <c r="AK1" s="4"/>
      <c r="AL1" s="4"/>
      <c r="AM1" s="4">
        <f>IF(ISBLANK(ANEXO!R14),0,1)</f>
        <v>0</v>
      </c>
      <c r="AN1" s="31" t="s">
        <v>3477</v>
      </c>
      <c r="AO1" s="176">
        <f>AG59+ANEXO!AG59</f>
        <v>180</v>
      </c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L1" s="33" t="s">
        <v>2899</v>
      </c>
      <c r="BM1" s="31" t="s">
        <v>21</v>
      </c>
      <c r="BN1" s="271" t="s">
        <v>4287</v>
      </c>
      <c r="BO1" s="32" t="s">
        <v>759</v>
      </c>
      <c r="BP1" s="32" t="s">
        <v>3046</v>
      </c>
      <c r="BQ1" s="33" t="s">
        <v>3047</v>
      </c>
      <c r="BR1" s="33" t="s">
        <v>3050</v>
      </c>
      <c r="BS1" s="33" t="s">
        <v>3051</v>
      </c>
      <c r="BT1" s="33" t="s">
        <v>3052</v>
      </c>
      <c r="BU1" s="33" t="s">
        <v>3055</v>
      </c>
      <c r="BV1" s="33" t="s">
        <v>760</v>
      </c>
      <c r="BW1" s="33" t="s">
        <v>3056</v>
      </c>
      <c r="BY1" s="33" t="s">
        <v>764</v>
      </c>
      <c r="BZ1" s="33" t="s">
        <v>768</v>
      </c>
      <c r="CA1" s="33" t="s">
        <v>2964</v>
      </c>
      <c r="CC1" t="s">
        <v>3195</v>
      </c>
      <c r="CD1" t="s">
        <v>3193</v>
      </c>
      <c r="CF1" t="s">
        <v>4590</v>
      </c>
    </row>
    <row r="2" spans="1:84" x14ac:dyDescent="0.25">
      <c r="A2" s="29"/>
      <c r="B2" s="34"/>
      <c r="C2" s="34"/>
      <c r="D2" s="34"/>
      <c r="E2" s="34"/>
      <c r="F2" s="34"/>
      <c r="G2" s="34"/>
      <c r="H2" s="34"/>
      <c r="I2" s="34"/>
      <c r="J2" s="29"/>
      <c r="K2" s="29"/>
      <c r="L2" s="29"/>
      <c r="M2" s="29"/>
      <c r="N2" s="29"/>
      <c r="O2" s="29"/>
      <c r="P2" s="29"/>
      <c r="Q2" s="29"/>
      <c r="R2" s="29"/>
      <c r="S2" s="35"/>
      <c r="T2" s="36"/>
      <c r="U2" s="29"/>
      <c r="V2" s="29"/>
      <c r="W2" s="4"/>
      <c r="X2" s="4"/>
      <c r="Y2" s="4"/>
      <c r="Z2" s="4"/>
      <c r="AA2" s="4"/>
      <c r="AB2" s="520" t="s">
        <v>3021</v>
      </c>
      <c r="AC2" s="520"/>
      <c r="AD2" s="520"/>
      <c r="AE2" s="519" t="s">
        <v>4340</v>
      </c>
      <c r="AF2" s="519"/>
      <c r="AG2" s="519"/>
      <c r="AH2" s="519"/>
      <c r="AI2" s="519"/>
      <c r="AJ2" s="519"/>
      <c r="AK2" s="4"/>
      <c r="AL2" s="4"/>
      <c r="AM2" s="4"/>
      <c r="AN2" s="31" t="s">
        <v>3478</v>
      </c>
      <c r="AO2" s="176">
        <f>AI59+ANEXO!AI59</f>
        <v>180</v>
      </c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L2" t="s">
        <v>2900</v>
      </c>
      <c r="BM2" s="4" t="s">
        <v>762</v>
      </c>
      <c r="BN2" s="271" t="s">
        <v>4288</v>
      </c>
      <c r="BO2" s="7" t="s">
        <v>22</v>
      </c>
      <c r="BP2" s="7" t="s">
        <v>547</v>
      </c>
      <c r="BQ2" s="7" t="s">
        <v>4583</v>
      </c>
      <c r="BR2" s="7" t="s">
        <v>620</v>
      </c>
      <c r="BS2" s="7" t="s">
        <v>3042</v>
      </c>
      <c r="BT2" s="7" t="s">
        <v>727</v>
      </c>
      <c r="BU2" s="7" t="s">
        <v>651</v>
      </c>
      <c r="BV2" s="7" t="s">
        <v>617</v>
      </c>
      <c r="BW2" s="7" t="s">
        <v>662</v>
      </c>
      <c r="BY2" s="7" t="s">
        <v>3380</v>
      </c>
      <c r="BZ2" s="7" t="s">
        <v>767</v>
      </c>
      <c r="CA2" s="7" t="s">
        <v>2965</v>
      </c>
      <c r="CC2" t="s">
        <v>3197</v>
      </c>
      <c r="CD2" t="s">
        <v>3229</v>
      </c>
      <c r="CF2" t="s">
        <v>4591</v>
      </c>
    </row>
    <row r="3" spans="1:84" ht="14.45" customHeight="1" x14ac:dyDescent="0.25">
      <c r="A3" s="29"/>
      <c r="B3" s="34"/>
      <c r="C3" s="34"/>
      <c r="D3" s="34"/>
      <c r="E3" s="34"/>
      <c r="F3" s="34"/>
      <c r="G3" s="34"/>
      <c r="H3" s="34"/>
      <c r="I3" s="34"/>
      <c r="J3" s="29"/>
      <c r="K3" s="29"/>
      <c r="L3" s="4"/>
      <c r="M3" s="4"/>
      <c r="N3" s="29"/>
      <c r="O3" s="29"/>
      <c r="P3" s="29"/>
      <c r="Q3" s="29"/>
      <c r="R3" s="29"/>
      <c r="S3" s="29"/>
      <c r="T3" s="29"/>
      <c r="U3" s="29"/>
      <c r="V3" s="29"/>
      <c r="W3" s="4"/>
      <c r="X3" s="4"/>
      <c r="Y3" s="4"/>
      <c r="Z3" s="4"/>
      <c r="AB3" s="535" t="s">
        <v>0</v>
      </c>
      <c r="AC3" s="536"/>
      <c r="AD3" s="537"/>
      <c r="AE3" s="529"/>
      <c r="AF3" s="530"/>
      <c r="AG3" s="530"/>
      <c r="AH3" s="530"/>
      <c r="AI3" s="530"/>
      <c r="AJ3" s="531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L3" t="s">
        <v>2901</v>
      </c>
      <c r="BM3" s="4" t="s">
        <v>763</v>
      </c>
      <c r="BN3" s="271" t="s">
        <v>4289</v>
      </c>
      <c r="BO3" s="7" t="s">
        <v>23</v>
      </c>
      <c r="BP3" s="7" t="s">
        <v>33</v>
      </c>
      <c r="BQ3" s="7" t="s">
        <v>735</v>
      </c>
      <c r="BR3" s="7" t="s">
        <v>4668</v>
      </c>
      <c r="BS3" s="7" t="s">
        <v>647</v>
      </c>
      <c r="BT3" s="7" t="s">
        <v>728</v>
      </c>
      <c r="BU3" s="7" t="s">
        <v>652</v>
      </c>
      <c r="BV3" s="7" t="s">
        <v>618</v>
      </c>
      <c r="BW3" s="7" t="s">
        <v>663</v>
      </c>
      <c r="BY3" s="7" t="s">
        <v>3381</v>
      </c>
      <c r="BZ3" s="7" t="s">
        <v>767</v>
      </c>
      <c r="CA3" s="7" t="s">
        <v>3382</v>
      </c>
      <c r="CC3" t="s">
        <v>3236</v>
      </c>
      <c r="CD3" t="s">
        <v>3229</v>
      </c>
      <c r="CF3" t="s">
        <v>4594</v>
      </c>
    </row>
    <row r="4" spans="1:84" ht="17.45" customHeight="1" x14ac:dyDescent="0.25">
      <c r="A4" s="29"/>
      <c r="B4" s="34"/>
      <c r="C4" s="34"/>
      <c r="D4" s="34"/>
      <c r="E4" s="34"/>
      <c r="F4" s="34"/>
      <c r="G4" s="34"/>
      <c r="H4" s="34"/>
      <c r="I4" s="34"/>
      <c r="J4" s="29"/>
      <c r="K4" s="29"/>
      <c r="L4" s="4"/>
      <c r="M4" s="4"/>
      <c r="N4" s="545" t="s">
        <v>1</v>
      </c>
      <c r="O4" s="545"/>
      <c r="P4" s="545"/>
      <c r="Q4" s="545"/>
      <c r="R4" s="545"/>
      <c r="S4" s="545"/>
      <c r="T4" s="545"/>
      <c r="U4" s="545"/>
      <c r="V4" s="545"/>
      <c r="W4" s="545"/>
      <c r="X4" s="545"/>
      <c r="Y4" s="4"/>
      <c r="Z4" s="4"/>
      <c r="AA4" s="39"/>
      <c r="AB4" s="538"/>
      <c r="AC4" s="539"/>
      <c r="AD4" s="540"/>
      <c r="AE4" s="532"/>
      <c r="AF4" s="533"/>
      <c r="AG4" s="533"/>
      <c r="AH4" s="533"/>
      <c r="AI4" s="533"/>
      <c r="AJ4" s="53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L4" t="s">
        <v>2902</v>
      </c>
      <c r="BN4" s="272" t="s">
        <v>4290</v>
      </c>
      <c r="BO4" s="7" t="s">
        <v>24</v>
      </c>
      <c r="BP4" s="7" t="s">
        <v>548</v>
      </c>
      <c r="BQ4" s="7" t="s">
        <v>736</v>
      </c>
      <c r="BR4" s="7" t="s">
        <v>621</v>
      </c>
      <c r="BS4" s="7" t="s">
        <v>649</v>
      </c>
      <c r="BT4" s="7" t="s">
        <v>729</v>
      </c>
      <c r="BU4" s="7" t="s">
        <v>3043</v>
      </c>
      <c r="BV4" s="7" t="s">
        <v>4586</v>
      </c>
      <c r="BW4" s="7" t="s">
        <v>684</v>
      </c>
      <c r="BY4" s="7" t="s">
        <v>4260</v>
      </c>
      <c r="BZ4" s="7" t="s">
        <v>767</v>
      </c>
      <c r="CA4" s="7" t="s">
        <v>2969</v>
      </c>
      <c r="CC4" t="s">
        <v>3237</v>
      </c>
      <c r="CD4" t="s">
        <v>3229</v>
      </c>
    </row>
    <row r="5" spans="1:84" ht="18" x14ac:dyDescent="0.25">
      <c r="A5" s="35"/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507" t="s">
        <v>4207</v>
      </c>
      <c r="N5" s="507"/>
      <c r="O5" s="507"/>
      <c r="P5" s="507"/>
      <c r="Q5" s="507"/>
      <c r="R5" s="507"/>
      <c r="S5" s="507"/>
      <c r="T5" s="507"/>
      <c r="U5" s="507"/>
      <c r="V5" s="507"/>
      <c r="W5" s="507"/>
      <c r="X5" s="507"/>
      <c r="Y5" s="507"/>
      <c r="Z5" s="150"/>
      <c r="AA5" s="150"/>
      <c r="AB5" s="150"/>
      <c r="AC5" s="150"/>
      <c r="AD5" s="150"/>
      <c r="AE5" s="150"/>
      <c r="AF5" s="150"/>
      <c r="AG5" s="150"/>
      <c r="AH5" s="150"/>
      <c r="AI5" s="40"/>
      <c r="AJ5" s="40"/>
      <c r="AK5" s="40"/>
      <c r="AL5" s="40"/>
      <c r="AM5" s="40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t="s">
        <v>2903</v>
      </c>
      <c r="BN5" s="272" t="s">
        <v>4291</v>
      </c>
      <c r="BO5" s="7" t="s">
        <v>25</v>
      </c>
      <c r="BP5" s="7" t="s">
        <v>550</v>
      </c>
      <c r="BQ5" s="7" t="s">
        <v>3048</v>
      </c>
      <c r="BR5" s="7" t="s">
        <v>623</v>
      </c>
      <c r="BS5" s="7" t="s">
        <v>650</v>
      </c>
      <c r="BT5" s="7" t="s">
        <v>730</v>
      </c>
      <c r="BU5" s="7" t="s">
        <v>653</v>
      </c>
      <c r="BW5" s="7" t="s">
        <v>688</v>
      </c>
      <c r="BY5" s="7" t="s">
        <v>4225</v>
      </c>
      <c r="BZ5" s="7" t="s">
        <v>767</v>
      </c>
      <c r="CA5" s="7" t="s">
        <v>2969</v>
      </c>
      <c r="CC5" t="s">
        <v>3238</v>
      </c>
      <c r="CD5" t="s">
        <v>3229</v>
      </c>
    </row>
    <row r="6" spans="1:84" ht="15" customHeight="1" x14ac:dyDescent="0.25">
      <c r="A6" s="29"/>
      <c r="B6" s="512" t="s">
        <v>2</v>
      </c>
      <c r="C6" s="512"/>
      <c r="D6" s="512"/>
      <c r="E6" s="512"/>
      <c r="F6" s="512"/>
      <c r="G6" s="512"/>
      <c r="H6" s="512"/>
      <c r="I6" s="516"/>
      <c r="J6" s="516"/>
      <c r="K6" s="516"/>
      <c r="L6" s="516"/>
      <c r="M6" s="516"/>
      <c r="N6" s="516"/>
      <c r="O6" s="515" t="s">
        <v>3</v>
      </c>
      <c r="P6" s="515"/>
      <c r="Q6" s="544">
        <f>I6+14</f>
        <v>14</v>
      </c>
      <c r="R6" s="544"/>
      <c r="S6" s="544"/>
      <c r="T6" s="544"/>
      <c r="U6" s="544"/>
      <c r="V6" s="56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t="s">
        <v>4677</v>
      </c>
      <c r="BN6" s="272" t="s">
        <v>4292</v>
      </c>
      <c r="BO6" s="7" t="s">
        <v>26</v>
      </c>
      <c r="BP6" s="7" t="s">
        <v>551</v>
      </c>
      <c r="BQ6" s="7" t="s">
        <v>3049</v>
      </c>
      <c r="BR6" s="7" t="s">
        <v>622</v>
      </c>
      <c r="BT6" s="7" t="s">
        <v>3084</v>
      </c>
      <c r="BU6" s="7" t="s">
        <v>654</v>
      </c>
      <c r="BW6" s="7" t="s">
        <v>690</v>
      </c>
      <c r="BY6" s="7" t="s">
        <v>4226</v>
      </c>
      <c r="BZ6" s="7" t="s">
        <v>767</v>
      </c>
      <c r="CA6" s="7" t="s">
        <v>2969</v>
      </c>
      <c r="CC6" t="s">
        <v>3239</v>
      </c>
      <c r="CD6" t="s">
        <v>3229</v>
      </c>
    </row>
    <row r="7" spans="1:84" ht="15" customHeight="1" x14ac:dyDescent="0.25">
      <c r="A7" s="29"/>
      <c r="B7" s="512" t="s">
        <v>6</v>
      </c>
      <c r="C7" s="512"/>
      <c r="D7" s="512"/>
      <c r="E7" s="512"/>
      <c r="F7" s="512"/>
      <c r="G7" s="512"/>
      <c r="H7" s="511"/>
      <c r="I7" s="511"/>
      <c r="J7" s="511"/>
      <c r="K7" s="511"/>
      <c r="L7" s="511"/>
      <c r="M7" s="511"/>
      <c r="N7" s="511"/>
      <c r="O7" s="513" t="s">
        <v>7</v>
      </c>
      <c r="P7" s="513"/>
      <c r="Q7" s="541"/>
      <c r="R7" s="541"/>
      <c r="S7" s="541"/>
      <c r="T7" s="541"/>
      <c r="U7" s="541"/>
      <c r="V7" s="56"/>
      <c r="W7" s="514" t="s">
        <v>4</v>
      </c>
      <c r="X7" s="514"/>
      <c r="Y7" s="514"/>
      <c r="Z7" s="514"/>
      <c r="AA7" s="58"/>
      <c r="AB7" s="419" t="s">
        <v>3476</v>
      </c>
      <c r="AC7" s="420"/>
      <c r="AD7" s="58"/>
      <c r="AE7" s="419" t="s">
        <v>63</v>
      </c>
      <c r="AF7" s="420"/>
      <c r="AG7" s="172"/>
      <c r="AH7" s="419" t="s">
        <v>3193</v>
      </c>
      <c r="AI7" s="420"/>
      <c r="AJ7" s="172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t="s">
        <v>2904</v>
      </c>
      <c r="BN7" s="272" t="s">
        <v>4340</v>
      </c>
      <c r="BO7" s="7" t="s">
        <v>27</v>
      </c>
      <c r="BP7" s="7" t="s">
        <v>552</v>
      </c>
      <c r="BR7" s="7" t="s">
        <v>4584</v>
      </c>
      <c r="BT7" s="7" t="s">
        <v>731</v>
      </c>
      <c r="BU7" s="7" t="s">
        <v>3053</v>
      </c>
      <c r="BW7" s="7" t="s">
        <v>692</v>
      </c>
      <c r="BY7" s="7" t="s">
        <v>4227</v>
      </c>
      <c r="BZ7" s="7" t="s">
        <v>767</v>
      </c>
      <c r="CA7" s="7" t="s">
        <v>2969</v>
      </c>
      <c r="CC7" t="s">
        <v>3240</v>
      </c>
      <c r="CD7" t="s">
        <v>3229</v>
      </c>
    </row>
    <row r="8" spans="1:84" ht="15" customHeight="1" x14ac:dyDescent="0.25">
      <c r="A8" s="29"/>
      <c r="B8" s="512" t="s">
        <v>9</v>
      </c>
      <c r="C8" s="512"/>
      <c r="D8" s="512"/>
      <c r="E8" s="512"/>
      <c r="F8" s="511"/>
      <c r="G8" s="511"/>
      <c r="H8" s="511"/>
      <c r="I8" s="511"/>
      <c r="J8" s="511"/>
      <c r="K8" s="511"/>
      <c r="L8" s="511"/>
      <c r="M8" s="511"/>
      <c r="N8" s="511"/>
      <c r="O8" s="546" t="s">
        <v>3158</v>
      </c>
      <c r="P8" s="546"/>
      <c r="Q8" s="546"/>
      <c r="R8" s="546"/>
      <c r="S8" s="543"/>
      <c r="T8" s="543"/>
      <c r="U8" s="543"/>
      <c r="V8" s="59"/>
      <c r="W8" s="528">
        <f>AD59+ANEXO!AD59</f>
        <v>0</v>
      </c>
      <c r="X8" s="528"/>
      <c r="Y8" s="528"/>
      <c r="Z8" s="528"/>
      <c r="AA8" s="173"/>
      <c r="AB8" s="517" t="str">
        <f>IF(ANEXO!AD59&gt;0,"SI","")</f>
        <v/>
      </c>
      <c r="AC8" s="518"/>
      <c r="AD8" s="60"/>
      <c r="AE8" s="421" t="str">
        <f>IF(AO1&lt;180,"SI","")</f>
        <v/>
      </c>
      <c r="AF8" s="422"/>
      <c r="AG8" s="177"/>
      <c r="AH8" s="421" t="str">
        <f>IF(AO2&lt;180,"SI","")</f>
        <v/>
      </c>
      <c r="AI8" s="422"/>
      <c r="AJ8" s="17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t="s">
        <v>2905</v>
      </c>
      <c r="BN8" s="272" t="s">
        <v>4293</v>
      </c>
      <c r="BO8" s="7" t="s">
        <v>29</v>
      </c>
      <c r="BP8" s="7" t="s">
        <v>4565</v>
      </c>
      <c r="BR8" s="7" t="s">
        <v>624</v>
      </c>
      <c r="BT8" s="7" t="s">
        <v>732</v>
      </c>
      <c r="BU8" s="7" t="s">
        <v>657</v>
      </c>
      <c r="BW8" s="7" t="s">
        <v>694</v>
      </c>
      <c r="BY8" s="7" t="s">
        <v>4228</v>
      </c>
      <c r="BZ8" s="7" t="s">
        <v>767</v>
      </c>
      <c r="CA8" s="7" t="s">
        <v>2969</v>
      </c>
      <c r="CC8" t="s">
        <v>3241</v>
      </c>
      <c r="CD8" t="s">
        <v>3229</v>
      </c>
    </row>
    <row r="9" spans="1:84" ht="15" customHeight="1" x14ac:dyDescent="0.25">
      <c r="A9" s="29"/>
      <c r="B9" s="512" t="s">
        <v>11</v>
      </c>
      <c r="C9" s="512"/>
      <c r="D9" s="512"/>
      <c r="E9" s="512"/>
      <c r="F9" s="512"/>
      <c r="G9" s="512"/>
      <c r="H9" s="547"/>
      <c r="I9" s="547"/>
      <c r="J9" s="547"/>
      <c r="K9" s="547"/>
      <c r="L9" s="547"/>
      <c r="M9" s="547"/>
      <c r="N9" s="547"/>
      <c r="O9" s="513" t="s">
        <v>3157</v>
      </c>
      <c r="P9" s="513"/>
      <c r="Q9" s="542"/>
      <c r="R9" s="542"/>
      <c r="S9" s="543"/>
      <c r="T9" s="543"/>
      <c r="U9" s="543"/>
      <c r="V9" s="59"/>
      <c r="W9" s="528"/>
      <c r="X9" s="528"/>
      <c r="Y9" s="528"/>
      <c r="Z9" s="528"/>
      <c r="AA9" s="58"/>
      <c r="AB9" s="517"/>
      <c r="AC9" s="518"/>
      <c r="AD9" s="58"/>
      <c r="AE9" s="423">
        <f>180-AO1</f>
        <v>0</v>
      </c>
      <c r="AF9" s="422"/>
      <c r="AG9" s="178"/>
      <c r="AH9" s="423">
        <f>180-AO2</f>
        <v>0</v>
      </c>
      <c r="AI9" s="422"/>
      <c r="AJ9" s="63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t="s">
        <v>4206</v>
      </c>
      <c r="BN9" s="272" t="s">
        <v>4294</v>
      </c>
      <c r="BO9" s="7" t="s">
        <v>30</v>
      </c>
      <c r="BP9" s="7" t="s">
        <v>553</v>
      </c>
      <c r="BR9" s="7" t="s">
        <v>625</v>
      </c>
      <c r="BT9" s="7" t="s">
        <v>733</v>
      </c>
      <c r="BU9" s="7" t="s">
        <v>3054</v>
      </c>
      <c r="BW9" s="7" t="s">
        <v>697</v>
      </c>
      <c r="BY9" s="7" t="s">
        <v>4229</v>
      </c>
      <c r="BZ9" s="7" t="s">
        <v>767</v>
      </c>
      <c r="CA9" s="7" t="s">
        <v>2969</v>
      </c>
      <c r="CC9" t="s">
        <v>3242</v>
      </c>
      <c r="CD9" t="s">
        <v>3229</v>
      </c>
    </row>
    <row r="10" spans="1:84" ht="15.75" thickBot="1" x14ac:dyDescent="0.3">
      <c r="A10" s="29"/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N10" s="272" t="s">
        <v>4339</v>
      </c>
      <c r="BO10" s="7" t="s">
        <v>31</v>
      </c>
      <c r="BP10" s="7" t="s">
        <v>554</v>
      </c>
      <c r="BR10" s="7" t="s">
        <v>626</v>
      </c>
      <c r="BT10" s="7" t="s">
        <v>734</v>
      </c>
      <c r="BU10" s="7" t="s">
        <v>658</v>
      </c>
      <c r="BW10" s="7" t="s">
        <v>698</v>
      </c>
      <c r="BY10" s="7" t="s">
        <v>4230</v>
      </c>
      <c r="BZ10" s="7" t="s">
        <v>767</v>
      </c>
      <c r="CA10" s="7" t="s">
        <v>2969</v>
      </c>
      <c r="CC10" t="s">
        <v>3243</v>
      </c>
      <c r="CD10" t="s">
        <v>3229</v>
      </c>
    </row>
    <row r="11" spans="1:84" ht="16.5" thickTop="1" thickBot="1" x14ac:dyDescent="0.3">
      <c r="A11" s="29"/>
      <c r="B11" s="4"/>
      <c r="C11" s="521" t="s">
        <v>4592</v>
      </c>
      <c r="D11" s="522"/>
      <c r="E11" s="522"/>
      <c r="F11" s="522"/>
      <c r="G11" s="522"/>
      <c r="H11" s="522"/>
      <c r="I11" s="522"/>
      <c r="J11" s="522"/>
      <c r="K11" s="522"/>
      <c r="L11" s="522"/>
      <c r="M11" s="522"/>
      <c r="N11" s="522"/>
      <c r="O11" s="522"/>
      <c r="P11" s="522"/>
      <c r="Q11" s="522"/>
      <c r="R11" s="522"/>
      <c r="S11" s="522"/>
      <c r="T11" s="522"/>
      <c r="U11" s="522"/>
      <c r="V11" s="522"/>
      <c r="W11" s="522"/>
      <c r="X11" s="522"/>
      <c r="Y11" s="522"/>
      <c r="Z11" s="522"/>
      <c r="AA11" s="522"/>
      <c r="AB11" s="522"/>
      <c r="AC11" s="522"/>
      <c r="AD11" s="522"/>
      <c r="AE11" s="522"/>
      <c r="AF11" s="523"/>
      <c r="AG11" s="508" t="s">
        <v>3194</v>
      </c>
      <c r="AH11" s="509"/>
      <c r="AI11" s="509"/>
      <c r="AJ11" s="510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N11" s="272" t="s">
        <v>4295</v>
      </c>
      <c r="BO11" s="7" t="s">
        <v>32</v>
      </c>
      <c r="BP11" s="7" t="s">
        <v>555</v>
      </c>
      <c r="BR11" s="7" t="s">
        <v>3076</v>
      </c>
      <c r="BU11" s="7" t="s">
        <v>659</v>
      </c>
      <c r="BW11" s="7" t="s">
        <v>700</v>
      </c>
      <c r="BY11" s="7" t="s">
        <v>4231</v>
      </c>
      <c r="BZ11" s="7" t="s">
        <v>767</v>
      </c>
      <c r="CA11" s="7" t="s">
        <v>2969</v>
      </c>
      <c r="CC11" t="s">
        <v>3244</v>
      </c>
      <c r="CD11" t="s">
        <v>3229</v>
      </c>
    </row>
    <row r="12" spans="1:84" ht="15" customHeight="1" thickTop="1" x14ac:dyDescent="0.25">
      <c r="A12" s="41"/>
      <c r="B12" s="445" t="s">
        <v>13</v>
      </c>
      <c r="C12" s="447" t="s">
        <v>4281</v>
      </c>
      <c r="D12" s="448"/>
      <c r="E12" s="448"/>
      <c r="F12" s="448"/>
      <c r="G12" s="448"/>
      <c r="H12" s="448"/>
      <c r="I12" s="449"/>
      <c r="J12" s="454" t="s">
        <v>4208</v>
      </c>
      <c r="K12" s="454"/>
      <c r="L12" s="454"/>
      <c r="M12" s="454"/>
      <c r="N12" s="454" t="s">
        <v>21</v>
      </c>
      <c r="O12" s="454"/>
      <c r="P12" s="454"/>
      <c r="Q12" s="454"/>
      <c r="R12" s="406" t="s">
        <v>1062</v>
      </c>
      <c r="S12" s="407"/>
      <c r="T12" s="407"/>
      <c r="U12" s="407"/>
      <c r="V12" s="407"/>
      <c r="W12" s="407"/>
      <c r="X12" s="407"/>
      <c r="Y12" s="407"/>
      <c r="Z12" s="407"/>
      <c r="AA12" s="407"/>
      <c r="AB12" s="407"/>
      <c r="AC12" s="407"/>
      <c r="AD12" s="408" t="s">
        <v>14</v>
      </c>
      <c r="AE12" s="409"/>
      <c r="AF12" s="410"/>
      <c r="AG12" s="524" t="s">
        <v>63</v>
      </c>
      <c r="AH12" s="525"/>
      <c r="AI12" s="425" t="s">
        <v>3196</v>
      </c>
      <c r="AJ12" s="426"/>
      <c r="AK12" s="42"/>
      <c r="AL12" s="42"/>
      <c r="AM12" s="42">
        <v>1</v>
      </c>
      <c r="AN12" s="43">
        <v>2</v>
      </c>
      <c r="AO12" s="43">
        <v>3</v>
      </c>
      <c r="AP12" s="43">
        <v>4</v>
      </c>
      <c r="AQ12" s="43">
        <v>5</v>
      </c>
      <c r="AR12" s="43">
        <v>6</v>
      </c>
      <c r="AS12" s="43">
        <v>7</v>
      </c>
      <c r="AT12" s="43">
        <v>8</v>
      </c>
      <c r="AU12" s="43">
        <v>9</v>
      </c>
      <c r="AV12" s="43">
        <v>10</v>
      </c>
      <c r="AW12" s="43">
        <v>11</v>
      </c>
      <c r="AX12" s="43">
        <v>12</v>
      </c>
      <c r="AY12" s="43">
        <v>13</v>
      </c>
      <c r="AZ12" s="43">
        <v>14</v>
      </c>
      <c r="BA12" s="43">
        <v>15</v>
      </c>
      <c r="BB12" s="43">
        <v>16</v>
      </c>
      <c r="BC12" s="43">
        <v>17</v>
      </c>
      <c r="BD12" s="43">
        <v>18</v>
      </c>
      <c r="BE12" s="43"/>
      <c r="BF12" s="43"/>
      <c r="BG12" s="44"/>
      <c r="BH12" s="44"/>
      <c r="BI12" s="44"/>
      <c r="BJ12" s="44"/>
      <c r="BK12" s="44"/>
      <c r="BL12" s="44"/>
      <c r="BN12" s="272" t="s">
        <v>4296</v>
      </c>
      <c r="BO12" s="7" t="s">
        <v>4454</v>
      </c>
      <c r="BP12" s="7" t="s">
        <v>556</v>
      </c>
      <c r="BR12" s="7" t="s">
        <v>627</v>
      </c>
      <c r="BU12" s="7" t="s">
        <v>660</v>
      </c>
      <c r="BW12" s="7" t="s">
        <v>713</v>
      </c>
      <c r="BY12" s="7" t="s">
        <v>4232</v>
      </c>
      <c r="BZ12" s="7" t="s">
        <v>767</v>
      </c>
      <c r="CA12" s="7" t="s">
        <v>2969</v>
      </c>
      <c r="CC12" t="s">
        <v>3245</v>
      </c>
      <c r="CD12" t="s">
        <v>3229</v>
      </c>
    </row>
    <row r="13" spans="1:84" ht="14.45" customHeight="1" x14ac:dyDescent="0.25">
      <c r="A13" s="41"/>
      <c r="B13" s="446"/>
      <c r="C13" s="450"/>
      <c r="D13" s="451"/>
      <c r="E13" s="451"/>
      <c r="F13" s="451"/>
      <c r="G13" s="451"/>
      <c r="H13" s="451"/>
      <c r="I13" s="452"/>
      <c r="J13" s="455"/>
      <c r="K13" s="455"/>
      <c r="L13" s="455"/>
      <c r="M13" s="455"/>
      <c r="N13" s="455"/>
      <c r="O13" s="455"/>
      <c r="P13" s="455"/>
      <c r="Q13" s="455"/>
      <c r="R13" s="453" t="s">
        <v>766</v>
      </c>
      <c r="S13" s="453"/>
      <c r="T13" s="453"/>
      <c r="U13" s="453"/>
      <c r="V13" s="453"/>
      <c r="W13" s="453"/>
      <c r="X13" s="453"/>
      <c r="Y13" s="414" t="s">
        <v>4209</v>
      </c>
      <c r="Z13" s="414"/>
      <c r="AA13" s="414"/>
      <c r="AB13" s="414"/>
      <c r="AC13" s="414"/>
      <c r="AD13" s="411"/>
      <c r="AE13" s="412"/>
      <c r="AF13" s="413"/>
      <c r="AG13" s="526"/>
      <c r="AH13" s="527"/>
      <c r="AI13" s="427"/>
      <c r="AJ13" s="428"/>
      <c r="AK13" s="42"/>
      <c r="AL13" s="42"/>
      <c r="AM13" s="45" t="s">
        <v>13</v>
      </c>
      <c r="AN13" s="45" t="s">
        <v>765</v>
      </c>
      <c r="AO13" s="45" t="s">
        <v>1950</v>
      </c>
      <c r="AP13" s="45" t="s">
        <v>1953</v>
      </c>
      <c r="AQ13" s="45" t="s">
        <v>1954</v>
      </c>
      <c r="AR13" s="45" t="s">
        <v>1956</v>
      </c>
      <c r="AS13" s="45" t="s">
        <v>1957</v>
      </c>
      <c r="AT13" s="45" t="s">
        <v>1958</v>
      </c>
      <c r="AU13" s="45" t="s">
        <v>1959</v>
      </c>
      <c r="AV13" s="45" t="s">
        <v>1960</v>
      </c>
      <c r="AW13" s="45" t="s">
        <v>1966</v>
      </c>
      <c r="AX13" s="46" t="s">
        <v>4157</v>
      </c>
      <c r="AY13" s="45" t="s">
        <v>4164</v>
      </c>
      <c r="AZ13" s="45" t="s">
        <v>4165</v>
      </c>
      <c r="BA13" s="45" t="s">
        <v>4161</v>
      </c>
      <c r="BB13" s="45" t="s">
        <v>4162</v>
      </c>
      <c r="BC13" s="45" t="s">
        <v>4163</v>
      </c>
      <c r="BD13" s="45" t="s">
        <v>4588</v>
      </c>
      <c r="BE13" s="45"/>
      <c r="BF13" s="209" t="s">
        <v>1956</v>
      </c>
      <c r="BG13" s="209" t="s">
        <v>1957</v>
      </c>
      <c r="BH13" s="209" t="s">
        <v>1958</v>
      </c>
      <c r="BI13" s="209" t="s">
        <v>4157</v>
      </c>
      <c r="BJ13" s="211" t="s">
        <v>4164</v>
      </c>
      <c r="BK13" s="211" t="s">
        <v>4165</v>
      </c>
      <c r="BL13" s="46"/>
      <c r="BM13" s="209" t="s">
        <v>63</v>
      </c>
      <c r="BN13" s="272" t="s">
        <v>4297</v>
      </c>
      <c r="BO13" s="7" t="s">
        <v>34</v>
      </c>
      <c r="BP13" s="7" t="s">
        <v>918</v>
      </c>
      <c r="BR13" s="7" t="s">
        <v>3077</v>
      </c>
      <c r="BU13" s="7" t="s">
        <v>661</v>
      </c>
      <c r="BW13" s="7" t="s">
        <v>720</v>
      </c>
      <c r="BY13" s="7" t="s">
        <v>4233</v>
      </c>
      <c r="BZ13" s="7" t="s">
        <v>767</v>
      </c>
      <c r="CA13" s="7" t="s">
        <v>2969</v>
      </c>
      <c r="CC13" t="s">
        <v>3246</v>
      </c>
      <c r="CD13" t="s">
        <v>3229</v>
      </c>
    </row>
    <row r="14" spans="1:84" x14ac:dyDescent="0.25">
      <c r="A14" s="41"/>
      <c r="B14" s="5">
        <v>1</v>
      </c>
      <c r="C14" s="434"/>
      <c r="D14" s="435"/>
      <c r="E14" s="435"/>
      <c r="F14" s="435"/>
      <c r="G14" s="435"/>
      <c r="H14" s="435"/>
      <c r="I14" s="436"/>
      <c r="J14" s="437"/>
      <c r="K14" s="437"/>
      <c r="L14" s="437"/>
      <c r="M14" s="437"/>
      <c r="N14" s="438" t="e">
        <f>INDEX(AMBIENTE!D$2:D$797,MATCH(R14,AMBIENTE!C$2:C$797,0))</f>
        <v>#N/A</v>
      </c>
      <c r="O14" s="439"/>
      <c r="P14" s="439"/>
      <c r="Q14" s="440"/>
      <c r="R14" s="415"/>
      <c r="S14" s="416"/>
      <c r="T14" s="416"/>
      <c r="U14" s="416"/>
      <c r="V14" s="416"/>
      <c r="W14" s="416"/>
      <c r="X14" s="417"/>
      <c r="Y14" s="400"/>
      <c r="Z14" s="401"/>
      <c r="AA14" s="401"/>
      <c r="AB14" s="401"/>
      <c r="AC14" s="402"/>
      <c r="AD14" s="394"/>
      <c r="AE14" s="395"/>
      <c r="AF14" s="396"/>
      <c r="AG14" s="432" t="str">
        <f>IFERROR(VLOOKUP(Item[[#This Row],[Concatenado]],CITES[],2,FALSE),"")</f>
        <v/>
      </c>
      <c r="AH14" s="433"/>
      <c r="AI14" s="432" t="str">
        <f>IFERROR(VLOOKUP(Item[[#This Row],[Concatenado]],SuscepEARs[],2,FALSE),"")</f>
        <v/>
      </c>
      <c r="AJ14" s="433"/>
      <c r="AK14" s="42"/>
      <c r="AL14" s="42"/>
      <c r="AM14" s="45">
        <v>1</v>
      </c>
      <c r="AN14" s="45" t="str">
        <f>CONCATENATE(R14," ",Y14)</f>
        <v xml:space="preserve"> </v>
      </c>
      <c r="AO14" s="45">
        <f t="shared" ref="AO14:AO58" si="0">C14</f>
        <v>0</v>
      </c>
      <c r="AP14" s="45">
        <f t="shared" ref="AP14:AP58" si="1">J14</f>
        <v>0</v>
      </c>
      <c r="AQ14" s="45" t="str">
        <f t="shared" ref="AQ14:AQ58" si="2">IFERROR(N14,"")</f>
        <v/>
      </c>
      <c r="AR14" s="45">
        <f>SUMIF('Acuario (Arribado - mortalidad)'!$B$15:$B$244,'ORDEN DE CUARENTENA'!B14,'Acuario (Arribado - mortalidad)'!$F$15:$F$244)</f>
        <v>0</v>
      </c>
      <c r="AS14" s="45" t="str">
        <f>IF(AR14&gt;0, IF(SUMIF('Acuario (Arribado - mortalidad)'!$B$15:$B$244,'ORDEN DE CUARENTENA'!B14,'Acuario (Arribado - mortalidad)'!$K$15:$K$244)=0, "0", SUMIF('Acuario (Arribado - mortalidad)'!$B$15:$B$244,'ORDEN DE CUARENTENA'!B14,'Acuario (Arribado - mortalidad)'!$K$15:$K$244)),"")</f>
        <v/>
      </c>
      <c r="AT14" s="45">
        <f>IF(AR14 = AS14,"0", SUMIF('Acuario (Arribado - mortalidad)'!$B$15:$B$244,'ORDEN DE CUARENTENA'!B14,'Acuario (Arribado - mortalidad)'!$G$15:$G$244))</f>
        <v>0</v>
      </c>
      <c r="AU14" s="47" t="str">
        <f>IFERROR(Item[[#This Row],[mortalidad acumulada]]/Item[[#This Row],[cantidad arribada]],"")</f>
        <v/>
      </c>
      <c r="AV14" s="45">
        <f>IF(ISTEXT(R14),IF(Item[[#This Row],[cantidad arribada]]=0,"No llega",Item[[#This Row],[cantidad arribada]]),)</f>
        <v>0</v>
      </c>
      <c r="AW14" s="45" t="str">
        <f>IFERROR(VLOOKUP(B14,'Tratamientos-Eventos'!$B$9:$S$20,19,FALSE),"")</f>
        <v/>
      </c>
      <c r="AX14" s="45">
        <f>SUMIF('Acuario (Arribado - mortalidad)'!$B$15:$B$244,'ORDEN DE CUARENTENA'!B14,'Acuario (Arribado - mortalidad)'!$O$15:$O$244)</f>
        <v>0</v>
      </c>
      <c r="AY14" s="45">
        <f>SUMIF('Acuario (Arribado - mortalidad)'!$B$15:$B$244,'ORDEN DE CUARENTENA'!B14,'Acuario (Arribado - mortalidad)'!$BG$15:$BG$244)</f>
        <v>0</v>
      </c>
      <c r="AZ14" s="45">
        <f>SUMIF('Acuario (Arribado - mortalidad)'!$B$15:$B$244,'ORDEN DE CUARENTENA'!B14,'Acuario (Arribado - mortalidad)'!$BH$15:$BH$244)</f>
        <v>0</v>
      </c>
      <c r="BA14" s="45" t="str">
        <f>IFERROR(Item[[#This Row],[Mortalidad dia 1]]/Item[[#This Row],[cantidad arribada]],"")</f>
        <v/>
      </c>
      <c r="BB14" s="45" t="str">
        <f>IFERROR(Item[[#This Row],[Mortalidad 2 a 8  (Sem 1)]]/Item[[#This Row],[cantidad arribada]],"")</f>
        <v/>
      </c>
      <c r="BC14" s="45" t="str">
        <f>IFERROR(Item[[#This Row],[Mortalidad 9 a 15 (Sem 2)]]/Item[[#This Row],[cantidad arribada]],"")</f>
        <v/>
      </c>
      <c r="BD14" s="45">
        <f t="shared" ref="BD14:BD58" si="3">AC14</f>
        <v>0</v>
      </c>
      <c r="BE14" s="45"/>
      <c r="BF14" s="210">
        <f>SUMIF('Acuario (Arribado - mortalidad)'!$B$15:$B$244,'ORDEN DE CUARENTENA'!B14,'Acuario (Arribado - mortalidad)'!$F$15:$F$244)</f>
        <v>0</v>
      </c>
      <c r="BG14" s="210">
        <f>SUMIF('Acuario (Arribado - mortalidad)'!$B$15:$B$244,'ORDEN DE CUARENTENA'!B14,'Acuario (Arribado - mortalidad)'!$K$15:$K$244)</f>
        <v>0</v>
      </c>
      <c r="BH14" s="210">
        <f>SUMIF('Acuario (Arribado - mortalidad)'!$B$15:$B$244,'ORDEN DE CUARENTENA'!B14,'Acuario (Arribado - mortalidad)'!$G$15:$G$244)</f>
        <v>0</v>
      </c>
      <c r="BI14" s="210">
        <f>SUMIF('Acuario (Arribado - mortalidad)'!$B$15:$B$244,'ORDEN DE CUARENTENA'!B14,'Acuario (Arribado - mortalidad)'!$O$15:$O$244)</f>
        <v>0</v>
      </c>
      <c r="BJ14" s="210">
        <f>SUMIF('Acuario (Arribado - mortalidad)'!$B$15:$B$244,'ORDEN DE CUARENTENA'!B14,'Acuario (Arribado - mortalidad)'!$BG$15:$BG$244)</f>
        <v>0</v>
      </c>
      <c r="BK14" s="210">
        <f>SUMIF('Acuario (Arribado - mortalidad)'!$B$15:$B$244,'ORDEN DE CUARENTENA'!B14,'Acuario (Arribado - mortalidad)'!$BH$15:$BH$244)</f>
        <v>0</v>
      </c>
      <c r="BL14" s="45"/>
      <c r="BM14" s="254" t="str">
        <f>IFERROR(VLOOKUP(R14:AC14,CITES[],2,FALSE),"")</f>
        <v/>
      </c>
      <c r="BN14" s="273" t="s">
        <v>4298</v>
      </c>
      <c r="BO14" s="7" t="s">
        <v>35</v>
      </c>
      <c r="BP14" s="7" t="s">
        <v>557</v>
      </c>
      <c r="BR14" s="7" t="s">
        <v>628</v>
      </c>
      <c r="BU14" s="7" t="s">
        <v>3044</v>
      </c>
      <c r="BY14" s="7" t="s">
        <v>4234</v>
      </c>
      <c r="BZ14" s="7" t="s">
        <v>767</v>
      </c>
      <c r="CA14" s="7" t="s">
        <v>2969</v>
      </c>
      <c r="CC14" t="s">
        <v>3247</v>
      </c>
      <c r="CD14" t="s">
        <v>3229</v>
      </c>
    </row>
    <row r="15" spans="1:84" x14ac:dyDescent="0.25">
      <c r="A15" s="41"/>
      <c r="B15" s="5">
        <v>2</v>
      </c>
      <c r="C15" s="434"/>
      <c r="D15" s="435"/>
      <c r="E15" s="435"/>
      <c r="F15" s="435"/>
      <c r="G15" s="435"/>
      <c r="H15" s="435"/>
      <c r="I15" s="436"/>
      <c r="J15" s="437"/>
      <c r="K15" s="437"/>
      <c r="L15" s="437"/>
      <c r="M15" s="437"/>
      <c r="N15" s="438" t="e">
        <f>INDEX(AMBIENTE!D$2:D$797,MATCH(R15,AMBIENTE!C$2:C$797,0))</f>
        <v>#N/A</v>
      </c>
      <c r="O15" s="439"/>
      <c r="P15" s="439"/>
      <c r="Q15" s="440"/>
      <c r="R15" s="415"/>
      <c r="S15" s="416"/>
      <c r="T15" s="416"/>
      <c r="U15" s="416"/>
      <c r="V15" s="416"/>
      <c r="W15" s="416"/>
      <c r="X15" s="417"/>
      <c r="Y15" s="400"/>
      <c r="Z15" s="401"/>
      <c r="AA15" s="401"/>
      <c r="AB15" s="401"/>
      <c r="AC15" s="402"/>
      <c r="AD15" s="394"/>
      <c r="AE15" s="395"/>
      <c r="AF15" s="396"/>
      <c r="AG15" s="432" t="str">
        <f>IFERROR(VLOOKUP(Item[[#This Row],[Concatenado]],CITES[],2,FALSE),"")</f>
        <v/>
      </c>
      <c r="AH15" s="433"/>
      <c r="AI15" s="432" t="str">
        <f>IFERROR(VLOOKUP(Item[[#This Row],[Concatenado]],SuscepEARs[],2,FALSE),"")</f>
        <v/>
      </c>
      <c r="AJ15" s="433"/>
      <c r="AK15" s="6"/>
      <c r="AL15" s="42"/>
      <c r="AM15" s="45">
        <v>2</v>
      </c>
      <c r="AN15" s="45" t="str">
        <f>CONCATENATE(R15," ",Y15)</f>
        <v xml:space="preserve"> </v>
      </c>
      <c r="AO15" s="45">
        <f t="shared" si="0"/>
        <v>0</v>
      </c>
      <c r="AP15" s="45">
        <f t="shared" si="1"/>
        <v>0</v>
      </c>
      <c r="AQ15" s="45" t="str">
        <f t="shared" si="2"/>
        <v/>
      </c>
      <c r="AR15" s="45">
        <f>SUMIF('Acuario (Arribado - mortalidad)'!$B$15:$B$244,'ORDEN DE CUARENTENA'!B15,'Acuario (Arribado - mortalidad)'!$F$15:$F$244)</f>
        <v>0</v>
      </c>
      <c r="AS15" s="45" t="str">
        <f>IF(AR15&gt;0, IF(SUMIF('Acuario (Arribado - mortalidad)'!$B$15:$B$244,'ORDEN DE CUARENTENA'!B15,'Acuario (Arribado - mortalidad)'!$K$15:$K$244)=0, "0", SUMIF('Acuario (Arribado - mortalidad)'!$B$15:$B$244,'ORDEN DE CUARENTENA'!B15,'Acuario (Arribado - mortalidad)'!$K$15:$K$244)),"")</f>
        <v/>
      </c>
      <c r="AT15" s="45">
        <f>IF(AR15 = AS15,"0", SUMIF('Acuario (Arribado - mortalidad)'!$B$15:$B$244,'ORDEN DE CUARENTENA'!B15,'Acuario (Arribado - mortalidad)'!$G$15:$G$244))</f>
        <v>0</v>
      </c>
      <c r="AU15" s="47" t="str">
        <f>IFERROR(Item[[#This Row],[mortalidad acumulada]]/Item[[#This Row],[cantidad arribada]],"")</f>
        <v/>
      </c>
      <c r="AV15" s="45">
        <f>IF(ISTEXT(R15),IF(Item[[#This Row],[cantidad arribada]]=0,"No llega",Item[[#This Row],[cantidad arribada]]),)</f>
        <v>0</v>
      </c>
      <c r="AW15" s="45" t="str">
        <f>IFERROR(VLOOKUP(B15,'Tratamientos-Eventos'!$B$9:$S$20,19,FALSE),"")</f>
        <v/>
      </c>
      <c r="AX15" s="45">
        <f>SUMIF('Acuario (Arribado - mortalidad)'!$B$15:$B$244,'ORDEN DE CUARENTENA'!B15,'Acuario (Arribado - mortalidad)'!$O$15:$O$244)</f>
        <v>0</v>
      </c>
      <c r="AY15" s="45">
        <f>SUMIF('Acuario (Arribado - mortalidad)'!$B$15:$B$244,'ORDEN DE CUARENTENA'!B15,'Acuario (Arribado - mortalidad)'!$BG$15:$BG$244)</f>
        <v>0</v>
      </c>
      <c r="AZ15" s="45">
        <f>SUMIF('Acuario (Arribado - mortalidad)'!$B$15:$B$244,'ORDEN DE CUARENTENA'!B15,'Acuario (Arribado - mortalidad)'!$BH$15:$BH$244)</f>
        <v>0</v>
      </c>
      <c r="BA15" s="45" t="str">
        <f>IFERROR(Item[[#This Row],[Mortalidad dia 1]]/Item[[#This Row],[cantidad arribada]],"")</f>
        <v/>
      </c>
      <c r="BB15" s="45" t="str">
        <f>IFERROR(Item[[#This Row],[Mortalidad 2 a 8  (Sem 1)]]/Item[[#This Row],[cantidad arribada]],"")</f>
        <v/>
      </c>
      <c r="BC15" s="45" t="str">
        <f>IFERROR(Item[[#This Row],[Mortalidad 9 a 15 (Sem 2)]]/Item[[#This Row],[cantidad arribada]],"")</f>
        <v/>
      </c>
      <c r="BD15" s="45">
        <f t="shared" si="3"/>
        <v>0</v>
      </c>
      <c r="BE15" s="45"/>
      <c r="BF15" s="210">
        <f>SUMIF('Acuario (Arribado - mortalidad)'!$B$15:$B$244,'ORDEN DE CUARENTENA'!B15,'Acuario (Arribado - mortalidad)'!$F$15:$F$244)</f>
        <v>0</v>
      </c>
      <c r="BG15" s="210">
        <f>SUMIF('Acuario (Arribado - mortalidad)'!$B$15:$B$244,'ORDEN DE CUARENTENA'!B15,'Acuario (Arribado - mortalidad)'!$K$15:$K$244)</f>
        <v>0</v>
      </c>
      <c r="BH15" s="210">
        <f>SUMIF('Acuario (Arribado - mortalidad)'!$B$15:$B$244,'ORDEN DE CUARENTENA'!B15,'Acuario (Arribado - mortalidad)'!$G$15:$G$244)</f>
        <v>0</v>
      </c>
      <c r="BI15" s="210">
        <f>SUMIF('Acuario (Arribado - mortalidad)'!$B$15:$B$244,'ORDEN DE CUARENTENA'!B15,'Acuario (Arribado - mortalidad)'!$O$15:$O$244)</f>
        <v>0</v>
      </c>
      <c r="BJ15" s="210">
        <f>SUMIF('Acuario (Arribado - mortalidad)'!$B$15:$B$244,'ORDEN DE CUARENTENA'!B15,'Acuario (Arribado - mortalidad)'!$BG$15:$BG$244)</f>
        <v>0</v>
      </c>
      <c r="BK15" s="210">
        <f>SUMIF('Acuario (Arribado - mortalidad)'!$B$15:$B$244,'ORDEN DE CUARENTENA'!B15,'Acuario (Arribado - mortalidad)'!$BH$15:$BH$244)</f>
        <v>0</v>
      </c>
      <c r="BL15" s="45"/>
      <c r="BM15" s="254" t="str">
        <f>IFERROR(VLOOKUP(AN15,CITES[],2,FALSE),"")</f>
        <v/>
      </c>
      <c r="BN15" s="274" t="s">
        <v>4299</v>
      </c>
      <c r="BO15" s="7" t="s">
        <v>37</v>
      </c>
      <c r="BP15" s="7" t="s">
        <v>558</v>
      </c>
      <c r="BR15" s="7" t="s">
        <v>629</v>
      </c>
      <c r="BY15" s="7" t="s">
        <v>4235</v>
      </c>
      <c r="BZ15" s="7" t="s">
        <v>767</v>
      </c>
      <c r="CA15" s="7" t="s">
        <v>2969</v>
      </c>
      <c r="CC15" t="s">
        <v>4632</v>
      </c>
      <c r="CD15" t="s">
        <v>3229</v>
      </c>
    </row>
    <row r="16" spans="1:84" x14ac:dyDescent="0.25">
      <c r="A16" s="41"/>
      <c r="B16" s="5">
        <v>3</v>
      </c>
      <c r="C16" s="434"/>
      <c r="D16" s="435"/>
      <c r="E16" s="435"/>
      <c r="F16" s="435"/>
      <c r="G16" s="435"/>
      <c r="H16" s="435"/>
      <c r="I16" s="436"/>
      <c r="J16" s="437"/>
      <c r="K16" s="437"/>
      <c r="L16" s="437"/>
      <c r="M16" s="437"/>
      <c r="N16" s="438" t="e">
        <f>INDEX(AMBIENTE!D$2:D$797,MATCH(R16,AMBIENTE!C$2:C$797,0))</f>
        <v>#N/A</v>
      </c>
      <c r="O16" s="439"/>
      <c r="P16" s="439"/>
      <c r="Q16" s="440"/>
      <c r="R16" s="415"/>
      <c r="S16" s="416"/>
      <c r="T16" s="416"/>
      <c r="U16" s="416"/>
      <c r="V16" s="416"/>
      <c r="W16" s="416"/>
      <c r="X16" s="417"/>
      <c r="Y16" s="400"/>
      <c r="Z16" s="401"/>
      <c r="AA16" s="401"/>
      <c r="AB16" s="401"/>
      <c r="AC16" s="402"/>
      <c r="AD16" s="394"/>
      <c r="AE16" s="395"/>
      <c r="AF16" s="396"/>
      <c r="AG16" s="432" t="str">
        <f>IFERROR(VLOOKUP(Item[[#This Row],[Concatenado]],CITES[],2,FALSE),"")</f>
        <v/>
      </c>
      <c r="AH16" s="433"/>
      <c r="AI16" s="432" t="str">
        <f>IFERROR(VLOOKUP(Item[[#This Row],[Concatenado]],SuscepEARs[],2,FALSE),"")</f>
        <v/>
      </c>
      <c r="AJ16" s="433"/>
      <c r="AK16" s="6"/>
      <c r="AL16" s="42"/>
      <c r="AM16" s="45">
        <v>3</v>
      </c>
      <c r="AN16" s="45" t="str">
        <f t="shared" ref="AN16:AN58" si="4">CONCATENATE(R16," ",Y16)</f>
        <v xml:space="preserve"> </v>
      </c>
      <c r="AO16" s="45">
        <f t="shared" si="0"/>
        <v>0</v>
      </c>
      <c r="AP16" s="45">
        <f t="shared" si="1"/>
        <v>0</v>
      </c>
      <c r="AQ16" s="45" t="str">
        <f t="shared" si="2"/>
        <v/>
      </c>
      <c r="AR16" s="45">
        <f>SUMIF('Acuario (Arribado - mortalidad)'!$B$15:$B$244,'ORDEN DE CUARENTENA'!B16,'Acuario (Arribado - mortalidad)'!$F$15:$F$244)</f>
        <v>0</v>
      </c>
      <c r="AS16" s="45" t="str">
        <f>IF(AR16&gt;0, IF(SUMIF('Acuario (Arribado - mortalidad)'!$B$15:$B$244,'ORDEN DE CUARENTENA'!B16,'Acuario (Arribado - mortalidad)'!$K$15:$K$244)=0, "0", SUMIF('Acuario (Arribado - mortalidad)'!$B$15:$B$244,'ORDEN DE CUARENTENA'!B16,'Acuario (Arribado - mortalidad)'!$K$15:$K$244)),"")</f>
        <v/>
      </c>
      <c r="AT16" s="45">
        <f>IF(AR16 = AS16,"0", SUMIF('Acuario (Arribado - mortalidad)'!$B$15:$B$244,'ORDEN DE CUARENTENA'!B16,'Acuario (Arribado - mortalidad)'!$G$15:$G$244))</f>
        <v>0</v>
      </c>
      <c r="AU16" s="47" t="str">
        <f>IFERROR(Item[[#This Row],[mortalidad acumulada]]/Item[[#This Row],[cantidad arribada]],"")</f>
        <v/>
      </c>
      <c r="AV16" s="45">
        <f>IF(ISTEXT(R16),IF(Item[[#This Row],[cantidad arribada]]=0,"No llega",Item[[#This Row],[cantidad arribada]]),)</f>
        <v>0</v>
      </c>
      <c r="AW16" s="45" t="str">
        <f>IFERROR(VLOOKUP(B16,'Tratamientos-Eventos'!$B$9:$S$20,19,FALSE),"")</f>
        <v/>
      </c>
      <c r="AX16" s="45">
        <f>SUMIF('Acuario (Arribado - mortalidad)'!$B$15:$B$244,'ORDEN DE CUARENTENA'!B16,'Acuario (Arribado - mortalidad)'!$O$15:$O$244)</f>
        <v>0</v>
      </c>
      <c r="AY16" s="45">
        <f>SUMIF('Acuario (Arribado - mortalidad)'!$B$15:$B$244,'ORDEN DE CUARENTENA'!B16,'Acuario (Arribado - mortalidad)'!$BG$15:$BG$244)</f>
        <v>0</v>
      </c>
      <c r="AZ16" s="45">
        <f>SUMIF('Acuario (Arribado - mortalidad)'!$B$15:$B$244,'ORDEN DE CUARENTENA'!B16,'Acuario (Arribado - mortalidad)'!$BH$15:$BH$244)</f>
        <v>0</v>
      </c>
      <c r="BA16" s="45" t="str">
        <f>IFERROR(Item[[#This Row],[Mortalidad dia 1]]/Item[[#This Row],[cantidad arribada]],"")</f>
        <v/>
      </c>
      <c r="BB16" s="45" t="str">
        <f>IFERROR(Item[[#This Row],[Mortalidad 2 a 8  (Sem 1)]]/Item[[#This Row],[cantidad arribada]],"")</f>
        <v/>
      </c>
      <c r="BC16" s="45" t="str">
        <f>IFERROR(Item[[#This Row],[Mortalidad 9 a 15 (Sem 2)]]/Item[[#This Row],[cantidad arribada]],"")</f>
        <v/>
      </c>
      <c r="BD16" s="45">
        <f t="shared" si="3"/>
        <v>0</v>
      </c>
      <c r="BE16" s="45"/>
      <c r="BF16" s="210">
        <f>SUMIF('Acuario (Arribado - mortalidad)'!$B$15:$B$244,'ORDEN DE CUARENTENA'!B16,'Acuario (Arribado - mortalidad)'!$F$15:$F$244)</f>
        <v>0</v>
      </c>
      <c r="BG16" s="210">
        <f>SUMIF('Acuario (Arribado - mortalidad)'!$B$15:$B$244,'ORDEN DE CUARENTENA'!B16,'Acuario (Arribado - mortalidad)'!$K$15:$K$244)</f>
        <v>0</v>
      </c>
      <c r="BH16" s="210">
        <f>SUMIF('Acuario (Arribado - mortalidad)'!$B$15:$B$244,'ORDEN DE CUARENTENA'!B16,'Acuario (Arribado - mortalidad)'!$G$15:$G$244)</f>
        <v>0</v>
      </c>
      <c r="BI16" s="210">
        <f>SUMIF('Acuario (Arribado - mortalidad)'!$B$15:$B$244,'ORDEN DE CUARENTENA'!B16,'Acuario (Arribado - mortalidad)'!$O$15:$O$244)</f>
        <v>0</v>
      </c>
      <c r="BJ16" s="210">
        <f>SUMIF('Acuario (Arribado - mortalidad)'!$B$15:$B$244,'ORDEN DE CUARENTENA'!B16,'Acuario (Arribado - mortalidad)'!$BG$15:$BG$244)</f>
        <v>0</v>
      </c>
      <c r="BK16" s="210">
        <f>SUMIF('Acuario (Arribado - mortalidad)'!$B$15:$B$244,'ORDEN DE CUARENTENA'!B16,'Acuario (Arribado - mortalidad)'!$BH$15:$BH$244)</f>
        <v>0</v>
      </c>
      <c r="BL16" s="45"/>
      <c r="BM16" s="254" t="str">
        <f>IFERROR(VLOOKUP(AN16,CITES[],2,FALSE),"")</f>
        <v/>
      </c>
      <c r="BN16" s="274" t="s">
        <v>4300</v>
      </c>
      <c r="BO16" s="7" t="s">
        <v>39</v>
      </c>
      <c r="BP16" s="7" t="s">
        <v>559</v>
      </c>
      <c r="BR16" s="7" t="s">
        <v>4585</v>
      </c>
      <c r="BY16" s="7" t="s">
        <v>4236</v>
      </c>
      <c r="BZ16" s="7" t="s">
        <v>767</v>
      </c>
      <c r="CA16" s="7" t="s">
        <v>2969</v>
      </c>
      <c r="CC16" t="s">
        <v>3248</v>
      </c>
      <c r="CD16" t="s">
        <v>3229</v>
      </c>
    </row>
    <row r="17" spans="1:82" x14ac:dyDescent="0.25">
      <c r="A17" s="41"/>
      <c r="B17" s="5">
        <v>4</v>
      </c>
      <c r="C17" s="434"/>
      <c r="D17" s="435"/>
      <c r="E17" s="435"/>
      <c r="F17" s="435"/>
      <c r="G17" s="435"/>
      <c r="H17" s="435"/>
      <c r="I17" s="436"/>
      <c r="J17" s="437"/>
      <c r="K17" s="437"/>
      <c r="L17" s="437"/>
      <c r="M17" s="437"/>
      <c r="N17" s="438" t="e">
        <f>INDEX(AMBIENTE!D$2:D$797,MATCH(R17,AMBIENTE!C$2:C$797,0))</f>
        <v>#N/A</v>
      </c>
      <c r="O17" s="439"/>
      <c r="P17" s="439"/>
      <c r="Q17" s="440"/>
      <c r="R17" s="415"/>
      <c r="S17" s="416"/>
      <c r="T17" s="416"/>
      <c r="U17" s="416"/>
      <c r="V17" s="416"/>
      <c r="W17" s="416"/>
      <c r="X17" s="417"/>
      <c r="Y17" s="400"/>
      <c r="Z17" s="401"/>
      <c r="AA17" s="401"/>
      <c r="AB17" s="401"/>
      <c r="AC17" s="402"/>
      <c r="AD17" s="394"/>
      <c r="AE17" s="395"/>
      <c r="AF17" s="396"/>
      <c r="AG17" s="432" t="str">
        <f>IFERROR(VLOOKUP(Item[[#This Row],[Concatenado]],CITES[],2,FALSE),"")</f>
        <v/>
      </c>
      <c r="AH17" s="433"/>
      <c r="AI17" s="432" t="str">
        <f>IFERROR(VLOOKUP(Item[[#This Row],[Concatenado]],SuscepEARs[],2,FALSE),"")</f>
        <v/>
      </c>
      <c r="AJ17" s="433"/>
      <c r="AK17" s="6"/>
      <c r="AL17" s="42"/>
      <c r="AM17" s="45">
        <v>4</v>
      </c>
      <c r="AN17" s="45" t="str">
        <f t="shared" si="4"/>
        <v xml:space="preserve"> </v>
      </c>
      <c r="AO17" s="45">
        <f t="shared" si="0"/>
        <v>0</v>
      </c>
      <c r="AP17" s="45">
        <f t="shared" si="1"/>
        <v>0</v>
      </c>
      <c r="AQ17" s="45" t="str">
        <f t="shared" si="2"/>
        <v/>
      </c>
      <c r="AR17" s="45">
        <f>SUMIF('Acuario (Arribado - mortalidad)'!$B$15:$B$244,'ORDEN DE CUARENTENA'!B17,'Acuario (Arribado - mortalidad)'!$F$15:$F$244)</f>
        <v>0</v>
      </c>
      <c r="AS17" s="45" t="str">
        <f>IF(AR17&gt;0, IF(SUMIF('Acuario (Arribado - mortalidad)'!$B$15:$B$244,'ORDEN DE CUARENTENA'!B17,'Acuario (Arribado - mortalidad)'!$K$15:$K$244)=0, "0", SUMIF('Acuario (Arribado - mortalidad)'!$B$15:$B$244,'ORDEN DE CUARENTENA'!B17,'Acuario (Arribado - mortalidad)'!$K$15:$K$244)),"")</f>
        <v/>
      </c>
      <c r="AT17" s="45">
        <f>IF(AR17 = AS17,"0", SUMIF('Acuario (Arribado - mortalidad)'!$B$15:$B$244,'ORDEN DE CUARENTENA'!B17,'Acuario (Arribado - mortalidad)'!$G$15:$G$244))</f>
        <v>0</v>
      </c>
      <c r="AU17" s="47" t="str">
        <f>IFERROR(Item[[#This Row],[mortalidad acumulada]]/Item[[#This Row],[cantidad arribada]],"")</f>
        <v/>
      </c>
      <c r="AV17" s="45">
        <f>IF(ISTEXT(R17),IF(Item[[#This Row],[cantidad arribada]]=0,"No llega",Item[[#This Row],[cantidad arribada]]),)</f>
        <v>0</v>
      </c>
      <c r="AW17" s="45" t="str">
        <f>IFERROR(VLOOKUP(B17,'Tratamientos-Eventos'!$B$9:$S$20,19,FALSE),"")</f>
        <v/>
      </c>
      <c r="AX17" s="45">
        <f>SUMIF('Acuario (Arribado - mortalidad)'!$B$15:$B$244,'ORDEN DE CUARENTENA'!B17,'Acuario (Arribado - mortalidad)'!$O$15:$O$244)</f>
        <v>0</v>
      </c>
      <c r="AY17" s="45">
        <f>SUMIF('Acuario (Arribado - mortalidad)'!$B$15:$B$244,'ORDEN DE CUARENTENA'!B17,'Acuario (Arribado - mortalidad)'!$BG$15:$BG$244)</f>
        <v>0</v>
      </c>
      <c r="AZ17" s="45">
        <f>SUMIF('Acuario (Arribado - mortalidad)'!$B$15:$B$244,'ORDEN DE CUARENTENA'!B17,'Acuario (Arribado - mortalidad)'!$BH$15:$BH$244)</f>
        <v>0</v>
      </c>
      <c r="BA17" s="45" t="str">
        <f>IFERROR(Item[[#This Row],[Mortalidad dia 1]]/Item[[#This Row],[cantidad arribada]],"")</f>
        <v/>
      </c>
      <c r="BB17" s="45" t="str">
        <f>IFERROR(Item[[#This Row],[Mortalidad 2 a 8  (Sem 1)]]/Item[[#This Row],[cantidad arribada]],"")</f>
        <v/>
      </c>
      <c r="BC17" s="45" t="str">
        <f>IFERROR(Item[[#This Row],[Mortalidad 9 a 15 (Sem 2)]]/Item[[#This Row],[cantidad arribada]],"")</f>
        <v/>
      </c>
      <c r="BD17" s="45">
        <f t="shared" si="3"/>
        <v>0</v>
      </c>
      <c r="BE17" s="45"/>
      <c r="BF17" s="210">
        <f>SUMIF('Acuario (Arribado - mortalidad)'!$B$15:$B$244,'ORDEN DE CUARENTENA'!B17,'Acuario (Arribado - mortalidad)'!$F$15:$F$244)</f>
        <v>0</v>
      </c>
      <c r="BG17" s="210">
        <f>SUMIF('Acuario (Arribado - mortalidad)'!$B$15:$B$244,'ORDEN DE CUARENTENA'!B17,'Acuario (Arribado - mortalidad)'!$K$15:$K$244)</f>
        <v>0</v>
      </c>
      <c r="BH17" s="210">
        <f>SUMIF('Acuario (Arribado - mortalidad)'!$B$15:$B$244,'ORDEN DE CUARENTENA'!B17,'Acuario (Arribado - mortalidad)'!$G$15:$G$244)</f>
        <v>0</v>
      </c>
      <c r="BI17" s="210">
        <f>SUMIF('Acuario (Arribado - mortalidad)'!$B$15:$B$244,'ORDEN DE CUARENTENA'!B17,'Acuario (Arribado - mortalidad)'!$O$15:$O$244)</f>
        <v>0</v>
      </c>
      <c r="BJ17" s="210">
        <f>SUMIF('Acuario (Arribado - mortalidad)'!$B$15:$B$244,'ORDEN DE CUARENTENA'!B17,'Acuario (Arribado - mortalidad)'!$BG$15:$BG$244)</f>
        <v>0</v>
      </c>
      <c r="BK17" s="210">
        <f>SUMIF('Acuario (Arribado - mortalidad)'!$B$15:$B$244,'ORDEN DE CUARENTENA'!B17,'Acuario (Arribado - mortalidad)'!$BH$15:$BH$244)</f>
        <v>0</v>
      </c>
      <c r="BL17" s="45"/>
      <c r="BM17" s="254" t="str">
        <f>IFERROR(VLOOKUP(AN17,CITES[],2,FALSE),"")</f>
        <v/>
      </c>
      <c r="BN17" s="48"/>
      <c r="BO17" s="7" t="s">
        <v>40</v>
      </c>
      <c r="BP17" s="7" t="s">
        <v>560</v>
      </c>
      <c r="BR17" s="7" t="s">
        <v>630</v>
      </c>
      <c r="BY17" s="7" t="s">
        <v>4237</v>
      </c>
      <c r="BZ17" s="7" t="s">
        <v>767</v>
      </c>
      <c r="CA17" s="7" t="s">
        <v>2969</v>
      </c>
      <c r="CC17" t="s">
        <v>3249</v>
      </c>
      <c r="CD17" t="s">
        <v>3229</v>
      </c>
    </row>
    <row r="18" spans="1:82" x14ac:dyDescent="0.25">
      <c r="A18" s="41"/>
      <c r="B18" s="5">
        <v>5</v>
      </c>
      <c r="C18" s="434"/>
      <c r="D18" s="435"/>
      <c r="E18" s="435"/>
      <c r="F18" s="435"/>
      <c r="G18" s="435"/>
      <c r="H18" s="435"/>
      <c r="I18" s="436"/>
      <c r="J18" s="437"/>
      <c r="K18" s="437"/>
      <c r="L18" s="437"/>
      <c r="M18" s="437"/>
      <c r="N18" s="438" t="e">
        <f>INDEX(AMBIENTE!D$2:D$797,MATCH(R18,AMBIENTE!C$2:C$797,0))</f>
        <v>#N/A</v>
      </c>
      <c r="O18" s="439"/>
      <c r="P18" s="439"/>
      <c r="Q18" s="440"/>
      <c r="R18" s="415"/>
      <c r="S18" s="416"/>
      <c r="T18" s="416"/>
      <c r="U18" s="416"/>
      <c r="V18" s="416"/>
      <c r="W18" s="416"/>
      <c r="X18" s="417"/>
      <c r="Y18" s="400"/>
      <c r="Z18" s="401"/>
      <c r="AA18" s="401"/>
      <c r="AB18" s="401"/>
      <c r="AC18" s="402"/>
      <c r="AD18" s="394"/>
      <c r="AE18" s="395"/>
      <c r="AF18" s="396"/>
      <c r="AG18" s="432" t="str">
        <f>IFERROR(VLOOKUP(Item[[#This Row],[Concatenado]],CITES[],2,FALSE),"")</f>
        <v/>
      </c>
      <c r="AH18" s="433"/>
      <c r="AI18" s="432" t="str">
        <f>IFERROR(VLOOKUP(Item[[#This Row],[Concatenado]],SuscepEARs[],2,FALSE),"")</f>
        <v/>
      </c>
      <c r="AJ18" s="433"/>
      <c r="AK18" s="6"/>
      <c r="AL18" s="42"/>
      <c r="AM18" s="45">
        <v>5</v>
      </c>
      <c r="AN18" s="45" t="str">
        <f t="shared" si="4"/>
        <v xml:space="preserve"> </v>
      </c>
      <c r="AO18" s="45">
        <f t="shared" si="0"/>
        <v>0</v>
      </c>
      <c r="AP18" s="45">
        <f t="shared" si="1"/>
        <v>0</v>
      </c>
      <c r="AQ18" s="45" t="str">
        <f t="shared" si="2"/>
        <v/>
      </c>
      <c r="AR18" s="45">
        <f>SUMIF('Acuario (Arribado - mortalidad)'!$B$15:$B$244,'ORDEN DE CUARENTENA'!B18,'Acuario (Arribado - mortalidad)'!$F$15:$F$244)</f>
        <v>0</v>
      </c>
      <c r="AS18" s="45" t="str">
        <f>IF(AR18&gt;0, IF(SUMIF('Acuario (Arribado - mortalidad)'!$B$15:$B$244,'ORDEN DE CUARENTENA'!B18,'Acuario (Arribado - mortalidad)'!$K$15:$K$244)=0, "0", SUMIF('Acuario (Arribado - mortalidad)'!$B$15:$B$244,'ORDEN DE CUARENTENA'!B18,'Acuario (Arribado - mortalidad)'!$K$15:$K$244)),"")</f>
        <v/>
      </c>
      <c r="AT18" s="45">
        <f>IF(AR18 = AS18,"0", SUMIF('Acuario (Arribado - mortalidad)'!$B$15:$B$244,'ORDEN DE CUARENTENA'!B18,'Acuario (Arribado - mortalidad)'!$G$15:$G$244))</f>
        <v>0</v>
      </c>
      <c r="AU18" s="47" t="str">
        <f>IFERROR(Item[[#This Row],[mortalidad acumulada]]/Item[[#This Row],[cantidad arribada]],"")</f>
        <v/>
      </c>
      <c r="AV18" s="45">
        <f>IF(ISTEXT(R18),IF(Item[[#This Row],[cantidad arribada]]=0,"No llega",Item[[#This Row],[cantidad arribada]]),)</f>
        <v>0</v>
      </c>
      <c r="AW18" s="45" t="str">
        <f>IFERROR(VLOOKUP(B18,'Tratamientos-Eventos'!$B$9:$S$20,19,FALSE),"")</f>
        <v/>
      </c>
      <c r="AX18" s="45">
        <f>SUMIF('Acuario (Arribado - mortalidad)'!$B$15:$B$244,'ORDEN DE CUARENTENA'!B18,'Acuario (Arribado - mortalidad)'!$O$15:$O$244)</f>
        <v>0</v>
      </c>
      <c r="AY18" s="45">
        <f>SUMIF('Acuario (Arribado - mortalidad)'!$B$15:$B$244,'ORDEN DE CUARENTENA'!B18,'Acuario (Arribado - mortalidad)'!$BG$15:$BG$244)</f>
        <v>0</v>
      </c>
      <c r="AZ18" s="45">
        <f>SUMIF('Acuario (Arribado - mortalidad)'!$B$15:$B$244,'ORDEN DE CUARENTENA'!B18,'Acuario (Arribado - mortalidad)'!$BH$15:$BH$244)</f>
        <v>0</v>
      </c>
      <c r="BA18" s="45" t="str">
        <f>IFERROR(Item[[#This Row],[Mortalidad dia 1]]/Item[[#This Row],[cantidad arribada]],"")</f>
        <v/>
      </c>
      <c r="BB18" s="45" t="str">
        <f>IFERROR(Item[[#This Row],[Mortalidad 2 a 8  (Sem 1)]]/Item[[#This Row],[cantidad arribada]],"")</f>
        <v/>
      </c>
      <c r="BC18" s="45" t="str">
        <f>IFERROR(Item[[#This Row],[Mortalidad 9 a 15 (Sem 2)]]/Item[[#This Row],[cantidad arribada]],"")</f>
        <v/>
      </c>
      <c r="BD18" s="45">
        <f t="shared" si="3"/>
        <v>0</v>
      </c>
      <c r="BE18" s="45"/>
      <c r="BF18" s="210">
        <f>SUMIF('Acuario (Arribado - mortalidad)'!$B$15:$B$244,'ORDEN DE CUARENTENA'!B18,'Acuario (Arribado - mortalidad)'!$F$15:$F$244)</f>
        <v>0</v>
      </c>
      <c r="BG18" s="210">
        <f>SUMIF('Acuario (Arribado - mortalidad)'!$B$15:$B$244,'ORDEN DE CUARENTENA'!B18,'Acuario (Arribado - mortalidad)'!$K$15:$K$244)</f>
        <v>0</v>
      </c>
      <c r="BH18" s="210">
        <f>SUMIF('Acuario (Arribado - mortalidad)'!$B$15:$B$244,'ORDEN DE CUARENTENA'!B18,'Acuario (Arribado - mortalidad)'!$G$15:$G$244)</f>
        <v>0</v>
      </c>
      <c r="BI18" s="210">
        <f>SUMIF('Acuario (Arribado - mortalidad)'!$B$15:$B$244,'ORDEN DE CUARENTENA'!B18,'Acuario (Arribado - mortalidad)'!$O$15:$O$244)</f>
        <v>0</v>
      </c>
      <c r="BJ18" s="210">
        <f>SUMIF('Acuario (Arribado - mortalidad)'!$B$15:$B$244,'ORDEN DE CUARENTENA'!B18,'Acuario (Arribado - mortalidad)'!$BG$15:$BG$244)</f>
        <v>0</v>
      </c>
      <c r="BK18" s="210">
        <f>SUMIF('Acuario (Arribado - mortalidad)'!$B$15:$B$244,'ORDEN DE CUARENTENA'!B18,'Acuario (Arribado - mortalidad)'!$BH$15:$BH$244)</f>
        <v>0</v>
      </c>
      <c r="BL18" s="45"/>
      <c r="BM18" s="254" t="str">
        <f>IFERROR(VLOOKUP(AN18,CITES[],2,FALSE),"")</f>
        <v/>
      </c>
      <c r="BN18" s="48"/>
      <c r="BO18" s="7" t="s">
        <v>41</v>
      </c>
      <c r="BP18" s="7" t="s">
        <v>562</v>
      </c>
      <c r="BR18" s="7" t="s">
        <v>631</v>
      </c>
      <c r="BY18" s="7" t="s">
        <v>4238</v>
      </c>
      <c r="BZ18" s="7" t="s">
        <v>767</v>
      </c>
      <c r="CA18" s="7" t="s">
        <v>2969</v>
      </c>
      <c r="CC18" t="s">
        <v>3250</v>
      </c>
      <c r="CD18" t="s">
        <v>3229</v>
      </c>
    </row>
    <row r="19" spans="1:82" x14ac:dyDescent="0.25">
      <c r="A19" s="41"/>
      <c r="B19" s="5">
        <v>6</v>
      </c>
      <c r="C19" s="434"/>
      <c r="D19" s="435"/>
      <c r="E19" s="435"/>
      <c r="F19" s="435"/>
      <c r="G19" s="435"/>
      <c r="H19" s="435"/>
      <c r="I19" s="436"/>
      <c r="J19" s="437"/>
      <c r="K19" s="437"/>
      <c r="L19" s="437"/>
      <c r="M19" s="437"/>
      <c r="N19" s="438" t="e">
        <f>INDEX(AMBIENTE!D$2:D$797,MATCH(R19,AMBIENTE!C$2:C$797,0))</f>
        <v>#N/A</v>
      </c>
      <c r="O19" s="439"/>
      <c r="P19" s="439"/>
      <c r="Q19" s="440"/>
      <c r="R19" s="415"/>
      <c r="S19" s="416"/>
      <c r="T19" s="416"/>
      <c r="U19" s="416"/>
      <c r="V19" s="416"/>
      <c r="W19" s="416"/>
      <c r="X19" s="417"/>
      <c r="Y19" s="400"/>
      <c r="Z19" s="401"/>
      <c r="AA19" s="401"/>
      <c r="AB19" s="401"/>
      <c r="AC19" s="402"/>
      <c r="AD19" s="394"/>
      <c r="AE19" s="395"/>
      <c r="AF19" s="396"/>
      <c r="AG19" s="432" t="str">
        <f>IFERROR(VLOOKUP(Item[[#This Row],[Concatenado]],CITES[],2,FALSE),"")</f>
        <v/>
      </c>
      <c r="AH19" s="433"/>
      <c r="AI19" s="432" t="str">
        <f>IFERROR(VLOOKUP(Item[[#This Row],[Concatenado]],SuscepEARs[],2,FALSE),"")</f>
        <v/>
      </c>
      <c r="AJ19" s="433"/>
      <c r="AK19" s="6"/>
      <c r="AL19" s="42"/>
      <c r="AM19" s="45">
        <v>6</v>
      </c>
      <c r="AN19" s="45" t="str">
        <f t="shared" si="4"/>
        <v xml:space="preserve"> </v>
      </c>
      <c r="AO19" s="45">
        <f t="shared" si="0"/>
        <v>0</v>
      </c>
      <c r="AP19" s="45">
        <f t="shared" si="1"/>
        <v>0</v>
      </c>
      <c r="AQ19" s="45" t="str">
        <f t="shared" si="2"/>
        <v/>
      </c>
      <c r="AR19" s="45">
        <f>SUMIF('Acuario (Arribado - mortalidad)'!$B$15:$B$244,'ORDEN DE CUARENTENA'!B19,'Acuario (Arribado - mortalidad)'!$F$15:$F$244)</f>
        <v>0</v>
      </c>
      <c r="AS19" s="45" t="str">
        <f>IF(AR19&gt;0, IF(SUMIF('Acuario (Arribado - mortalidad)'!$B$15:$B$244,'ORDEN DE CUARENTENA'!B19,'Acuario (Arribado - mortalidad)'!$K$15:$K$244)=0, "0", SUMIF('Acuario (Arribado - mortalidad)'!$B$15:$B$244,'ORDEN DE CUARENTENA'!B19,'Acuario (Arribado - mortalidad)'!$K$15:$K$244)),"")</f>
        <v/>
      </c>
      <c r="AT19" s="45">
        <f>IF(AR19 = AS19,"0", SUMIF('Acuario (Arribado - mortalidad)'!$B$15:$B$244,'ORDEN DE CUARENTENA'!B19,'Acuario (Arribado - mortalidad)'!$G$15:$G$244))</f>
        <v>0</v>
      </c>
      <c r="AU19" s="47" t="str">
        <f>IFERROR(Item[[#This Row],[mortalidad acumulada]]/Item[[#This Row],[cantidad arribada]],"")</f>
        <v/>
      </c>
      <c r="AV19" s="45">
        <f>IF(ISTEXT(R19),IF(Item[[#This Row],[cantidad arribada]]=0,"No llega",Item[[#This Row],[cantidad arribada]]),)</f>
        <v>0</v>
      </c>
      <c r="AW19" s="45" t="str">
        <f>IFERROR(VLOOKUP(B19,'Tratamientos-Eventos'!$B$9:$S$20,19,FALSE),"")</f>
        <v/>
      </c>
      <c r="AX19" s="45">
        <f>SUMIF('Acuario (Arribado - mortalidad)'!$B$15:$B$244,'ORDEN DE CUARENTENA'!B19,'Acuario (Arribado - mortalidad)'!$O$15:$O$244)</f>
        <v>0</v>
      </c>
      <c r="AY19" s="45">
        <f>SUMIF('Acuario (Arribado - mortalidad)'!$B$15:$B$244,'ORDEN DE CUARENTENA'!B19,'Acuario (Arribado - mortalidad)'!$BG$15:$BG$244)</f>
        <v>0</v>
      </c>
      <c r="AZ19" s="45">
        <f>SUMIF('Acuario (Arribado - mortalidad)'!$B$15:$B$244,'ORDEN DE CUARENTENA'!B19,'Acuario (Arribado - mortalidad)'!$BH$15:$BH$244)</f>
        <v>0</v>
      </c>
      <c r="BA19" s="45" t="str">
        <f>IFERROR(Item[[#This Row],[Mortalidad dia 1]]/Item[[#This Row],[cantidad arribada]],"")</f>
        <v/>
      </c>
      <c r="BB19" s="45" t="str">
        <f>IFERROR(Item[[#This Row],[Mortalidad 2 a 8  (Sem 1)]]/Item[[#This Row],[cantidad arribada]],"")</f>
        <v/>
      </c>
      <c r="BC19" s="45" t="str">
        <f>IFERROR(Item[[#This Row],[Mortalidad 9 a 15 (Sem 2)]]/Item[[#This Row],[cantidad arribada]],"")</f>
        <v/>
      </c>
      <c r="BD19" s="45">
        <f t="shared" si="3"/>
        <v>0</v>
      </c>
      <c r="BE19" s="45"/>
      <c r="BF19" s="210">
        <f>SUMIF('Acuario (Arribado - mortalidad)'!$B$15:$B$244,'ORDEN DE CUARENTENA'!B19,'Acuario (Arribado - mortalidad)'!$F$15:$F$244)</f>
        <v>0</v>
      </c>
      <c r="BG19" s="210">
        <f>SUMIF('Acuario (Arribado - mortalidad)'!$B$15:$B$244,'ORDEN DE CUARENTENA'!B19,'Acuario (Arribado - mortalidad)'!$K$15:$K$244)</f>
        <v>0</v>
      </c>
      <c r="BH19" s="210">
        <f>SUMIF('Acuario (Arribado - mortalidad)'!$B$15:$B$244,'ORDEN DE CUARENTENA'!B19,'Acuario (Arribado - mortalidad)'!$G$15:$G$244)</f>
        <v>0</v>
      </c>
      <c r="BI19" s="210">
        <f>SUMIF('Acuario (Arribado - mortalidad)'!$B$15:$B$244,'ORDEN DE CUARENTENA'!B19,'Acuario (Arribado - mortalidad)'!$O$15:$O$244)</f>
        <v>0</v>
      </c>
      <c r="BJ19" s="210">
        <f>SUMIF('Acuario (Arribado - mortalidad)'!$B$15:$B$244,'ORDEN DE CUARENTENA'!B19,'Acuario (Arribado - mortalidad)'!$BG$15:$BG$244)</f>
        <v>0</v>
      </c>
      <c r="BK19" s="210">
        <f>SUMIF('Acuario (Arribado - mortalidad)'!$B$15:$B$244,'ORDEN DE CUARENTENA'!B19,'Acuario (Arribado - mortalidad)'!$BH$15:$BH$244)</f>
        <v>0</v>
      </c>
      <c r="BL19" s="45"/>
      <c r="BM19" s="254" t="str">
        <f>IFERROR(VLOOKUP(AN19,CITES[],2,FALSE),"")</f>
        <v/>
      </c>
      <c r="BN19" s="48"/>
      <c r="BO19" s="7" t="s">
        <v>42</v>
      </c>
      <c r="BP19" s="7" t="s">
        <v>563</v>
      </c>
      <c r="BR19" s="7" t="s">
        <v>632</v>
      </c>
      <c r="BY19" s="7" t="s">
        <v>4239</v>
      </c>
      <c r="BZ19" s="7" t="s">
        <v>767</v>
      </c>
      <c r="CA19" s="7" t="s">
        <v>2969</v>
      </c>
      <c r="CC19" t="s">
        <v>3251</v>
      </c>
      <c r="CD19" t="s">
        <v>3229</v>
      </c>
    </row>
    <row r="20" spans="1:82" x14ac:dyDescent="0.25">
      <c r="A20" s="41"/>
      <c r="B20" s="5">
        <v>7</v>
      </c>
      <c r="C20" s="434"/>
      <c r="D20" s="435"/>
      <c r="E20" s="435"/>
      <c r="F20" s="435"/>
      <c r="G20" s="435"/>
      <c r="H20" s="435"/>
      <c r="I20" s="436"/>
      <c r="J20" s="437"/>
      <c r="K20" s="437"/>
      <c r="L20" s="437"/>
      <c r="M20" s="437"/>
      <c r="N20" s="438" t="e">
        <f>INDEX(AMBIENTE!D$2:D$797,MATCH(R20,AMBIENTE!C$2:C$797,0))</f>
        <v>#N/A</v>
      </c>
      <c r="O20" s="439"/>
      <c r="P20" s="439"/>
      <c r="Q20" s="440"/>
      <c r="R20" s="415"/>
      <c r="S20" s="416"/>
      <c r="T20" s="416"/>
      <c r="U20" s="416"/>
      <c r="V20" s="416"/>
      <c r="W20" s="416"/>
      <c r="X20" s="417"/>
      <c r="Y20" s="400"/>
      <c r="Z20" s="401"/>
      <c r="AA20" s="401"/>
      <c r="AB20" s="401"/>
      <c r="AC20" s="402"/>
      <c r="AD20" s="394"/>
      <c r="AE20" s="395"/>
      <c r="AF20" s="396"/>
      <c r="AG20" s="432" t="str">
        <f>IFERROR(VLOOKUP(Item[[#This Row],[Concatenado]],CITES[],2,FALSE),"")</f>
        <v/>
      </c>
      <c r="AH20" s="433"/>
      <c r="AI20" s="432" t="str">
        <f>IFERROR(VLOOKUP(Item[[#This Row],[Concatenado]],SuscepEARs[],2,FALSE),"")</f>
        <v/>
      </c>
      <c r="AJ20" s="433"/>
      <c r="AK20" s="6"/>
      <c r="AL20" s="42"/>
      <c r="AM20" s="45">
        <v>7</v>
      </c>
      <c r="AN20" s="45" t="str">
        <f t="shared" si="4"/>
        <v xml:space="preserve"> </v>
      </c>
      <c r="AO20" s="45">
        <f t="shared" si="0"/>
        <v>0</v>
      </c>
      <c r="AP20" s="45">
        <f t="shared" si="1"/>
        <v>0</v>
      </c>
      <c r="AQ20" s="45" t="str">
        <f t="shared" si="2"/>
        <v/>
      </c>
      <c r="AR20" s="45">
        <f>SUMIF('Acuario (Arribado - mortalidad)'!$B$15:$B$244,'ORDEN DE CUARENTENA'!B20,'Acuario (Arribado - mortalidad)'!$F$15:$F$244)</f>
        <v>0</v>
      </c>
      <c r="AS20" s="45" t="str">
        <f>IF(AR20&gt;0, IF(SUMIF('Acuario (Arribado - mortalidad)'!$B$15:$B$244,'ORDEN DE CUARENTENA'!B20,'Acuario (Arribado - mortalidad)'!$K$15:$K$244)=0, "0", SUMIF('Acuario (Arribado - mortalidad)'!$B$15:$B$244,'ORDEN DE CUARENTENA'!B20,'Acuario (Arribado - mortalidad)'!$K$15:$K$244)),"")</f>
        <v/>
      </c>
      <c r="AT20" s="45">
        <f>IF(AR20 = AS20,"0", SUMIF('Acuario (Arribado - mortalidad)'!$B$15:$B$244,'ORDEN DE CUARENTENA'!B20,'Acuario (Arribado - mortalidad)'!$G$15:$G$244))</f>
        <v>0</v>
      </c>
      <c r="AU20" s="47" t="str">
        <f>IFERROR(Item[[#This Row],[mortalidad acumulada]]/Item[[#This Row],[cantidad arribada]],"")</f>
        <v/>
      </c>
      <c r="AV20" s="45">
        <f>IF(ISTEXT(R20),IF(Item[[#This Row],[cantidad arribada]]=0,"No llega",Item[[#This Row],[cantidad arribada]]),)</f>
        <v>0</v>
      </c>
      <c r="AW20" s="45" t="str">
        <f>IFERROR(VLOOKUP(B20,'Tratamientos-Eventos'!$B$9:$S$20,19,FALSE),"")</f>
        <v/>
      </c>
      <c r="AX20" s="45">
        <f>SUMIF('Acuario (Arribado - mortalidad)'!$B$15:$B$244,'ORDEN DE CUARENTENA'!B20,'Acuario (Arribado - mortalidad)'!$O$15:$O$244)</f>
        <v>0</v>
      </c>
      <c r="AY20" s="45">
        <f>SUMIF('Acuario (Arribado - mortalidad)'!$B$15:$B$244,'ORDEN DE CUARENTENA'!B20,'Acuario (Arribado - mortalidad)'!$BG$15:$BG$244)</f>
        <v>0</v>
      </c>
      <c r="AZ20" s="45">
        <f>SUMIF('Acuario (Arribado - mortalidad)'!$B$15:$B$244,'ORDEN DE CUARENTENA'!B20,'Acuario (Arribado - mortalidad)'!$BH$15:$BH$244)</f>
        <v>0</v>
      </c>
      <c r="BA20" s="45" t="str">
        <f>IFERROR(Item[[#This Row],[Mortalidad dia 1]]/Item[[#This Row],[cantidad arribada]],"")</f>
        <v/>
      </c>
      <c r="BB20" s="45" t="str">
        <f>IFERROR(Item[[#This Row],[Mortalidad 2 a 8  (Sem 1)]]/Item[[#This Row],[cantidad arribada]],"")</f>
        <v/>
      </c>
      <c r="BC20" s="45" t="str">
        <f>IFERROR(Item[[#This Row],[Mortalidad 9 a 15 (Sem 2)]]/Item[[#This Row],[cantidad arribada]],"")</f>
        <v/>
      </c>
      <c r="BD20" s="45">
        <f t="shared" si="3"/>
        <v>0</v>
      </c>
      <c r="BE20" s="45"/>
      <c r="BF20" s="210">
        <f>SUMIF('Acuario (Arribado - mortalidad)'!$B$15:$B$244,'ORDEN DE CUARENTENA'!B20,'Acuario (Arribado - mortalidad)'!$F$15:$F$244)</f>
        <v>0</v>
      </c>
      <c r="BG20" s="210">
        <f>SUMIF('Acuario (Arribado - mortalidad)'!$B$15:$B$244,'ORDEN DE CUARENTENA'!B20,'Acuario (Arribado - mortalidad)'!$K$15:$K$244)</f>
        <v>0</v>
      </c>
      <c r="BH20" s="210">
        <f>SUMIF('Acuario (Arribado - mortalidad)'!$B$15:$B$244,'ORDEN DE CUARENTENA'!B20,'Acuario (Arribado - mortalidad)'!$G$15:$G$244)</f>
        <v>0</v>
      </c>
      <c r="BI20" s="210">
        <f>SUMIF('Acuario (Arribado - mortalidad)'!$B$15:$B$244,'ORDEN DE CUARENTENA'!B20,'Acuario (Arribado - mortalidad)'!$O$15:$O$244)</f>
        <v>0</v>
      </c>
      <c r="BJ20" s="210">
        <f>SUMIF('Acuario (Arribado - mortalidad)'!$B$15:$B$244,'ORDEN DE CUARENTENA'!B20,'Acuario (Arribado - mortalidad)'!$BG$15:$BG$244)</f>
        <v>0</v>
      </c>
      <c r="BK20" s="210">
        <f>SUMIF('Acuario (Arribado - mortalidad)'!$B$15:$B$244,'ORDEN DE CUARENTENA'!B20,'Acuario (Arribado - mortalidad)'!$BH$15:$BH$244)</f>
        <v>0</v>
      </c>
      <c r="BL20" s="45"/>
      <c r="BM20" s="254" t="str">
        <f>IFERROR(VLOOKUP(AN20,CITES[],2,FALSE),"")</f>
        <v/>
      </c>
      <c r="BN20" s="48"/>
      <c r="BO20" s="7" t="s">
        <v>43</v>
      </c>
      <c r="BP20" s="7" t="s">
        <v>564</v>
      </c>
      <c r="BR20" s="7" t="s">
        <v>3079</v>
      </c>
      <c r="BY20" s="7" t="s">
        <v>4240</v>
      </c>
      <c r="BZ20" s="7" t="s">
        <v>767</v>
      </c>
      <c r="CA20" s="7" t="s">
        <v>2969</v>
      </c>
      <c r="CC20" t="s">
        <v>3252</v>
      </c>
      <c r="CD20" t="s">
        <v>3229</v>
      </c>
    </row>
    <row r="21" spans="1:82" x14ac:dyDescent="0.25">
      <c r="A21" s="41"/>
      <c r="B21" s="5">
        <v>8</v>
      </c>
      <c r="C21" s="434"/>
      <c r="D21" s="435"/>
      <c r="E21" s="435"/>
      <c r="F21" s="435"/>
      <c r="G21" s="435"/>
      <c r="H21" s="435"/>
      <c r="I21" s="436"/>
      <c r="J21" s="437"/>
      <c r="K21" s="437"/>
      <c r="L21" s="437"/>
      <c r="M21" s="437"/>
      <c r="N21" s="438" t="e">
        <f>INDEX(AMBIENTE!D$2:D$797,MATCH(R21,AMBIENTE!C$2:C$797,0))</f>
        <v>#N/A</v>
      </c>
      <c r="O21" s="439"/>
      <c r="P21" s="439"/>
      <c r="Q21" s="440"/>
      <c r="R21" s="415"/>
      <c r="S21" s="416"/>
      <c r="T21" s="416"/>
      <c r="U21" s="416"/>
      <c r="V21" s="416"/>
      <c r="W21" s="416"/>
      <c r="X21" s="417"/>
      <c r="Y21" s="400"/>
      <c r="Z21" s="401"/>
      <c r="AA21" s="401"/>
      <c r="AB21" s="401"/>
      <c r="AC21" s="402"/>
      <c r="AD21" s="394"/>
      <c r="AE21" s="395"/>
      <c r="AF21" s="396"/>
      <c r="AG21" s="432" t="str">
        <f>IFERROR(VLOOKUP(Item[[#This Row],[Concatenado]],CITES[],2,FALSE),"")</f>
        <v/>
      </c>
      <c r="AH21" s="433"/>
      <c r="AI21" s="432" t="str">
        <f>IFERROR(VLOOKUP(Item[[#This Row],[Concatenado]],SuscepEARs[],2,FALSE),"")</f>
        <v/>
      </c>
      <c r="AJ21" s="433"/>
      <c r="AK21" s="6"/>
      <c r="AL21" s="42"/>
      <c r="AM21" s="45">
        <v>8</v>
      </c>
      <c r="AN21" s="45" t="str">
        <f t="shared" si="4"/>
        <v xml:space="preserve"> </v>
      </c>
      <c r="AO21" s="45">
        <f t="shared" si="0"/>
        <v>0</v>
      </c>
      <c r="AP21" s="45">
        <f t="shared" si="1"/>
        <v>0</v>
      </c>
      <c r="AQ21" s="45" t="str">
        <f t="shared" si="2"/>
        <v/>
      </c>
      <c r="AR21" s="45">
        <f>SUMIF('Acuario (Arribado - mortalidad)'!$B$15:$B$244,'ORDEN DE CUARENTENA'!B21,'Acuario (Arribado - mortalidad)'!$F$15:$F$244)</f>
        <v>0</v>
      </c>
      <c r="AS21" s="45" t="str">
        <f>IF(AR21&gt;0, IF(SUMIF('Acuario (Arribado - mortalidad)'!$B$15:$B$244,'ORDEN DE CUARENTENA'!B21,'Acuario (Arribado - mortalidad)'!$K$15:$K$244)=0, "0", SUMIF('Acuario (Arribado - mortalidad)'!$B$15:$B$244,'ORDEN DE CUARENTENA'!B21,'Acuario (Arribado - mortalidad)'!$K$15:$K$244)),"")</f>
        <v/>
      </c>
      <c r="AT21" s="45">
        <f>IF(AR21 = AS21,"0", SUMIF('Acuario (Arribado - mortalidad)'!$B$15:$B$244,'ORDEN DE CUARENTENA'!B21,'Acuario (Arribado - mortalidad)'!$G$15:$G$244))</f>
        <v>0</v>
      </c>
      <c r="AU21" s="47" t="str">
        <f>IFERROR(Item[[#This Row],[mortalidad acumulada]]/Item[[#This Row],[cantidad arribada]],"")</f>
        <v/>
      </c>
      <c r="AV21" s="45">
        <f>IF(ISTEXT(R21),IF(Item[[#This Row],[cantidad arribada]]=0,"No llega",Item[[#This Row],[cantidad arribada]]),)</f>
        <v>0</v>
      </c>
      <c r="AW21" s="45" t="str">
        <f>IFERROR(VLOOKUP(B21,'Tratamientos-Eventos'!$B$9:$S$20,19,FALSE),"")</f>
        <v/>
      </c>
      <c r="AX21" s="45">
        <f>SUMIF('Acuario (Arribado - mortalidad)'!$B$15:$B$244,'ORDEN DE CUARENTENA'!B21,'Acuario (Arribado - mortalidad)'!$O$15:$O$244)</f>
        <v>0</v>
      </c>
      <c r="AY21" s="45">
        <f>SUMIF('Acuario (Arribado - mortalidad)'!$B$15:$B$244,'ORDEN DE CUARENTENA'!B21,'Acuario (Arribado - mortalidad)'!$BG$15:$BG$244)</f>
        <v>0</v>
      </c>
      <c r="AZ21" s="45">
        <f>SUMIF('Acuario (Arribado - mortalidad)'!$B$15:$B$244,'ORDEN DE CUARENTENA'!B21,'Acuario (Arribado - mortalidad)'!$BH$15:$BH$244)</f>
        <v>0</v>
      </c>
      <c r="BA21" s="45" t="str">
        <f>IFERROR(Item[[#This Row],[Mortalidad dia 1]]/Item[[#This Row],[cantidad arribada]],"")</f>
        <v/>
      </c>
      <c r="BB21" s="45" t="str">
        <f>IFERROR(Item[[#This Row],[Mortalidad 2 a 8  (Sem 1)]]/Item[[#This Row],[cantidad arribada]],"")</f>
        <v/>
      </c>
      <c r="BC21" s="45" t="str">
        <f>IFERROR(Item[[#This Row],[Mortalidad 9 a 15 (Sem 2)]]/Item[[#This Row],[cantidad arribada]],"")</f>
        <v/>
      </c>
      <c r="BD21" s="45">
        <f t="shared" si="3"/>
        <v>0</v>
      </c>
      <c r="BE21" s="45"/>
      <c r="BF21" s="210">
        <f>SUMIF('Acuario (Arribado - mortalidad)'!$B$15:$B$244,'ORDEN DE CUARENTENA'!B21,'Acuario (Arribado - mortalidad)'!$F$15:$F$244)</f>
        <v>0</v>
      </c>
      <c r="BG21" s="210">
        <f>SUMIF('Acuario (Arribado - mortalidad)'!$B$15:$B$244,'ORDEN DE CUARENTENA'!B21,'Acuario (Arribado - mortalidad)'!$K$15:$K$244)</f>
        <v>0</v>
      </c>
      <c r="BH21" s="210">
        <f>SUMIF('Acuario (Arribado - mortalidad)'!$B$15:$B$244,'ORDEN DE CUARENTENA'!B21,'Acuario (Arribado - mortalidad)'!$G$15:$G$244)</f>
        <v>0</v>
      </c>
      <c r="BI21" s="210">
        <f>SUMIF('Acuario (Arribado - mortalidad)'!$B$15:$B$244,'ORDEN DE CUARENTENA'!B21,'Acuario (Arribado - mortalidad)'!$O$15:$O$244)</f>
        <v>0</v>
      </c>
      <c r="BJ21" s="210">
        <f>SUMIF('Acuario (Arribado - mortalidad)'!$B$15:$B$244,'ORDEN DE CUARENTENA'!B21,'Acuario (Arribado - mortalidad)'!$BG$15:$BG$244)</f>
        <v>0</v>
      </c>
      <c r="BK21" s="210">
        <f>SUMIF('Acuario (Arribado - mortalidad)'!$B$15:$B$244,'ORDEN DE CUARENTENA'!B21,'Acuario (Arribado - mortalidad)'!$BH$15:$BH$244)</f>
        <v>0</v>
      </c>
      <c r="BL21" s="45"/>
      <c r="BM21" s="254" t="str">
        <f>IFERROR(VLOOKUP(AN21,CITES[],2,FALSE),"")</f>
        <v/>
      </c>
      <c r="BN21" s="48"/>
      <c r="BO21" s="7" t="s">
        <v>44</v>
      </c>
      <c r="BP21" s="7" t="s">
        <v>565</v>
      </c>
      <c r="BR21" s="7" t="s">
        <v>633</v>
      </c>
      <c r="BY21" s="7" t="s">
        <v>4241</v>
      </c>
      <c r="BZ21" s="7" t="s">
        <v>767</v>
      </c>
      <c r="CA21" s="7" t="s">
        <v>2969</v>
      </c>
      <c r="CC21" t="s">
        <v>3253</v>
      </c>
      <c r="CD21" t="s">
        <v>3229</v>
      </c>
    </row>
    <row r="22" spans="1:82" x14ac:dyDescent="0.25">
      <c r="A22" s="41"/>
      <c r="B22" s="5">
        <v>9</v>
      </c>
      <c r="C22" s="434"/>
      <c r="D22" s="435"/>
      <c r="E22" s="435"/>
      <c r="F22" s="435"/>
      <c r="G22" s="435"/>
      <c r="H22" s="435"/>
      <c r="I22" s="436"/>
      <c r="J22" s="437"/>
      <c r="K22" s="437"/>
      <c r="L22" s="437"/>
      <c r="M22" s="437"/>
      <c r="N22" s="438" t="e">
        <f>INDEX(AMBIENTE!D$2:D$797,MATCH(R22,AMBIENTE!C$2:C$797,0))</f>
        <v>#N/A</v>
      </c>
      <c r="O22" s="439"/>
      <c r="P22" s="439"/>
      <c r="Q22" s="440"/>
      <c r="R22" s="415"/>
      <c r="S22" s="416"/>
      <c r="T22" s="416"/>
      <c r="U22" s="416"/>
      <c r="V22" s="416"/>
      <c r="W22" s="416"/>
      <c r="X22" s="417"/>
      <c r="Y22" s="400"/>
      <c r="Z22" s="401"/>
      <c r="AA22" s="401"/>
      <c r="AB22" s="401"/>
      <c r="AC22" s="402"/>
      <c r="AD22" s="394"/>
      <c r="AE22" s="395"/>
      <c r="AF22" s="396"/>
      <c r="AG22" s="432" t="str">
        <f>IFERROR(VLOOKUP(Item[[#This Row],[Concatenado]],CITES[],2,FALSE),"")</f>
        <v/>
      </c>
      <c r="AH22" s="433"/>
      <c r="AI22" s="432" t="str">
        <f>IFERROR(VLOOKUP(Item[[#This Row],[Concatenado]],SuscepEARs[],2,FALSE),"")</f>
        <v/>
      </c>
      <c r="AJ22" s="433"/>
      <c r="AK22" s="6"/>
      <c r="AL22" s="42"/>
      <c r="AM22" s="45">
        <v>9</v>
      </c>
      <c r="AN22" s="45" t="str">
        <f t="shared" si="4"/>
        <v xml:space="preserve"> </v>
      </c>
      <c r="AO22" s="45">
        <f t="shared" si="0"/>
        <v>0</v>
      </c>
      <c r="AP22" s="45">
        <f t="shared" si="1"/>
        <v>0</v>
      </c>
      <c r="AQ22" s="45" t="str">
        <f t="shared" si="2"/>
        <v/>
      </c>
      <c r="AR22" s="45">
        <f>SUMIF('Acuario (Arribado - mortalidad)'!$B$15:$B$244,'ORDEN DE CUARENTENA'!B22,'Acuario (Arribado - mortalidad)'!$F$15:$F$244)</f>
        <v>0</v>
      </c>
      <c r="AS22" s="45" t="str">
        <f>IF(AR22&gt;0, IF(SUMIF('Acuario (Arribado - mortalidad)'!$B$15:$B$244,'ORDEN DE CUARENTENA'!B22,'Acuario (Arribado - mortalidad)'!$K$15:$K$244)=0, "0", SUMIF('Acuario (Arribado - mortalidad)'!$B$15:$B$244,'ORDEN DE CUARENTENA'!B22,'Acuario (Arribado - mortalidad)'!$K$15:$K$244)),"")</f>
        <v/>
      </c>
      <c r="AT22" s="45">
        <f>IF(AR22 = AS22,"0", SUMIF('Acuario (Arribado - mortalidad)'!$B$15:$B$244,'ORDEN DE CUARENTENA'!B22,'Acuario (Arribado - mortalidad)'!$G$15:$G$244))</f>
        <v>0</v>
      </c>
      <c r="AU22" s="47" t="str">
        <f>IFERROR(Item[[#This Row],[mortalidad acumulada]]/Item[[#This Row],[cantidad arribada]],"")</f>
        <v/>
      </c>
      <c r="AV22" s="45">
        <f>IF(ISTEXT(R22),IF(Item[[#This Row],[cantidad arribada]]=0,"No llega",Item[[#This Row],[cantidad arribada]]),)</f>
        <v>0</v>
      </c>
      <c r="AW22" s="45" t="str">
        <f>IFERROR(VLOOKUP(B22,'Tratamientos-Eventos'!$B$9:$S$20,19,FALSE),"")</f>
        <v/>
      </c>
      <c r="AX22" s="45">
        <f>SUMIF('Acuario (Arribado - mortalidad)'!$B$15:$B$244,'ORDEN DE CUARENTENA'!B22,'Acuario (Arribado - mortalidad)'!$O$15:$O$244)</f>
        <v>0</v>
      </c>
      <c r="AY22" s="45">
        <f>SUMIF('Acuario (Arribado - mortalidad)'!$B$15:$B$244,'ORDEN DE CUARENTENA'!B22,'Acuario (Arribado - mortalidad)'!$BG$15:$BG$244)</f>
        <v>0</v>
      </c>
      <c r="AZ22" s="45">
        <f>SUMIF('Acuario (Arribado - mortalidad)'!$B$15:$B$244,'ORDEN DE CUARENTENA'!B22,'Acuario (Arribado - mortalidad)'!$BH$15:$BH$244)</f>
        <v>0</v>
      </c>
      <c r="BA22" s="45" t="str">
        <f>IFERROR(Item[[#This Row],[Mortalidad dia 1]]/Item[[#This Row],[cantidad arribada]],"")</f>
        <v/>
      </c>
      <c r="BB22" s="45" t="str">
        <f>IFERROR(Item[[#This Row],[Mortalidad 2 a 8  (Sem 1)]]/Item[[#This Row],[cantidad arribada]],"")</f>
        <v/>
      </c>
      <c r="BC22" s="45" t="str">
        <f>IFERROR(Item[[#This Row],[Mortalidad 9 a 15 (Sem 2)]]/Item[[#This Row],[cantidad arribada]],"")</f>
        <v/>
      </c>
      <c r="BD22" s="45">
        <f t="shared" si="3"/>
        <v>0</v>
      </c>
      <c r="BE22" s="45"/>
      <c r="BF22" s="210">
        <f>SUMIF('Acuario (Arribado - mortalidad)'!$B$15:$B$244,'ORDEN DE CUARENTENA'!B22,'Acuario (Arribado - mortalidad)'!$F$15:$F$244)</f>
        <v>0</v>
      </c>
      <c r="BG22" s="210">
        <f>SUMIF('Acuario (Arribado - mortalidad)'!$B$15:$B$244,'ORDEN DE CUARENTENA'!B22,'Acuario (Arribado - mortalidad)'!$K$15:$K$244)</f>
        <v>0</v>
      </c>
      <c r="BH22" s="210">
        <f>SUMIF('Acuario (Arribado - mortalidad)'!$B$15:$B$244,'ORDEN DE CUARENTENA'!B22,'Acuario (Arribado - mortalidad)'!$G$15:$G$244)</f>
        <v>0</v>
      </c>
      <c r="BI22" s="210">
        <f>SUMIF('Acuario (Arribado - mortalidad)'!$B$15:$B$244,'ORDEN DE CUARENTENA'!B22,'Acuario (Arribado - mortalidad)'!$O$15:$O$244)</f>
        <v>0</v>
      </c>
      <c r="BJ22" s="210">
        <f>SUMIF('Acuario (Arribado - mortalidad)'!$B$15:$B$244,'ORDEN DE CUARENTENA'!B22,'Acuario (Arribado - mortalidad)'!$BG$15:$BG$244)</f>
        <v>0</v>
      </c>
      <c r="BK22" s="210">
        <f>SUMIF('Acuario (Arribado - mortalidad)'!$B$15:$B$244,'ORDEN DE CUARENTENA'!B22,'Acuario (Arribado - mortalidad)'!$BH$15:$BH$244)</f>
        <v>0</v>
      </c>
      <c r="BL22" s="45"/>
      <c r="BM22" s="254" t="str">
        <f>IFERROR(VLOOKUP(AN22,CITES[],2,FALSE),"")</f>
        <v/>
      </c>
      <c r="BN22" s="48"/>
      <c r="BO22" s="7" t="s">
        <v>46</v>
      </c>
      <c r="BP22" s="7" t="s">
        <v>566</v>
      </c>
      <c r="BR22" s="7" t="s">
        <v>634</v>
      </c>
      <c r="BY22" s="7" t="s">
        <v>4242</v>
      </c>
      <c r="BZ22" s="7" t="s">
        <v>767</v>
      </c>
      <c r="CA22" s="7" t="s">
        <v>2969</v>
      </c>
      <c r="CC22" t="s">
        <v>3254</v>
      </c>
      <c r="CD22" t="s">
        <v>3229</v>
      </c>
    </row>
    <row r="23" spans="1:82" x14ac:dyDescent="0.25">
      <c r="A23" s="41"/>
      <c r="B23" s="5">
        <v>10</v>
      </c>
      <c r="C23" s="434"/>
      <c r="D23" s="435"/>
      <c r="E23" s="435"/>
      <c r="F23" s="435"/>
      <c r="G23" s="435"/>
      <c r="H23" s="435"/>
      <c r="I23" s="436"/>
      <c r="J23" s="437"/>
      <c r="K23" s="437"/>
      <c r="L23" s="437"/>
      <c r="M23" s="437"/>
      <c r="N23" s="438" t="e">
        <f>INDEX(AMBIENTE!D$2:D$797,MATCH(R23,AMBIENTE!C$2:C$797,0))</f>
        <v>#N/A</v>
      </c>
      <c r="O23" s="439"/>
      <c r="P23" s="439"/>
      <c r="Q23" s="440"/>
      <c r="R23" s="415"/>
      <c r="S23" s="416"/>
      <c r="T23" s="416"/>
      <c r="U23" s="416"/>
      <c r="V23" s="416"/>
      <c r="W23" s="416"/>
      <c r="X23" s="417"/>
      <c r="Y23" s="400"/>
      <c r="Z23" s="401"/>
      <c r="AA23" s="401"/>
      <c r="AB23" s="401"/>
      <c r="AC23" s="402"/>
      <c r="AD23" s="394"/>
      <c r="AE23" s="395"/>
      <c r="AF23" s="396"/>
      <c r="AG23" s="432" t="str">
        <f>IFERROR(VLOOKUP(Item[[#This Row],[Concatenado]],CITES[],2,FALSE),"")</f>
        <v/>
      </c>
      <c r="AH23" s="433"/>
      <c r="AI23" s="432" t="str">
        <f>IFERROR(VLOOKUP(Item[[#This Row],[Concatenado]],SuscepEARs[],2,FALSE),"")</f>
        <v/>
      </c>
      <c r="AJ23" s="433"/>
      <c r="AK23" s="6"/>
      <c r="AL23" s="42"/>
      <c r="AM23" s="45">
        <v>10</v>
      </c>
      <c r="AN23" s="45" t="str">
        <f t="shared" si="4"/>
        <v xml:space="preserve"> </v>
      </c>
      <c r="AO23" s="45">
        <f t="shared" si="0"/>
        <v>0</v>
      </c>
      <c r="AP23" s="45">
        <f t="shared" si="1"/>
        <v>0</v>
      </c>
      <c r="AQ23" s="45" t="str">
        <f t="shared" si="2"/>
        <v/>
      </c>
      <c r="AR23" s="45">
        <f>SUMIF('Acuario (Arribado - mortalidad)'!$B$15:$B$244,'ORDEN DE CUARENTENA'!B23,'Acuario (Arribado - mortalidad)'!$F$15:$F$244)</f>
        <v>0</v>
      </c>
      <c r="AS23" s="45" t="str">
        <f>IF(AR23&gt;0, IF(SUMIF('Acuario (Arribado - mortalidad)'!$B$15:$B$244,'ORDEN DE CUARENTENA'!B23,'Acuario (Arribado - mortalidad)'!$K$15:$K$244)=0, "0", SUMIF('Acuario (Arribado - mortalidad)'!$B$15:$B$244,'ORDEN DE CUARENTENA'!B23,'Acuario (Arribado - mortalidad)'!$K$15:$K$244)),"")</f>
        <v/>
      </c>
      <c r="AT23" s="45">
        <f>IF(AR23 = AS23,"0", SUMIF('Acuario (Arribado - mortalidad)'!$B$15:$B$244,'ORDEN DE CUARENTENA'!B23,'Acuario (Arribado - mortalidad)'!$G$15:$G$244))</f>
        <v>0</v>
      </c>
      <c r="AU23" s="47" t="str">
        <f>IFERROR(Item[[#This Row],[mortalidad acumulada]]/Item[[#This Row],[cantidad arribada]],"")</f>
        <v/>
      </c>
      <c r="AV23" s="45">
        <f>IF(ISTEXT(R23),IF(Item[[#This Row],[cantidad arribada]]=0,"No llega",Item[[#This Row],[cantidad arribada]]),)</f>
        <v>0</v>
      </c>
      <c r="AW23" s="45" t="str">
        <f>IFERROR(VLOOKUP(B23,'Tratamientos-Eventos'!$B$9:$S$20,19,FALSE),"")</f>
        <v/>
      </c>
      <c r="AX23" s="45">
        <f>SUMIF('Acuario (Arribado - mortalidad)'!$B$15:$B$244,'ORDEN DE CUARENTENA'!B23,'Acuario (Arribado - mortalidad)'!$O$15:$O$244)</f>
        <v>0</v>
      </c>
      <c r="AY23" s="45">
        <f>SUMIF('Acuario (Arribado - mortalidad)'!$B$15:$B$244,'ORDEN DE CUARENTENA'!B23,'Acuario (Arribado - mortalidad)'!$BG$15:$BG$244)</f>
        <v>0</v>
      </c>
      <c r="AZ23" s="45">
        <f>SUMIF('Acuario (Arribado - mortalidad)'!$B$15:$B$244,'ORDEN DE CUARENTENA'!B23,'Acuario (Arribado - mortalidad)'!$BH$15:$BH$244)</f>
        <v>0</v>
      </c>
      <c r="BA23" s="45" t="str">
        <f>IFERROR(Item[[#This Row],[Mortalidad dia 1]]/Item[[#This Row],[cantidad arribada]],"")</f>
        <v/>
      </c>
      <c r="BB23" s="45" t="str">
        <f>IFERROR(Item[[#This Row],[Mortalidad 2 a 8  (Sem 1)]]/Item[[#This Row],[cantidad arribada]],"")</f>
        <v/>
      </c>
      <c r="BC23" s="45" t="str">
        <f>IFERROR(Item[[#This Row],[Mortalidad 9 a 15 (Sem 2)]]/Item[[#This Row],[cantidad arribada]],"")</f>
        <v/>
      </c>
      <c r="BD23" s="45">
        <f t="shared" si="3"/>
        <v>0</v>
      </c>
      <c r="BE23" s="45"/>
      <c r="BF23" s="210">
        <f>SUMIF('Acuario (Arribado - mortalidad)'!$B$15:$B$244,'ORDEN DE CUARENTENA'!B23,'Acuario (Arribado - mortalidad)'!$F$15:$F$244)</f>
        <v>0</v>
      </c>
      <c r="BG23" s="210">
        <f>SUMIF('Acuario (Arribado - mortalidad)'!$B$15:$B$244,'ORDEN DE CUARENTENA'!B23,'Acuario (Arribado - mortalidad)'!$K$15:$K$244)</f>
        <v>0</v>
      </c>
      <c r="BH23" s="210">
        <f>SUMIF('Acuario (Arribado - mortalidad)'!$B$15:$B$244,'ORDEN DE CUARENTENA'!B23,'Acuario (Arribado - mortalidad)'!$G$15:$G$244)</f>
        <v>0</v>
      </c>
      <c r="BI23" s="210">
        <f>SUMIF('Acuario (Arribado - mortalidad)'!$B$15:$B$244,'ORDEN DE CUARENTENA'!B23,'Acuario (Arribado - mortalidad)'!$O$15:$O$244)</f>
        <v>0</v>
      </c>
      <c r="BJ23" s="210">
        <f>SUMIF('Acuario (Arribado - mortalidad)'!$B$15:$B$244,'ORDEN DE CUARENTENA'!B23,'Acuario (Arribado - mortalidad)'!$BG$15:$BG$244)</f>
        <v>0</v>
      </c>
      <c r="BK23" s="210">
        <f>SUMIF('Acuario (Arribado - mortalidad)'!$B$15:$B$244,'ORDEN DE CUARENTENA'!B23,'Acuario (Arribado - mortalidad)'!$BH$15:$BH$244)</f>
        <v>0</v>
      </c>
      <c r="BL23" s="45"/>
      <c r="BM23" s="254" t="str">
        <f>IFERROR(VLOOKUP(AN23,CITES[],2,FALSE),"")</f>
        <v/>
      </c>
      <c r="BN23" s="48"/>
      <c r="BO23" s="7" t="s">
        <v>49</v>
      </c>
      <c r="BP23" s="7" t="s">
        <v>4657</v>
      </c>
      <c r="BR23" s="7" t="s">
        <v>635</v>
      </c>
      <c r="BY23" s="7" t="s">
        <v>4243</v>
      </c>
      <c r="BZ23" s="7" t="s">
        <v>767</v>
      </c>
      <c r="CA23" s="7" t="s">
        <v>2969</v>
      </c>
      <c r="CC23" t="s">
        <v>3255</v>
      </c>
      <c r="CD23" t="s">
        <v>3229</v>
      </c>
    </row>
    <row r="24" spans="1:82" ht="15" customHeight="1" x14ac:dyDescent="0.25">
      <c r="A24" s="457" t="s">
        <v>4593</v>
      </c>
      <c r="B24" s="5">
        <v>11</v>
      </c>
      <c r="C24" s="434"/>
      <c r="D24" s="435"/>
      <c r="E24" s="435"/>
      <c r="F24" s="435"/>
      <c r="G24" s="435"/>
      <c r="H24" s="435"/>
      <c r="I24" s="436"/>
      <c r="J24" s="437"/>
      <c r="K24" s="437"/>
      <c r="L24" s="437"/>
      <c r="M24" s="437"/>
      <c r="N24" s="438" t="e">
        <f>INDEX(AMBIENTE!D$2:D$797,MATCH(R24,AMBIENTE!C$2:C$797,0))</f>
        <v>#N/A</v>
      </c>
      <c r="O24" s="439"/>
      <c r="P24" s="439"/>
      <c r="Q24" s="440"/>
      <c r="R24" s="415"/>
      <c r="S24" s="416"/>
      <c r="T24" s="416"/>
      <c r="U24" s="416"/>
      <c r="V24" s="416"/>
      <c r="W24" s="416"/>
      <c r="X24" s="417"/>
      <c r="Y24" s="400"/>
      <c r="Z24" s="401"/>
      <c r="AA24" s="401"/>
      <c r="AB24" s="401"/>
      <c r="AC24" s="402"/>
      <c r="AD24" s="394"/>
      <c r="AE24" s="395"/>
      <c r="AF24" s="396"/>
      <c r="AG24" s="432" t="str">
        <f>IFERROR(VLOOKUP(Item[[#This Row],[Concatenado]],CITES[],2,FALSE),"")</f>
        <v/>
      </c>
      <c r="AH24" s="433"/>
      <c r="AI24" s="432" t="str">
        <f>IFERROR(VLOOKUP(Item[[#This Row],[Concatenado]],SuscepEARs[],2,FALSE),"")</f>
        <v/>
      </c>
      <c r="AJ24" s="433"/>
      <c r="AK24" s="6"/>
      <c r="AL24" s="42"/>
      <c r="AM24" s="45">
        <v>11</v>
      </c>
      <c r="AN24" s="45" t="str">
        <f t="shared" si="4"/>
        <v xml:space="preserve"> </v>
      </c>
      <c r="AO24" s="45">
        <f t="shared" si="0"/>
        <v>0</v>
      </c>
      <c r="AP24" s="45">
        <f t="shared" si="1"/>
        <v>0</v>
      </c>
      <c r="AQ24" s="45" t="str">
        <f t="shared" si="2"/>
        <v/>
      </c>
      <c r="AR24" s="45">
        <f>SUMIF('Acuario (Arribado - mortalidad)'!$B$15:$B$244,'ORDEN DE CUARENTENA'!B24,'Acuario (Arribado - mortalidad)'!$F$15:$F$244)</f>
        <v>0</v>
      </c>
      <c r="AS24" s="45" t="str">
        <f>IF(AR24&gt;0, IF(SUMIF('Acuario (Arribado - mortalidad)'!$B$15:$B$244,'ORDEN DE CUARENTENA'!B24,'Acuario (Arribado - mortalidad)'!$K$15:$K$244)=0, "0", SUMIF('Acuario (Arribado - mortalidad)'!$B$15:$B$244,'ORDEN DE CUARENTENA'!B24,'Acuario (Arribado - mortalidad)'!$K$15:$K$244)),"")</f>
        <v/>
      </c>
      <c r="AT24" s="45">
        <f>IF(AR24 = AS24,"0", SUMIF('Acuario (Arribado - mortalidad)'!$B$15:$B$244,'ORDEN DE CUARENTENA'!B24,'Acuario (Arribado - mortalidad)'!$G$15:$G$244))</f>
        <v>0</v>
      </c>
      <c r="AU24" s="47" t="str">
        <f>IFERROR(Item[[#This Row],[mortalidad acumulada]]/Item[[#This Row],[cantidad arribada]],"")</f>
        <v/>
      </c>
      <c r="AV24" s="45">
        <f>IF(ISTEXT(R24),IF(Item[[#This Row],[cantidad arribada]]=0,"No llega",Item[[#This Row],[cantidad arribada]]),)</f>
        <v>0</v>
      </c>
      <c r="AW24" s="45" t="str">
        <f>IFERROR(VLOOKUP(B24,'Tratamientos-Eventos'!$B$9:$S$20,19,FALSE),"")</f>
        <v/>
      </c>
      <c r="AX24" s="45">
        <f>SUMIF('Acuario (Arribado - mortalidad)'!$B$15:$B$244,'ORDEN DE CUARENTENA'!B24,'Acuario (Arribado - mortalidad)'!$O$15:$O$244)</f>
        <v>0</v>
      </c>
      <c r="AY24" s="45">
        <f>SUMIF('Acuario (Arribado - mortalidad)'!$B$15:$B$244,'ORDEN DE CUARENTENA'!B24,'Acuario (Arribado - mortalidad)'!$BG$15:$BG$244)</f>
        <v>0</v>
      </c>
      <c r="AZ24" s="45">
        <f>SUMIF('Acuario (Arribado - mortalidad)'!$B$15:$B$244,'ORDEN DE CUARENTENA'!B24,'Acuario (Arribado - mortalidad)'!$BH$15:$BH$244)</f>
        <v>0</v>
      </c>
      <c r="BA24" s="45" t="str">
        <f>IFERROR(Item[[#This Row],[Mortalidad dia 1]]/Item[[#This Row],[cantidad arribada]],"")</f>
        <v/>
      </c>
      <c r="BB24" s="45" t="str">
        <f>IFERROR(Item[[#This Row],[Mortalidad 2 a 8  (Sem 1)]]/Item[[#This Row],[cantidad arribada]],"")</f>
        <v/>
      </c>
      <c r="BC24" s="45" t="str">
        <f>IFERROR(Item[[#This Row],[Mortalidad 9 a 15 (Sem 2)]]/Item[[#This Row],[cantidad arribada]],"")</f>
        <v/>
      </c>
      <c r="BD24" s="45">
        <f t="shared" si="3"/>
        <v>0</v>
      </c>
      <c r="BE24" s="45"/>
      <c r="BF24" s="210">
        <f>SUMIF('Acuario (Arribado - mortalidad)'!$B$15:$B$244,'ORDEN DE CUARENTENA'!B24,'Acuario (Arribado - mortalidad)'!$F$15:$F$244)</f>
        <v>0</v>
      </c>
      <c r="BG24" s="210">
        <f>SUMIF('Acuario (Arribado - mortalidad)'!$B$15:$B$244,'ORDEN DE CUARENTENA'!B24,'Acuario (Arribado - mortalidad)'!$K$15:$K$244)</f>
        <v>0</v>
      </c>
      <c r="BH24" s="210">
        <f>SUMIF('Acuario (Arribado - mortalidad)'!$B$15:$B$244,'ORDEN DE CUARENTENA'!B24,'Acuario (Arribado - mortalidad)'!$G$15:$G$244)</f>
        <v>0</v>
      </c>
      <c r="BI24" s="210">
        <f>SUMIF('Acuario (Arribado - mortalidad)'!$B$15:$B$244,'ORDEN DE CUARENTENA'!B24,'Acuario (Arribado - mortalidad)'!$O$15:$O$244)</f>
        <v>0</v>
      </c>
      <c r="BJ24" s="210">
        <f>SUMIF('Acuario (Arribado - mortalidad)'!$B$15:$B$244,'ORDEN DE CUARENTENA'!B24,'Acuario (Arribado - mortalidad)'!$BG$15:$BG$244)</f>
        <v>0</v>
      </c>
      <c r="BK24" s="210">
        <f>SUMIF('Acuario (Arribado - mortalidad)'!$B$15:$B$244,'ORDEN DE CUARENTENA'!B24,'Acuario (Arribado - mortalidad)'!$BH$15:$BH$244)</f>
        <v>0</v>
      </c>
      <c r="BL24" s="45"/>
      <c r="BM24" s="254" t="str">
        <f>IFERROR(VLOOKUP(AN24,CITES[],2,FALSE),"")</f>
        <v/>
      </c>
      <c r="BN24" s="48"/>
      <c r="BO24" s="7" t="s">
        <v>4455</v>
      </c>
      <c r="BP24" s="7" t="s">
        <v>567</v>
      </c>
      <c r="BR24" s="7" t="s">
        <v>3080</v>
      </c>
      <c r="BY24" s="7" t="s">
        <v>4244</v>
      </c>
      <c r="BZ24" s="7" t="s">
        <v>767</v>
      </c>
      <c r="CA24" s="7" t="s">
        <v>2969</v>
      </c>
      <c r="CC24" t="s">
        <v>3256</v>
      </c>
      <c r="CD24" t="s">
        <v>3229</v>
      </c>
    </row>
    <row r="25" spans="1:82" x14ac:dyDescent="0.25">
      <c r="A25" s="457"/>
      <c r="B25" s="5">
        <v>12</v>
      </c>
      <c r="C25" s="434"/>
      <c r="D25" s="435"/>
      <c r="E25" s="435"/>
      <c r="F25" s="435"/>
      <c r="G25" s="435"/>
      <c r="H25" s="435"/>
      <c r="I25" s="436"/>
      <c r="J25" s="437"/>
      <c r="K25" s="437"/>
      <c r="L25" s="437"/>
      <c r="M25" s="437"/>
      <c r="N25" s="438" t="e">
        <f>INDEX(AMBIENTE!D$2:D$797,MATCH(R25,AMBIENTE!C$2:C$797,0))</f>
        <v>#N/A</v>
      </c>
      <c r="O25" s="439"/>
      <c r="P25" s="439"/>
      <c r="Q25" s="440"/>
      <c r="R25" s="415"/>
      <c r="S25" s="416"/>
      <c r="T25" s="416"/>
      <c r="U25" s="416"/>
      <c r="V25" s="416"/>
      <c r="W25" s="416"/>
      <c r="X25" s="417"/>
      <c r="Y25" s="400"/>
      <c r="Z25" s="401"/>
      <c r="AA25" s="401"/>
      <c r="AB25" s="401"/>
      <c r="AC25" s="402"/>
      <c r="AD25" s="394"/>
      <c r="AE25" s="395"/>
      <c r="AF25" s="396"/>
      <c r="AG25" s="432" t="str">
        <f>IFERROR(VLOOKUP(Item[[#This Row],[Concatenado]],CITES[],2,FALSE),"")</f>
        <v/>
      </c>
      <c r="AH25" s="433"/>
      <c r="AI25" s="432" t="str">
        <f>IFERROR(VLOOKUP(Item[[#This Row],[Concatenado]],SuscepEARs[],2,FALSE),"")</f>
        <v/>
      </c>
      <c r="AJ25" s="433"/>
      <c r="AK25" s="6"/>
      <c r="AL25" s="42"/>
      <c r="AM25" s="45">
        <v>12</v>
      </c>
      <c r="AN25" s="45" t="str">
        <f t="shared" si="4"/>
        <v xml:space="preserve"> </v>
      </c>
      <c r="AO25" s="45">
        <f t="shared" si="0"/>
        <v>0</v>
      </c>
      <c r="AP25" s="45">
        <f t="shared" si="1"/>
        <v>0</v>
      </c>
      <c r="AQ25" s="45" t="str">
        <f t="shared" si="2"/>
        <v/>
      </c>
      <c r="AR25" s="45">
        <f>SUMIF('Acuario (Arribado - mortalidad)'!$B$15:$B$244,'ORDEN DE CUARENTENA'!B25,'Acuario (Arribado - mortalidad)'!$F$15:$F$244)</f>
        <v>0</v>
      </c>
      <c r="AS25" s="45" t="str">
        <f>IF(AR25&gt;0, IF(SUMIF('Acuario (Arribado - mortalidad)'!$B$15:$B$244,'ORDEN DE CUARENTENA'!B25,'Acuario (Arribado - mortalidad)'!$K$15:$K$244)=0, "0", SUMIF('Acuario (Arribado - mortalidad)'!$B$15:$B$244,'ORDEN DE CUARENTENA'!B25,'Acuario (Arribado - mortalidad)'!$K$15:$K$244)),"")</f>
        <v/>
      </c>
      <c r="AT25" s="45">
        <f>IF(AR25 = AS25,"0", SUMIF('Acuario (Arribado - mortalidad)'!$B$15:$B$244,'ORDEN DE CUARENTENA'!B25,'Acuario (Arribado - mortalidad)'!$G$15:$G$244))</f>
        <v>0</v>
      </c>
      <c r="AU25" s="47" t="str">
        <f>IFERROR(Item[[#This Row],[mortalidad acumulada]]/Item[[#This Row],[cantidad arribada]],"")</f>
        <v/>
      </c>
      <c r="AV25" s="45">
        <f>IF(ISTEXT(R25),IF(Item[[#This Row],[cantidad arribada]]=0,"No llega",Item[[#This Row],[cantidad arribada]]),)</f>
        <v>0</v>
      </c>
      <c r="AW25" s="45" t="str">
        <f>IFERROR(VLOOKUP(B25,'Tratamientos-Eventos'!$B$9:$S$20,19,FALSE),"")</f>
        <v/>
      </c>
      <c r="AX25" s="45">
        <f>SUMIF('Acuario (Arribado - mortalidad)'!$B$15:$B$244,'ORDEN DE CUARENTENA'!B25,'Acuario (Arribado - mortalidad)'!$O$15:$O$244)</f>
        <v>0</v>
      </c>
      <c r="AY25" s="45">
        <f>SUMIF('Acuario (Arribado - mortalidad)'!$B$15:$B$244,'ORDEN DE CUARENTENA'!B25,'Acuario (Arribado - mortalidad)'!$BG$15:$BG$244)</f>
        <v>0</v>
      </c>
      <c r="AZ25" s="45">
        <f>SUMIF('Acuario (Arribado - mortalidad)'!$B$15:$B$244,'ORDEN DE CUARENTENA'!B25,'Acuario (Arribado - mortalidad)'!$BH$15:$BH$244)</f>
        <v>0</v>
      </c>
      <c r="BA25" s="45" t="str">
        <f>IFERROR(Item[[#This Row],[Mortalidad dia 1]]/Item[[#This Row],[cantidad arribada]],"")</f>
        <v/>
      </c>
      <c r="BB25" s="45" t="str">
        <f>IFERROR(Item[[#This Row],[Mortalidad 2 a 8  (Sem 1)]]/Item[[#This Row],[cantidad arribada]],"")</f>
        <v/>
      </c>
      <c r="BC25" s="45" t="str">
        <f>IFERROR(Item[[#This Row],[Mortalidad 9 a 15 (Sem 2)]]/Item[[#This Row],[cantidad arribada]],"")</f>
        <v/>
      </c>
      <c r="BD25" s="45">
        <f t="shared" si="3"/>
        <v>0</v>
      </c>
      <c r="BE25" s="45"/>
      <c r="BF25" s="210">
        <f>SUMIF('Acuario (Arribado - mortalidad)'!$B$15:$B$244,'ORDEN DE CUARENTENA'!B25,'Acuario (Arribado - mortalidad)'!$F$15:$F$244)</f>
        <v>0</v>
      </c>
      <c r="BG25" s="210">
        <f>SUMIF('Acuario (Arribado - mortalidad)'!$B$15:$B$244,'ORDEN DE CUARENTENA'!B25,'Acuario (Arribado - mortalidad)'!$K$15:$K$244)</f>
        <v>0</v>
      </c>
      <c r="BH25" s="210">
        <f>SUMIF('Acuario (Arribado - mortalidad)'!$B$15:$B$244,'ORDEN DE CUARENTENA'!B25,'Acuario (Arribado - mortalidad)'!$G$15:$G$244)</f>
        <v>0</v>
      </c>
      <c r="BI25" s="210">
        <f>SUMIF('Acuario (Arribado - mortalidad)'!$B$15:$B$244,'ORDEN DE CUARENTENA'!B25,'Acuario (Arribado - mortalidad)'!$O$15:$O$244)</f>
        <v>0</v>
      </c>
      <c r="BJ25" s="210">
        <f>SUMIF('Acuario (Arribado - mortalidad)'!$B$15:$B$244,'ORDEN DE CUARENTENA'!B25,'Acuario (Arribado - mortalidad)'!$BG$15:$BG$244)</f>
        <v>0</v>
      </c>
      <c r="BK25" s="210">
        <f>SUMIF('Acuario (Arribado - mortalidad)'!$B$15:$B$244,'ORDEN DE CUARENTENA'!B25,'Acuario (Arribado - mortalidad)'!$BH$15:$BH$244)</f>
        <v>0</v>
      </c>
      <c r="BL25" s="45"/>
      <c r="BM25" s="254" t="str">
        <f>IFERROR(VLOOKUP(AN25,CITES[],2,FALSE),"")</f>
        <v/>
      </c>
      <c r="BN25" s="48"/>
      <c r="BO25" s="7" t="s">
        <v>50</v>
      </c>
      <c r="BP25" s="7" t="s">
        <v>568</v>
      </c>
      <c r="BR25" s="7" t="s">
        <v>637</v>
      </c>
      <c r="BY25" s="7" t="s">
        <v>4245</v>
      </c>
      <c r="BZ25" s="7" t="s">
        <v>767</v>
      </c>
      <c r="CA25" s="7" t="s">
        <v>2969</v>
      </c>
      <c r="CC25" t="s">
        <v>3257</v>
      </c>
      <c r="CD25" t="s">
        <v>3229</v>
      </c>
    </row>
    <row r="26" spans="1:82" x14ac:dyDescent="0.25">
      <c r="A26" s="457"/>
      <c r="B26" s="5">
        <v>13</v>
      </c>
      <c r="C26" s="434"/>
      <c r="D26" s="435"/>
      <c r="E26" s="435"/>
      <c r="F26" s="435"/>
      <c r="G26" s="435"/>
      <c r="H26" s="435"/>
      <c r="I26" s="436"/>
      <c r="J26" s="437"/>
      <c r="K26" s="437"/>
      <c r="L26" s="437"/>
      <c r="M26" s="437"/>
      <c r="N26" s="438" t="e">
        <f>INDEX(AMBIENTE!D$2:D$797,MATCH(R26,AMBIENTE!C$2:C$797,0))</f>
        <v>#N/A</v>
      </c>
      <c r="O26" s="439"/>
      <c r="P26" s="439"/>
      <c r="Q26" s="440"/>
      <c r="R26" s="415"/>
      <c r="S26" s="416"/>
      <c r="T26" s="416"/>
      <c r="U26" s="416"/>
      <c r="V26" s="416"/>
      <c r="W26" s="416"/>
      <c r="X26" s="417"/>
      <c r="Y26" s="400"/>
      <c r="Z26" s="401"/>
      <c r="AA26" s="401"/>
      <c r="AB26" s="401"/>
      <c r="AC26" s="402"/>
      <c r="AD26" s="394"/>
      <c r="AE26" s="395"/>
      <c r="AF26" s="396"/>
      <c r="AG26" s="432" t="str">
        <f>IFERROR(VLOOKUP(Item[[#This Row],[Concatenado]],CITES[],2,FALSE),"")</f>
        <v/>
      </c>
      <c r="AH26" s="433"/>
      <c r="AI26" s="432" t="str">
        <f>IFERROR(VLOOKUP(Item[[#This Row],[Concatenado]],SuscepEARs[],2,FALSE),"")</f>
        <v/>
      </c>
      <c r="AJ26" s="433"/>
      <c r="AK26" s="389"/>
      <c r="AL26" s="42"/>
      <c r="AM26" s="45">
        <v>13</v>
      </c>
      <c r="AN26" s="45" t="str">
        <f t="shared" si="4"/>
        <v xml:space="preserve"> </v>
      </c>
      <c r="AO26" s="45">
        <f t="shared" si="0"/>
        <v>0</v>
      </c>
      <c r="AP26" s="45">
        <f t="shared" si="1"/>
        <v>0</v>
      </c>
      <c r="AQ26" s="45" t="str">
        <f t="shared" si="2"/>
        <v/>
      </c>
      <c r="AR26" s="45">
        <f>SUMIF('Acuario (Arribado - mortalidad)'!$B$15:$B$244,'ORDEN DE CUARENTENA'!B26,'Acuario (Arribado - mortalidad)'!$F$15:$F$244)</f>
        <v>0</v>
      </c>
      <c r="AS26" s="45" t="str">
        <f>IF(AR26&gt;0, IF(SUMIF('Acuario (Arribado - mortalidad)'!$B$15:$B$244,'ORDEN DE CUARENTENA'!B26,'Acuario (Arribado - mortalidad)'!$K$15:$K$244)=0, "0", SUMIF('Acuario (Arribado - mortalidad)'!$B$15:$B$244,'ORDEN DE CUARENTENA'!B26,'Acuario (Arribado - mortalidad)'!$K$15:$K$244)),"")</f>
        <v/>
      </c>
      <c r="AT26" s="45">
        <f>IF(AR26 = AS26,"0", SUMIF('Acuario (Arribado - mortalidad)'!$B$15:$B$244,'ORDEN DE CUARENTENA'!B26,'Acuario (Arribado - mortalidad)'!$G$15:$G$244))</f>
        <v>0</v>
      </c>
      <c r="AU26" s="47" t="str">
        <f>IFERROR(Item[[#This Row],[mortalidad acumulada]]/Item[[#This Row],[cantidad arribada]],"")</f>
        <v/>
      </c>
      <c r="AV26" s="45">
        <f>IF(ISTEXT(R26),IF(Item[[#This Row],[cantidad arribada]]=0,"No llega",Item[[#This Row],[cantidad arribada]]),)</f>
        <v>0</v>
      </c>
      <c r="AW26" s="45" t="str">
        <f>IFERROR(VLOOKUP(B26,'Tratamientos-Eventos'!$B$9:$S$20,19,FALSE),"")</f>
        <v/>
      </c>
      <c r="AX26" s="45">
        <f>SUMIF('Acuario (Arribado - mortalidad)'!$B$15:$B$244,'ORDEN DE CUARENTENA'!B26,'Acuario (Arribado - mortalidad)'!$O$15:$O$244)</f>
        <v>0</v>
      </c>
      <c r="AY26" s="45">
        <f>SUMIF('Acuario (Arribado - mortalidad)'!$B$15:$B$244,'ORDEN DE CUARENTENA'!B26,'Acuario (Arribado - mortalidad)'!$BG$15:$BG$244)</f>
        <v>0</v>
      </c>
      <c r="AZ26" s="45">
        <f>SUMIF('Acuario (Arribado - mortalidad)'!$B$15:$B$244,'ORDEN DE CUARENTENA'!B26,'Acuario (Arribado - mortalidad)'!$BH$15:$BH$244)</f>
        <v>0</v>
      </c>
      <c r="BA26" s="45" t="str">
        <f>IFERROR(Item[[#This Row],[Mortalidad dia 1]]/Item[[#This Row],[cantidad arribada]],"")</f>
        <v/>
      </c>
      <c r="BB26" s="45" t="str">
        <f>IFERROR(Item[[#This Row],[Mortalidad 2 a 8  (Sem 1)]]/Item[[#This Row],[cantidad arribada]],"")</f>
        <v/>
      </c>
      <c r="BC26" s="45" t="str">
        <f>IFERROR(Item[[#This Row],[Mortalidad 9 a 15 (Sem 2)]]/Item[[#This Row],[cantidad arribada]],"")</f>
        <v/>
      </c>
      <c r="BD26" s="45">
        <f t="shared" si="3"/>
        <v>0</v>
      </c>
      <c r="BE26" s="45"/>
      <c r="BF26" s="210">
        <f>SUMIF('Acuario (Arribado - mortalidad)'!$B$15:$B$244,'ORDEN DE CUARENTENA'!B26,'Acuario (Arribado - mortalidad)'!$F$15:$F$244)</f>
        <v>0</v>
      </c>
      <c r="BG26" s="210">
        <f>SUMIF('Acuario (Arribado - mortalidad)'!$B$15:$B$244,'ORDEN DE CUARENTENA'!B26,'Acuario (Arribado - mortalidad)'!$K$15:$K$244)</f>
        <v>0</v>
      </c>
      <c r="BH26" s="210">
        <f>SUMIF('Acuario (Arribado - mortalidad)'!$B$15:$B$244,'ORDEN DE CUARENTENA'!B26,'Acuario (Arribado - mortalidad)'!$G$15:$G$244)</f>
        <v>0</v>
      </c>
      <c r="BI26" s="210">
        <f>SUMIF('Acuario (Arribado - mortalidad)'!$B$15:$B$244,'ORDEN DE CUARENTENA'!B26,'Acuario (Arribado - mortalidad)'!$O$15:$O$244)</f>
        <v>0</v>
      </c>
      <c r="BJ26" s="210">
        <f>SUMIF('Acuario (Arribado - mortalidad)'!$B$15:$B$244,'ORDEN DE CUARENTENA'!B26,'Acuario (Arribado - mortalidad)'!$BG$15:$BG$244)</f>
        <v>0</v>
      </c>
      <c r="BK26" s="210">
        <f>SUMIF('Acuario (Arribado - mortalidad)'!$B$15:$B$244,'ORDEN DE CUARENTENA'!B26,'Acuario (Arribado - mortalidad)'!$BH$15:$BH$244)</f>
        <v>0</v>
      </c>
      <c r="BL26" s="45"/>
      <c r="BM26" s="254" t="str">
        <f>IFERROR(VLOOKUP(AN26,CITES[],2,FALSE),"")</f>
        <v/>
      </c>
      <c r="BN26" s="48"/>
      <c r="BO26" s="7" t="s">
        <v>4599</v>
      </c>
      <c r="BP26" s="7" t="s">
        <v>569</v>
      </c>
      <c r="BR26" s="7" t="s">
        <v>638</v>
      </c>
      <c r="BY26" s="7" t="s">
        <v>4246</v>
      </c>
      <c r="BZ26" s="7" t="s">
        <v>767</v>
      </c>
      <c r="CA26" s="7" t="s">
        <v>2969</v>
      </c>
      <c r="CC26" t="s">
        <v>3258</v>
      </c>
      <c r="CD26" t="s">
        <v>3229</v>
      </c>
    </row>
    <row r="27" spans="1:82" x14ac:dyDescent="0.25">
      <c r="A27" s="457"/>
      <c r="B27" s="5">
        <v>14</v>
      </c>
      <c r="C27" s="434"/>
      <c r="D27" s="435"/>
      <c r="E27" s="435"/>
      <c r="F27" s="435"/>
      <c r="G27" s="435"/>
      <c r="H27" s="435"/>
      <c r="I27" s="436"/>
      <c r="J27" s="437"/>
      <c r="K27" s="437"/>
      <c r="L27" s="437"/>
      <c r="M27" s="437"/>
      <c r="N27" s="438" t="e">
        <f>INDEX(AMBIENTE!D$2:D$797,MATCH(R27,AMBIENTE!C$2:C$797,0))</f>
        <v>#N/A</v>
      </c>
      <c r="O27" s="439"/>
      <c r="P27" s="439"/>
      <c r="Q27" s="440"/>
      <c r="R27" s="415"/>
      <c r="S27" s="416"/>
      <c r="T27" s="416"/>
      <c r="U27" s="416"/>
      <c r="V27" s="416"/>
      <c r="W27" s="416"/>
      <c r="X27" s="417"/>
      <c r="Y27" s="400"/>
      <c r="Z27" s="401"/>
      <c r="AA27" s="401"/>
      <c r="AB27" s="401"/>
      <c r="AC27" s="402"/>
      <c r="AD27" s="394"/>
      <c r="AE27" s="395"/>
      <c r="AF27" s="396"/>
      <c r="AG27" s="432" t="str">
        <f>IFERROR(VLOOKUP(Item[[#This Row],[Concatenado]],CITES[],2,FALSE),"")</f>
        <v/>
      </c>
      <c r="AH27" s="433"/>
      <c r="AI27" s="432" t="str">
        <f>IFERROR(VLOOKUP(Item[[#This Row],[Concatenado]],SuscepEARs[],2,FALSE),"")</f>
        <v/>
      </c>
      <c r="AJ27" s="433"/>
      <c r="AK27" s="389"/>
      <c r="AL27" s="42"/>
      <c r="AM27" s="45">
        <v>14</v>
      </c>
      <c r="AN27" s="45" t="str">
        <f t="shared" si="4"/>
        <v xml:space="preserve"> </v>
      </c>
      <c r="AO27" s="45">
        <f t="shared" si="0"/>
        <v>0</v>
      </c>
      <c r="AP27" s="45">
        <f t="shared" si="1"/>
        <v>0</v>
      </c>
      <c r="AQ27" s="45" t="str">
        <f t="shared" si="2"/>
        <v/>
      </c>
      <c r="AR27" s="45">
        <f>SUMIF('Acuario (Arribado - mortalidad)'!$B$15:$B$244,'ORDEN DE CUARENTENA'!B27,'Acuario (Arribado - mortalidad)'!$F$15:$F$244)</f>
        <v>0</v>
      </c>
      <c r="AS27" s="45" t="str">
        <f>IF(AR27&gt;0, IF(SUMIF('Acuario (Arribado - mortalidad)'!$B$15:$B$244,'ORDEN DE CUARENTENA'!B27,'Acuario (Arribado - mortalidad)'!$K$15:$K$244)=0, "0", SUMIF('Acuario (Arribado - mortalidad)'!$B$15:$B$244,'ORDEN DE CUARENTENA'!B27,'Acuario (Arribado - mortalidad)'!$K$15:$K$244)),"")</f>
        <v/>
      </c>
      <c r="AT27" s="45">
        <f>IF(AR27 = AS27,"0", SUMIF('Acuario (Arribado - mortalidad)'!$B$15:$B$244,'ORDEN DE CUARENTENA'!B27,'Acuario (Arribado - mortalidad)'!$G$15:$G$244))</f>
        <v>0</v>
      </c>
      <c r="AU27" s="47" t="str">
        <f>IFERROR(Item[[#This Row],[mortalidad acumulada]]/Item[[#This Row],[cantidad arribada]],"")</f>
        <v/>
      </c>
      <c r="AV27" s="45">
        <f>IF(ISTEXT(R27),IF(Item[[#This Row],[cantidad arribada]]=0,"No llega",Item[[#This Row],[cantidad arribada]]),)</f>
        <v>0</v>
      </c>
      <c r="AW27" s="45" t="str">
        <f>IFERROR(VLOOKUP(B27,'Tratamientos-Eventos'!$B$9:$S$20,19,FALSE),"")</f>
        <v/>
      </c>
      <c r="AX27" s="45">
        <f>SUMIF('Acuario (Arribado - mortalidad)'!$B$15:$B$244,'ORDEN DE CUARENTENA'!B27,'Acuario (Arribado - mortalidad)'!$O$15:$O$244)</f>
        <v>0</v>
      </c>
      <c r="AY27" s="45">
        <f>SUMIF('Acuario (Arribado - mortalidad)'!$B$15:$B$244,'ORDEN DE CUARENTENA'!B27,'Acuario (Arribado - mortalidad)'!$BG$15:$BG$244)</f>
        <v>0</v>
      </c>
      <c r="AZ27" s="45">
        <f>SUMIF('Acuario (Arribado - mortalidad)'!$B$15:$B$244,'ORDEN DE CUARENTENA'!B27,'Acuario (Arribado - mortalidad)'!$BH$15:$BH$244)</f>
        <v>0</v>
      </c>
      <c r="BA27" s="45" t="str">
        <f>IFERROR(Item[[#This Row],[Mortalidad dia 1]]/Item[[#This Row],[cantidad arribada]],"")</f>
        <v/>
      </c>
      <c r="BB27" s="45" t="str">
        <f>IFERROR(Item[[#This Row],[Mortalidad 2 a 8  (Sem 1)]]/Item[[#This Row],[cantidad arribada]],"")</f>
        <v/>
      </c>
      <c r="BC27" s="45" t="str">
        <f>IFERROR(Item[[#This Row],[Mortalidad 9 a 15 (Sem 2)]]/Item[[#This Row],[cantidad arribada]],"")</f>
        <v/>
      </c>
      <c r="BD27" s="45">
        <f t="shared" si="3"/>
        <v>0</v>
      </c>
      <c r="BE27" s="45"/>
      <c r="BF27" s="210">
        <f>SUMIF('Acuario (Arribado - mortalidad)'!$B$15:$B$244,'ORDEN DE CUARENTENA'!B27,'Acuario (Arribado - mortalidad)'!$F$15:$F$244)</f>
        <v>0</v>
      </c>
      <c r="BG27" s="210">
        <f>SUMIF('Acuario (Arribado - mortalidad)'!$B$15:$B$244,'ORDEN DE CUARENTENA'!B27,'Acuario (Arribado - mortalidad)'!$K$15:$K$244)</f>
        <v>0</v>
      </c>
      <c r="BH27" s="210">
        <f>SUMIF('Acuario (Arribado - mortalidad)'!$B$15:$B$244,'ORDEN DE CUARENTENA'!B27,'Acuario (Arribado - mortalidad)'!$G$15:$G$244)</f>
        <v>0</v>
      </c>
      <c r="BI27" s="210">
        <f>SUMIF('Acuario (Arribado - mortalidad)'!$B$15:$B$244,'ORDEN DE CUARENTENA'!B27,'Acuario (Arribado - mortalidad)'!$O$15:$O$244)</f>
        <v>0</v>
      </c>
      <c r="BJ27" s="210">
        <f>SUMIF('Acuario (Arribado - mortalidad)'!$B$15:$B$244,'ORDEN DE CUARENTENA'!B27,'Acuario (Arribado - mortalidad)'!$BG$15:$BG$244)</f>
        <v>0</v>
      </c>
      <c r="BK27" s="210">
        <f>SUMIF('Acuario (Arribado - mortalidad)'!$B$15:$B$244,'ORDEN DE CUARENTENA'!B27,'Acuario (Arribado - mortalidad)'!$BH$15:$BH$244)</f>
        <v>0</v>
      </c>
      <c r="BL27" s="45"/>
      <c r="BM27" s="254" t="str">
        <f>IFERROR(VLOOKUP(AN27,CITES[],2,FALSE),"")</f>
        <v/>
      </c>
      <c r="BN27" s="48"/>
      <c r="BO27" s="7" t="s">
        <v>52</v>
      </c>
      <c r="BP27" s="7" t="s">
        <v>570</v>
      </c>
      <c r="BR27" s="7" t="s">
        <v>3081</v>
      </c>
      <c r="BY27" s="7" t="s">
        <v>4247</v>
      </c>
      <c r="BZ27" s="7" t="s">
        <v>767</v>
      </c>
      <c r="CA27" s="7" t="s">
        <v>2969</v>
      </c>
      <c r="CC27" t="s">
        <v>3259</v>
      </c>
      <c r="CD27" t="s">
        <v>3229</v>
      </c>
    </row>
    <row r="28" spans="1:82" x14ac:dyDescent="0.25">
      <c r="A28" s="457"/>
      <c r="B28" s="5">
        <v>15</v>
      </c>
      <c r="C28" s="434"/>
      <c r="D28" s="435"/>
      <c r="E28" s="435"/>
      <c r="F28" s="435"/>
      <c r="G28" s="435"/>
      <c r="H28" s="435"/>
      <c r="I28" s="436"/>
      <c r="J28" s="437"/>
      <c r="K28" s="437"/>
      <c r="L28" s="437"/>
      <c r="M28" s="437"/>
      <c r="N28" s="438" t="e">
        <f>INDEX(AMBIENTE!D$2:D$797,MATCH(R28,AMBIENTE!C$2:C$797,0))</f>
        <v>#N/A</v>
      </c>
      <c r="O28" s="439"/>
      <c r="P28" s="439"/>
      <c r="Q28" s="440"/>
      <c r="R28" s="415"/>
      <c r="S28" s="416"/>
      <c r="T28" s="416"/>
      <c r="U28" s="416"/>
      <c r="V28" s="416"/>
      <c r="W28" s="416"/>
      <c r="X28" s="417"/>
      <c r="Y28" s="400"/>
      <c r="Z28" s="401"/>
      <c r="AA28" s="401"/>
      <c r="AB28" s="401"/>
      <c r="AC28" s="402"/>
      <c r="AD28" s="394"/>
      <c r="AE28" s="395"/>
      <c r="AF28" s="396"/>
      <c r="AG28" s="432" t="str">
        <f>IFERROR(VLOOKUP(Item[[#This Row],[Concatenado]],CITES[],2,FALSE),"")</f>
        <v/>
      </c>
      <c r="AH28" s="433"/>
      <c r="AI28" s="432" t="str">
        <f>IFERROR(VLOOKUP(Item[[#This Row],[Concatenado]],SuscepEARs[],2,FALSE),"")</f>
        <v/>
      </c>
      <c r="AJ28" s="433"/>
      <c r="AK28" s="389"/>
      <c r="AL28" s="42"/>
      <c r="AM28" s="45">
        <v>15</v>
      </c>
      <c r="AN28" s="45" t="str">
        <f t="shared" si="4"/>
        <v xml:space="preserve"> </v>
      </c>
      <c r="AO28" s="45">
        <f t="shared" si="0"/>
        <v>0</v>
      </c>
      <c r="AP28" s="45">
        <f t="shared" si="1"/>
        <v>0</v>
      </c>
      <c r="AQ28" s="45" t="str">
        <f t="shared" si="2"/>
        <v/>
      </c>
      <c r="AR28" s="45">
        <f>SUMIF('Acuario (Arribado - mortalidad)'!$B$15:$B$244,'ORDEN DE CUARENTENA'!B28,'Acuario (Arribado - mortalidad)'!$F$15:$F$244)</f>
        <v>0</v>
      </c>
      <c r="AS28" s="45" t="str">
        <f>IF(AR28&gt;0, IF(SUMIF('Acuario (Arribado - mortalidad)'!$B$15:$B$244,'ORDEN DE CUARENTENA'!B28,'Acuario (Arribado - mortalidad)'!$K$15:$K$244)=0, "0", SUMIF('Acuario (Arribado - mortalidad)'!$B$15:$B$244,'ORDEN DE CUARENTENA'!B28,'Acuario (Arribado - mortalidad)'!$K$15:$K$244)),"")</f>
        <v/>
      </c>
      <c r="AT28" s="45">
        <f>IF(AR28 = AS28,"0", SUMIF('Acuario (Arribado - mortalidad)'!$B$15:$B$244,'ORDEN DE CUARENTENA'!B28,'Acuario (Arribado - mortalidad)'!$G$15:$G$244))</f>
        <v>0</v>
      </c>
      <c r="AU28" s="47" t="str">
        <f>IFERROR(Item[[#This Row],[mortalidad acumulada]]/Item[[#This Row],[cantidad arribada]],"")</f>
        <v/>
      </c>
      <c r="AV28" s="45">
        <f>IF(ISTEXT(R28),IF(Item[[#This Row],[cantidad arribada]]=0,"No llega",Item[[#This Row],[cantidad arribada]]),)</f>
        <v>0</v>
      </c>
      <c r="AW28" s="45" t="str">
        <f>IFERROR(VLOOKUP(B28,'Tratamientos-Eventos'!$B$9:$S$20,19,FALSE),"")</f>
        <v/>
      </c>
      <c r="AX28" s="45">
        <f>SUMIF('Acuario (Arribado - mortalidad)'!$B$15:$B$244,'ORDEN DE CUARENTENA'!B28,'Acuario (Arribado - mortalidad)'!$O$15:$O$244)</f>
        <v>0</v>
      </c>
      <c r="AY28" s="45">
        <f>SUMIF('Acuario (Arribado - mortalidad)'!$B$15:$B$244,'ORDEN DE CUARENTENA'!B28,'Acuario (Arribado - mortalidad)'!$BG$15:$BG$244)</f>
        <v>0</v>
      </c>
      <c r="AZ28" s="45">
        <f>SUMIF('Acuario (Arribado - mortalidad)'!$B$15:$B$244,'ORDEN DE CUARENTENA'!B28,'Acuario (Arribado - mortalidad)'!$BH$15:$BH$244)</f>
        <v>0</v>
      </c>
      <c r="BA28" s="45" t="str">
        <f>IFERROR(Item[[#This Row],[Mortalidad dia 1]]/Item[[#This Row],[cantidad arribada]],"")</f>
        <v/>
      </c>
      <c r="BB28" s="45" t="str">
        <f>IFERROR(Item[[#This Row],[Mortalidad 2 a 8  (Sem 1)]]/Item[[#This Row],[cantidad arribada]],"")</f>
        <v/>
      </c>
      <c r="BC28" s="45" t="str">
        <f>IFERROR(Item[[#This Row],[Mortalidad 9 a 15 (Sem 2)]]/Item[[#This Row],[cantidad arribada]],"")</f>
        <v/>
      </c>
      <c r="BD28" s="45">
        <f t="shared" si="3"/>
        <v>0</v>
      </c>
      <c r="BE28" s="45"/>
      <c r="BF28" s="210">
        <f>SUMIF('Acuario (Arribado - mortalidad)'!$B$15:$B$244,'ORDEN DE CUARENTENA'!B28,'Acuario (Arribado - mortalidad)'!$F$15:$F$244)</f>
        <v>0</v>
      </c>
      <c r="BG28" s="210">
        <f>SUMIF('Acuario (Arribado - mortalidad)'!$B$15:$B$244,'ORDEN DE CUARENTENA'!B28,'Acuario (Arribado - mortalidad)'!$K$15:$K$244)</f>
        <v>0</v>
      </c>
      <c r="BH28" s="210">
        <f>SUMIF('Acuario (Arribado - mortalidad)'!$B$15:$B$244,'ORDEN DE CUARENTENA'!B28,'Acuario (Arribado - mortalidad)'!$G$15:$G$244)</f>
        <v>0</v>
      </c>
      <c r="BI28" s="210">
        <f>SUMIF('Acuario (Arribado - mortalidad)'!$B$15:$B$244,'ORDEN DE CUARENTENA'!B28,'Acuario (Arribado - mortalidad)'!$O$15:$O$244)</f>
        <v>0</v>
      </c>
      <c r="BJ28" s="210">
        <f>SUMIF('Acuario (Arribado - mortalidad)'!$B$15:$B$244,'ORDEN DE CUARENTENA'!B28,'Acuario (Arribado - mortalidad)'!$BG$15:$BG$244)</f>
        <v>0</v>
      </c>
      <c r="BK28" s="210">
        <f>SUMIF('Acuario (Arribado - mortalidad)'!$B$15:$B$244,'ORDEN DE CUARENTENA'!B28,'Acuario (Arribado - mortalidad)'!$BH$15:$BH$244)</f>
        <v>0</v>
      </c>
      <c r="BL28" s="45"/>
      <c r="BM28" s="254" t="str">
        <f>IFERROR(VLOOKUP(AN28,CITES[],2,FALSE),"")</f>
        <v/>
      </c>
      <c r="BN28" s="48"/>
      <c r="BO28" s="7" t="s">
        <v>53</v>
      </c>
      <c r="BP28" s="7" t="s">
        <v>571</v>
      </c>
      <c r="BR28" s="7" t="s">
        <v>639</v>
      </c>
      <c r="BY28" s="7" t="s">
        <v>4248</v>
      </c>
      <c r="BZ28" s="7" t="s">
        <v>767</v>
      </c>
      <c r="CA28" s="7" t="s">
        <v>2969</v>
      </c>
      <c r="CC28" t="s">
        <v>3260</v>
      </c>
      <c r="CD28" t="s">
        <v>3229</v>
      </c>
    </row>
    <row r="29" spans="1:82" x14ac:dyDescent="0.25">
      <c r="A29" s="456" t="s">
        <v>4362</v>
      </c>
      <c r="B29" s="5">
        <v>16</v>
      </c>
      <c r="C29" s="434"/>
      <c r="D29" s="435"/>
      <c r="E29" s="435"/>
      <c r="F29" s="435"/>
      <c r="G29" s="435"/>
      <c r="H29" s="435"/>
      <c r="I29" s="436"/>
      <c r="J29" s="437"/>
      <c r="K29" s="437"/>
      <c r="L29" s="437"/>
      <c r="M29" s="437"/>
      <c r="N29" s="438" t="e">
        <f>INDEX(AMBIENTE!D$2:D$797,MATCH(R29,AMBIENTE!C$2:C$797,0))</f>
        <v>#N/A</v>
      </c>
      <c r="O29" s="439"/>
      <c r="P29" s="439"/>
      <c r="Q29" s="440"/>
      <c r="R29" s="415"/>
      <c r="S29" s="416"/>
      <c r="T29" s="416"/>
      <c r="U29" s="416"/>
      <c r="V29" s="416"/>
      <c r="W29" s="416"/>
      <c r="X29" s="417"/>
      <c r="Y29" s="400"/>
      <c r="Z29" s="401"/>
      <c r="AA29" s="401"/>
      <c r="AB29" s="401"/>
      <c r="AC29" s="402"/>
      <c r="AD29" s="394"/>
      <c r="AE29" s="395"/>
      <c r="AF29" s="396"/>
      <c r="AG29" s="432" t="str">
        <f>IFERROR(VLOOKUP(Item[[#This Row],[Concatenado]],CITES[],2,FALSE),"")</f>
        <v/>
      </c>
      <c r="AH29" s="433"/>
      <c r="AI29" s="432" t="str">
        <f>IFERROR(VLOOKUP(Item[[#This Row],[Concatenado]],SuscepEARs[],2,FALSE),"")</f>
        <v/>
      </c>
      <c r="AJ29" s="433"/>
      <c r="AK29" s="389"/>
      <c r="AL29" s="42"/>
      <c r="AM29" s="45">
        <v>16</v>
      </c>
      <c r="AN29" s="45" t="str">
        <f t="shared" si="4"/>
        <v xml:space="preserve"> </v>
      </c>
      <c r="AO29" s="45">
        <f t="shared" si="0"/>
        <v>0</v>
      </c>
      <c r="AP29" s="45">
        <f t="shared" si="1"/>
        <v>0</v>
      </c>
      <c r="AQ29" s="45" t="str">
        <f t="shared" si="2"/>
        <v/>
      </c>
      <c r="AR29" s="45">
        <f>SUMIF('Acuario (Arribado - mortalidad)'!$B$15:$B$244,'ORDEN DE CUARENTENA'!B29,'Acuario (Arribado - mortalidad)'!$F$15:$F$244)</f>
        <v>0</v>
      </c>
      <c r="AS29" s="45" t="str">
        <f>IF(AR29&gt;0, IF(SUMIF('Acuario (Arribado - mortalidad)'!$B$15:$B$244,'ORDEN DE CUARENTENA'!B29,'Acuario (Arribado - mortalidad)'!$K$15:$K$244)=0, "0", SUMIF('Acuario (Arribado - mortalidad)'!$B$15:$B$244,'ORDEN DE CUARENTENA'!B29,'Acuario (Arribado - mortalidad)'!$K$15:$K$244)),"")</f>
        <v/>
      </c>
      <c r="AT29" s="45">
        <f>IF(AR29 = AS29,"0", SUMIF('Acuario (Arribado - mortalidad)'!$B$15:$B$244,'ORDEN DE CUARENTENA'!B29,'Acuario (Arribado - mortalidad)'!$G$15:$G$244))</f>
        <v>0</v>
      </c>
      <c r="AU29" s="47" t="str">
        <f>IFERROR(Item[[#This Row],[mortalidad acumulada]]/Item[[#This Row],[cantidad arribada]],"")</f>
        <v/>
      </c>
      <c r="AV29" s="45">
        <f>IF(ISTEXT(R29),IF(Item[[#This Row],[cantidad arribada]]=0,"No llega",Item[[#This Row],[cantidad arribada]]),)</f>
        <v>0</v>
      </c>
      <c r="AW29" s="45" t="str">
        <f>IFERROR(VLOOKUP(B29,'Tratamientos-Eventos'!$B$9:$S$20,19,FALSE),"")</f>
        <v/>
      </c>
      <c r="AX29" s="45">
        <f>SUMIF('Acuario (Arribado - mortalidad)'!$B$15:$B$244,'ORDEN DE CUARENTENA'!B29,'Acuario (Arribado - mortalidad)'!$O$15:$O$244)</f>
        <v>0</v>
      </c>
      <c r="AY29" s="45">
        <f>SUMIF('Acuario (Arribado - mortalidad)'!$B$15:$B$244,'ORDEN DE CUARENTENA'!B29,'Acuario (Arribado - mortalidad)'!$BG$15:$BG$244)</f>
        <v>0</v>
      </c>
      <c r="AZ29" s="45">
        <f>SUMIF('Acuario (Arribado - mortalidad)'!$B$15:$B$244,'ORDEN DE CUARENTENA'!B29,'Acuario (Arribado - mortalidad)'!$BH$15:$BH$244)</f>
        <v>0</v>
      </c>
      <c r="BA29" s="45" t="str">
        <f>IFERROR(Item[[#This Row],[Mortalidad dia 1]]/Item[[#This Row],[cantidad arribada]],"")</f>
        <v/>
      </c>
      <c r="BB29" s="45" t="str">
        <f>IFERROR(Item[[#This Row],[Mortalidad 2 a 8  (Sem 1)]]/Item[[#This Row],[cantidad arribada]],"")</f>
        <v/>
      </c>
      <c r="BC29" s="45" t="str">
        <f>IFERROR(Item[[#This Row],[Mortalidad 9 a 15 (Sem 2)]]/Item[[#This Row],[cantidad arribada]],"")</f>
        <v/>
      </c>
      <c r="BD29" s="45">
        <f t="shared" si="3"/>
        <v>0</v>
      </c>
      <c r="BE29" s="45"/>
      <c r="BF29" s="210">
        <f>SUMIF('Acuario (Arribado - mortalidad)'!$B$15:$B$244,'ORDEN DE CUARENTENA'!B29,'Acuario (Arribado - mortalidad)'!$F$15:$F$244)</f>
        <v>0</v>
      </c>
      <c r="BG29" s="210">
        <f>SUMIF('Acuario (Arribado - mortalidad)'!$B$15:$B$244,'ORDEN DE CUARENTENA'!B29,'Acuario (Arribado - mortalidad)'!$K$15:$K$244)</f>
        <v>0</v>
      </c>
      <c r="BH29" s="210">
        <f>SUMIF('Acuario (Arribado - mortalidad)'!$B$15:$B$244,'ORDEN DE CUARENTENA'!B29,'Acuario (Arribado - mortalidad)'!$G$15:$G$244)</f>
        <v>0</v>
      </c>
      <c r="BI29" s="210">
        <f>SUMIF('Acuario (Arribado - mortalidad)'!$B$15:$B$244,'ORDEN DE CUARENTENA'!B29,'Acuario (Arribado - mortalidad)'!$O$15:$O$244)</f>
        <v>0</v>
      </c>
      <c r="BJ29" s="210">
        <f>SUMIF('Acuario (Arribado - mortalidad)'!$B$15:$B$244,'ORDEN DE CUARENTENA'!B29,'Acuario (Arribado - mortalidad)'!$BG$15:$BG$244)</f>
        <v>0</v>
      </c>
      <c r="BK29" s="210">
        <f>SUMIF('Acuario (Arribado - mortalidad)'!$B$15:$B$244,'ORDEN DE CUARENTENA'!B29,'Acuario (Arribado - mortalidad)'!$BH$15:$BH$244)</f>
        <v>0</v>
      </c>
      <c r="BL29" s="45"/>
      <c r="BM29" s="254" t="str">
        <f>IFERROR(VLOOKUP(AN29,CITES[],2,FALSE),"")</f>
        <v/>
      </c>
      <c r="BN29" s="48"/>
      <c r="BO29" s="7" t="s">
        <v>54</v>
      </c>
      <c r="BP29" s="7" t="s">
        <v>572</v>
      </c>
      <c r="BR29" s="7" t="s">
        <v>3082</v>
      </c>
      <c r="BY29" s="7" t="s">
        <v>4249</v>
      </c>
      <c r="BZ29" s="7" t="s">
        <v>767</v>
      </c>
      <c r="CA29" s="7" t="s">
        <v>2969</v>
      </c>
      <c r="CC29" t="s">
        <v>3261</v>
      </c>
      <c r="CD29" t="s">
        <v>3229</v>
      </c>
    </row>
    <row r="30" spans="1:82" x14ac:dyDescent="0.25">
      <c r="A30" s="456"/>
      <c r="B30" s="5">
        <v>17</v>
      </c>
      <c r="C30" s="434"/>
      <c r="D30" s="435"/>
      <c r="E30" s="435"/>
      <c r="F30" s="435"/>
      <c r="G30" s="435"/>
      <c r="H30" s="435"/>
      <c r="I30" s="436"/>
      <c r="J30" s="437"/>
      <c r="K30" s="437"/>
      <c r="L30" s="437"/>
      <c r="M30" s="437"/>
      <c r="N30" s="438" t="e">
        <f>INDEX(AMBIENTE!D$2:D$797,MATCH(R30,AMBIENTE!C$2:C$797,0))</f>
        <v>#N/A</v>
      </c>
      <c r="O30" s="439"/>
      <c r="P30" s="439"/>
      <c r="Q30" s="440"/>
      <c r="R30" s="415"/>
      <c r="S30" s="416"/>
      <c r="T30" s="416"/>
      <c r="U30" s="416"/>
      <c r="V30" s="416"/>
      <c r="W30" s="416"/>
      <c r="X30" s="417"/>
      <c r="Y30" s="400"/>
      <c r="Z30" s="401"/>
      <c r="AA30" s="401"/>
      <c r="AB30" s="401"/>
      <c r="AC30" s="402"/>
      <c r="AD30" s="394"/>
      <c r="AE30" s="395"/>
      <c r="AF30" s="396"/>
      <c r="AG30" s="432" t="str">
        <f>IFERROR(VLOOKUP(Item[[#This Row],[Concatenado]],CITES[],2,FALSE),"")</f>
        <v/>
      </c>
      <c r="AH30" s="433"/>
      <c r="AI30" s="432" t="str">
        <f>IFERROR(VLOOKUP(Item[[#This Row],[Concatenado]],SuscepEARs[],2,FALSE),"")</f>
        <v/>
      </c>
      <c r="AJ30" s="433"/>
      <c r="AK30" s="389"/>
      <c r="AL30" s="42"/>
      <c r="AM30" s="45">
        <v>17</v>
      </c>
      <c r="AN30" s="45" t="str">
        <f t="shared" si="4"/>
        <v xml:space="preserve"> </v>
      </c>
      <c r="AO30" s="45">
        <f t="shared" si="0"/>
        <v>0</v>
      </c>
      <c r="AP30" s="45">
        <f t="shared" si="1"/>
        <v>0</v>
      </c>
      <c r="AQ30" s="45" t="str">
        <f t="shared" si="2"/>
        <v/>
      </c>
      <c r="AR30" s="45">
        <f>SUMIF('Acuario (Arribado - mortalidad)'!$B$15:$B$244,'ORDEN DE CUARENTENA'!B30,'Acuario (Arribado - mortalidad)'!$F$15:$F$244)</f>
        <v>0</v>
      </c>
      <c r="AS30" s="45" t="str">
        <f>IF(AR30&gt;0, IF(SUMIF('Acuario (Arribado - mortalidad)'!$B$15:$B$244,'ORDEN DE CUARENTENA'!B30,'Acuario (Arribado - mortalidad)'!$K$15:$K$244)=0, "0", SUMIF('Acuario (Arribado - mortalidad)'!$B$15:$B$244,'ORDEN DE CUARENTENA'!B30,'Acuario (Arribado - mortalidad)'!$K$15:$K$244)),"")</f>
        <v/>
      </c>
      <c r="AT30" s="45">
        <f>IF(AR30 = AS30,"0", SUMIF('Acuario (Arribado - mortalidad)'!$B$15:$B$244,'ORDEN DE CUARENTENA'!B30,'Acuario (Arribado - mortalidad)'!$G$15:$G$244))</f>
        <v>0</v>
      </c>
      <c r="AU30" s="47" t="str">
        <f>IFERROR(Item[[#This Row],[mortalidad acumulada]]/Item[[#This Row],[cantidad arribada]],"")</f>
        <v/>
      </c>
      <c r="AV30" s="45">
        <f>IF(ISTEXT(R30),IF(Item[[#This Row],[cantidad arribada]]=0,"No llega",Item[[#This Row],[cantidad arribada]]),)</f>
        <v>0</v>
      </c>
      <c r="AW30" s="45" t="str">
        <f>IFERROR(VLOOKUP(B30,'Tratamientos-Eventos'!$B$9:$S$20,19,FALSE),"")</f>
        <v/>
      </c>
      <c r="AX30" s="45">
        <f>SUMIF('Acuario (Arribado - mortalidad)'!$B$15:$B$244,'ORDEN DE CUARENTENA'!B30,'Acuario (Arribado - mortalidad)'!$O$15:$O$244)</f>
        <v>0</v>
      </c>
      <c r="AY30" s="45">
        <f>SUMIF('Acuario (Arribado - mortalidad)'!$B$15:$B$244,'ORDEN DE CUARENTENA'!B30,'Acuario (Arribado - mortalidad)'!$BG$15:$BG$244)</f>
        <v>0</v>
      </c>
      <c r="AZ30" s="45">
        <f>SUMIF('Acuario (Arribado - mortalidad)'!$B$15:$B$244,'ORDEN DE CUARENTENA'!B30,'Acuario (Arribado - mortalidad)'!$BH$15:$BH$244)</f>
        <v>0</v>
      </c>
      <c r="BA30" s="45" t="str">
        <f>IFERROR(Item[[#This Row],[Mortalidad dia 1]]/Item[[#This Row],[cantidad arribada]],"")</f>
        <v/>
      </c>
      <c r="BB30" s="45" t="str">
        <f>IFERROR(Item[[#This Row],[Mortalidad 2 a 8  (Sem 1)]]/Item[[#This Row],[cantidad arribada]],"")</f>
        <v/>
      </c>
      <c r="BC30" s="45" t="str">
        <f>IFERROR(Item[[#This Row],[Mortalidad 9 a 15 (Sem 2)]]/Item[[#This Row],[cantidad arribada]],"")</f>
        <v/>
      </c>
      <c r="BD30" s="45">
        <f t="shared" si="3"/>
        <v>0</v>
      </c>
      <c r="BE30" s="45"/>
      <c r="BF30" s="210">
        <f>SUMIF('Acuario (Arribado - mortalidad)'!$B$15:$B$244,'ORDEN DE CUARENTENA'!B30,'Acuario (Arribado - mortalidad)'!$F$15:$F$244)</f>
        <v>0</v>
      </c>
      <c r="BG30" s="210">
        <f>SUMIF('Acuario (Arribado - mortalidad)'!$B$15:$B$244,'ORDEN DE CUARENTENA'!B30,'Acuario (Arribado - mortalidad)'!$K$15:$K$244)</f>
        <v>0</v>
      </c>
      <c r="BH30" s="210">
        <f>SUMIF('Acuario (Arribado - mortalidad)'!$B$15:$B$244,'ORDEN DE CUARENTENA'!B30,'Acuario (Arribado - mortalidad)'!$G$15:$G$244)</f>
        <v>0</v>
      </c>
      <c r="BI30" s="210">
        <f>SUMIF('Acuario (Arribado - mortalidad)'!$B$15:$B$244,'ORDEN DE CUARENTENA'!B30,'Acuario (Arribado - mortalidad)'!$O$15:$O$244)</f>
        <v>0</v>
      </c>
      <c r="BJ30" s="210">
        <f>SUMIF('Acuario (Arribado - mortalidad)'!$B$15:$B$244,'ORDEN DE CUARENTENA'!B30,'Acuario (Arribado - mortalidad)'!$BG$15:$BG$244)</f>
        <v>0</v>
      </c>
      <c r="BK30" s="210">
        <f>SUMIF('Acuario (Arribado - mortalidad)'!$B$15:$B$244,'ORDEN DE CUARENTENA'!B30,'Acuario (Arribado - mortalidad)'!$BH$15:$BH$244)</f>
        <v>0</v>
      </c>
      <c r="BL30" s="45"/>
      <c r="BM30" s="254" t="str">
        <f>IFERROR(VLOOKUP(AN30,CITES[],2,FALSE),"")</f>
        <v/>
      </c>
      <c r="BN30" s="48"/>
      <c r="BO30" s="7" t="s">
        <v>55</v>
      </c>
      <c r="BP30" s="7" t="s">
        <v>573</v>
      </c>
      <c r="BR30" s="7" t="s">
        <v>640</v>
      </c>
      <c r="BY30" s="7" t="s">
        <v>4250</v>
      </c>
      <c r="BZ30" s="7" t="s">
        <v>767</v>
      </c>
      <c r="CA30" s="7" t="s">
        <v>2969</v>
      </c>
      <c r="CC30" t="s">
        <v>3262</v>
      </c>
      <c r="CD30" t="s">
        <v>3229</v>
      </c>
    </row>
    <row r="31" spans="1:82" x14ac:dyDescent="0.25">
      <c r="A31" s="49"/>
      <c r="B31" s="5">
        <v>18</v>
      </c>
      <c r="C31" s="434"/>
      <c r="D31" s="435"/>
      <c r="E31" s="435"/>
      <c r="F31" s="435"/>
      <c r="G31" s="435"/>
      <c r="H31" s="435"/>
      <c r="I31" s="436"/>
      <c r="J31" s="437"/>
      <c r="K31" s="437"/>
      <c r="L31" s="437"/>
      <c r="M31" s="437"/>
      <c r="N31" s="438" t="e">
        <f>INDEX(AMBIENTE!D$2:D$797,MATCH(R31,AMBIENTE!C$2:C$797,0))</f>
        <v>#N/A</v>
      </c>
      <c r="O31" s="439"/>
      <c r="P31" s="439"/>
      <c r="Q31" s="440"/>
      <c r="R31" s="415"/>
      <c r="S31" s="416"/>
      <c r="T31" s="416"/>
      <c r="U31" s="416"/>
      <c r="V31" s="416"/>
      <c r="W31" s="416"/>
      <c r="X31" s="417"/>
      <c r="Y31" s="400"/>
      <c r="Z31" s="401"/>
      <c r="AA31" s="401"/>
      <c r="AB31" s="401"/>
      <c r="AC31" s="402"/>
      <c r="AD31" s="394"/>
      <c r="AE31" s="395"/>
      <c r="AF31" s="396"/>
      <c r="AG31" s="432" t="str">
        <f>IFERROR(VLOOKUP(Item[[#This Row],[Concatenado]],CITES[],2,FALSE),"")</f>
        <v/>
      </c>
      <c r="AH31" s="433"/>
      <c r="AI31" s="432" t="str">
        <f>IFERROR(VLOOKUP(Item[[#This Row],[Concatenado]],SuscepEARs[],2,FALSE),"")</f>
        <v/>
      </c>
      <c r="AJ31" s="433"/>
      <c r="AK31" s="49"/>
      <c r="AL31" s="42"/>
      <c r="AM31" s="45">
        <v>18</v>
      </c>
      <c r="AN31" s="45" t="str">
        <f t="shared" si="4"/>
        <v xml:space="preserve"> </v>
      </c>
      <c r="AO31" s="45">
        <f t="shared" si="0"/>
        <v>0</v>
      </c>
      <c r="AP31" s="45">
        <f t="shared" si="1"/>
        <v>0</v>
      </c>
      <c r="AQ31" s="45" t="str">
        <f t="shared" si="2"/>
        <v/>
      </c>
      <c r="AR31" s="45">
        <f>SUMIF('Acuario (Arribado - mortalidad)'!$B$15:$B$244,'ORDEN DE CUARENTENA'!B31,'Acuario (Arribado - mortalidad)'!$F$15:$F$244)</f>
        <v>0</v>
      </c>
      <c r="AS31" s="45" t="str">
        <f>IF(AR31&gt;0, IF(SUMIF('Acuario (Arribado - mortalidad)'!$B$15:$B$244,'ORDEN DE CUARENTENA'!B31,'Acuario (Arribado - mortalidad)'!$K$15:$K$244)=0, "0", SUMIF('Acuario (Arribado - mortalidad)'!$B$15:$B$244,'ORDEN DE CUARENTENA'!B31,'Acuario (Arribado - mortalidad)'!$K$15:$K$244)),"")</f>
        <v/>
      </c>
      <c r="AT31" s="45">
        <f>IF(AR31 = AS31,"0", SUMIF('Acuario (Arribado - mortalidad)'!$B$15:$B$244,'ORDEN DE CUARENTENA'!B31,'Acuario (Arribado - mortalidad)'!$G$15:$G$244))</f>
        <v>0</v>
      </c>
      <c r="AU31" s="47" t="str">
        <f>IFERROR(Item[[#This Row],[mortalidad acumulada]]/Item[[#This Row],[cantidad arribada]],"")</f>
        <v/>
      </c>
      <c r="AV31" s="45">
        <f>IF(ISTEXT(R31),IF(Item[[#This Row],[cantidad arribada]]=0,"No llega",Item[[#This Row],[cantidad arribada]]),)</f>
        <v>0</v>
      </c>
      <c r="AW31" s="45" t="str">
        <f>IFERROR(VLOOKUP(B31,'Tratamientos-Eventos'!$B$9:$S$20,19,FALSE),"")</f>
        <v/>
      </c>
      <c r="AX31" s="45">
        <f>SUMIF('Acuario (Arribado - mortalidad)'!$B$15:$B$244,'ORDEN DE CUARENTENA'!B31,'Acuario (Arribado - mortalidad)'!$O$15:$O$244)</f>
        <v>0</v>
      </c>
      <c r="AY31" s="45">
        <f>SUMIF('Acuario (Arribado - mortalidad)'!$B$15:$B$244,'ORDEN DE CUARENTENA'!B31,'Acuario (Arribado - mortalidad)'!$BG$15:$BG$244)</f>
        <v>0</v>
      </c>
      <c r="AZ31" s="45">
        <f>SUMIF('Acuario (Arribado - mortalidad)'!$B$15:$B$244,'ORDEN DE CUARENTENA'!B31,'Acuario (Arribado - mortalidad)'!$BH$15:$BH$244)</f>
        <v>0</v>
      </c>
      <c r="BA31" s="45" t="str">
        <f>IFERROR(Item[[#This Row],[Mortalidad dia 1]]/Item[[#This Row],[cantidad arribada]],"")</f>
        <v/>
      </c>
      <c r="BB31" s="45" t="str">
        <f>IFERROR(Item[[#This Row],[Mortalidad 2 a 8  (Sem 1)]]/Item[[#This Row],[cantidad arribada]],"")</f>
        <v/>
      </c>
      <c r="BC31" s="45" t="str">
        <f>IFERROR(Item[[#This Row],[Mortalidad 9 a 15 (Sem 2)]]/Item[[#This Row],[cantidad arribada]],"")</f>
        <v/>
      </c>
      <c r="BD31" s="45">
        <f t="shared" si="3"/>
        <v>0</v>
      </c>
      <c r="BE31" s="45"/>
      <c r="BF31" s="210">
        <f>SUMIF('Acuario (Arribado - mortalidad)'!$B$15:$B$244,'ORDEN DE CUARENTENA'!B31,'Acuario (Arribado - mortalidad)'!$F$15:$F$244)</f>
        <v>0</v>
      </c>
      <c r="BG31" s="210">
        <f>SUMIF('Acuario (Arribado - mortalidad)'!$B$15:$B$244,'ORDEN DE CUARENTENA'!B31,'Acuario (Arribado - mortalidad)'!$K$15:$K$244)</f>
        <v>0</v>
      </c>
      <c r="BH31" s="210">
        <f>SUMIF('Acuario (Arribado - mortalidad)'!$B$15:$B$244,'ORDEN DE CUARENTENA'!B31,'Acuario (Arribado - mortalidad)'!$G$15:$G$244)</f>
        <v>0</v>
      </c>
      <c r="BI31" s="210">
        <f>SUMIF('Acuario (Arribado - mortalidad)'!$B$15:$B$244,'ORDEN DE CUARENTENA'!B31,'Acuario (Arribado - mortalidad)'!$O$15:$O$244)</f>
        <v>0</v>
      </c>
      <c r="BJ31" s="210">
        <f>SUMIF('Acuario (Arribado - mortalidad)'!$B$15:$B$244,'ORDEN DE CUARENTENA'!B31,'Acuario (Arribado - mortalidad)'!$BG$15:$BG$244)</f>
        <v>0</v>
      </c>
      <c r="BK31" s="210">
        <f>SUMIF('Acuario (Arribado - mortalidad)'!$B$15:$B$244,'ORDEN DE CUARENTENA'!B31,'Acuario (Arribado - mortalidad)'!$BH$15:$BH$244)</f>
        <v>0</v>
      </c>
      <c r="BL31" s="45"/>
      <c r="BM31" s="255"/>
      <c r="BN31" s="48"/>
      <c r="BO31" s="7" t="s">
        <v>56</v>
      </c>
      <c r="BP31" s="7" t="s">
        <v>574</v>
      </c>
      <c r="BR31" s="7" t="s">
        <v>641</v>
      </c>
      <c r="BY31" s="7" t="s">
        <v>4251</v>
      </c>
      <c r="BZ31" s="7" t="s">
        <v>767</v>
      </c>
      <c r="CA31" s="7" t="s">
        <v>2969</v>
      </c>
      <c r="CC31" t="s">
        <v>3263</v>
      </c>
      <c r="CD31" t="s">
        <v>3229</v>
      </c>
    </row>
    <row r="32" spans="1:82" x14ac:dyDescent="0.25">
      <c r="A32" s="49"/>
      <c r="B32" s="5">
        <v>19</v>
      </c>
      <c r="C32" s="434"/>
      <c r="D32" s="435"/>
      <c r="E32" s="435"/>
      <c r="F32" s="435"/>
      <c r="G32" s="435"/>
      <c r="H32" s="435"/>
      <c r="I32" s="436"/>
      <c r="J32" s="437"/>
      <c r="K32" s="437"/>
      <c r="L32" s="437"/>
      <c r="M32" s="437"/>
      <c r="N32" s="438" t="e">
        <f>INDEX(AMBIENTE!D$2:D$797,MATCH(R32,AMBIENTE!C$2:C$797,0))</f>
        <v>#N/A</v>
      </c>
      <c r="O32" s="439"/>
      <c r="P32" s="439"/>
      <c r="Q32" s="440"/>
      <c r="R32" s="415"/>
      <c r="S32" s="416"/>
      <c r="T32" s="416"/>
      <c r="U32" s="416"/>
      <c r="V32" s="416"/>
      <c r="W32" s="416"/>
      <c r="X32" s="417"/>
      <c r="Y32" s="400"/>
      <c r="Z32" s="401"/>
      <c r="AA32" s="401"/>
      <c r="AB32" s="401"/>
      <c r="AC32" s="402"/>
      <c r="AD32" s="394"/>
      <c r="AE32" s="395"/>
      <c r="AF32" s="396"/>
      <c r="AG32" s="432" t="str">
        <f>IFERROR(VLOOKUP(Item[[#This Row],[Concatenado]],CITES[],2,FALSE),"")</f>
        <v/>
      </c>
      <c r="AH32" s="433"/>
      <c r="AI32" s="432" t="str">
        <f>IFERROR(VLOOKUP(Item[[#This Row],[Concatenado]],SuscepEARs[],2,FALSE),"")</f>
        <v/>
      </c>
      <c r="AJ32" s="433"/>
      <c r="AK32" s="49"/>
      <c r="AL32" s="42"/>
      <c r="AM32" s="45">
        <v>19</v>
      </c>
      <c r="AN32" s="45" t="str">
        <f t="shared" si="4"/>
        <v xml:space="preserve"> </v>
      </c>
      <c r="AO32" s="45">
        <f t="shared" si="0"/>
        <v>0</v>
      </c>
      <c r="AP32" s="45">
        <f t="shared" si="1"/>
        <v>0</v>
      </c>
      <c r="AQ32" s="45" t="str">
        <f t="shared" si="2"/>
        <v/>
      </c>
      <c r="AR32" s="45">
        <f>SUMIF('Acuario (Arribado - mortalidad)'!$B$15:$B$244,'ORDEN DE CUARENTENA'!B32,'Acuario (Arribado - mortalidad)'!$F$15:$F$244)</f>
        <v>0</v>
      </c>
      <c r="AS32" s="45" t="str">
        <f>IF(AR32&gt;0, IF(SUMIF('Acuario (Arribado - mortalidad)'!$B$15:$B$244,'ORDEN DE CUARENTENA'!B32,'Acuario (Arribado - mortalidad)'!$K$15:$K$244)=0, "0", SUMIF('Acuario (Arribado - mortalidad)'!$B$15:$B$244,'ORDEN DE CUARENTENA'!B32,'Acuario (Arribado - mortalidad)'!$K$15:$K$244)),"")</f>
        <v/>
      </c>
      <c r="AT32" s="45">
        <f>IF(AR32 = AS32,"0", SUMIF('Acuario (Arribado - mortalidad)'!$B$15:$B$244,'ORDEN DE CUARENTENA'!B32,'Acuario (Arribado - mortalidad)'!$G$15:$G$244))</f>
        <v>0</v>
      </c>
      <c r="AU32" s="47" t="str">
        <f>IFERROR(Item[[#This Row],[mortalidad acumulada]]/Item[[#This Row],[cantidad arribada]],"")</f>
        <v/>
      </c>
      <c r="AV32" s="45">
        <f>IF(ISTEXT(R32),IF(Item[[#This Row],[cantidad arribada]]=0,"No llega",Item[[#This Row],[cantidad arribada]]),)</f>
        <v>0</v>
      </c>
      <c r="AW32" s="45" t="str">
        <f>IFERROR(VLOOKUP(B32,'Tratamientos-Eventos'!$B$9:$S$20,19,FALSE),"")</f>
        <v/>
      </c>
      <c r="AX32" s="45">
        <f>SUMIF('Acuario (Arribado - mortalidad)'!$B$15:$B$244,'ORDEN DE CUARENTENA'!B32,'Acuario (Arribado - mortalidad)'!$O$15:$O$244)</f>
        <v>0</v>
      </c>
      <c r="AY32" s="45">
        <f>SUMIF('Acuario (Arribado - mortalidad)'!$B$15:$B$244,'ORDEN DE CUARENTENA'!B32,'Acuario (Arribado - mortalidad)'!$BG$15:$BG$244)</f>
        <v>0</v>
      </c>
      <c r="AZ32" s="45">
        <f>SUMIF('Acuario (Arribado - mortalidad)'!$B$15:$B$244,'ORDEN DE CUARENTENA'!B32,'Acuario (Arribado - mortalidad)'!$BH$15:$BH$244)</f>
        <v>0</v>
      </c>
      <c r="BA32" s="45" t="str">
        <f>IFERROR(Item[[#This Row],[Mortalidad dia 1]]/Item[[#This Row],[cantidad arribada]],"")</f>
        <v/>
      </c>
      <c r="BB32" s="45" t="str">
        <f>IFERROR(Item[[#This Row],[Mortalidad 2 a 8  (Sem 1)]]/Item[[#This Row],[cantidad arribada]],"")</f>
        <v/>
      </c>
      <c r="BC32" s="45" t="str">
        <f>IFERROR(Item[[#This Row],[Mortalidad 9 a 15 (Sem 2)]]/Item[[#This Row],[cantidad arribada]],"")</f>
        <v/>
      </c>
      <c r="BD32" s="45">
        <f t="shared" si="3"/>
        <v>0</v>
      </c>
      <c r="BE32" s="45"/>
      <c r="BF32" s="210">
        <f>SUMIF('Acuario (Arribado - mortalidad)'!$B$15:$B$244,'ORDEN DE CUARENTENA'!B32,'Acuario (Arribado - mortalidad)'!$F$15:$F$244)</f>
        <v>0</v>
      </c>
      <c r="BG32" s="210">
        <f>SUMIF('Acuario (Arribado - mortalidad)'!$B$15:$B$244,'ORDEN DE CUARENTENA'!B32,'Acuario (Arribado - mortalidad)'!$K$15:$K$244)</f>
        <v>0</v>
      </c>
      <c r="BH32" s="210">
        <f>SUMIF('Acuario (Arribado - mortalidad)'!$B$15:$B$244,'ORDEN DE CUARENTENA'!B32,'Acuario (Arribado - mortalidad)'!$G$15:$G$244)</f>
        <v>0</v>
      </c>
      <c r="BI32" s="210">
        <f>SUMIF('Acuario (Arribado - mortalidad)'!$B$15:$B$244,'ORDEN DE CUARENTENA'!B32,'Acuario (Arribado - mortalidad)'!$O$15:$O$244)</f>
        <v>0</v>
      </c>
      <c r="BJ32" s="210">
        <f>SUMIF('Acuario (Arribado - mortalidad)'!$B$15:$B$244,'ORDEN DE CUARENTENA'!B32,'Acuario (Arribado - mortalidad)'!$BG$15:$BG$244)</f>
        <v>0</v>
      </c>
      <c r="BK32" s="210">
        <f>SUMIF('Acuario (Arribado - mortalidad)'!$B$15:$B$244,'ORDEN DE CUARENTENA'!B32,'Acuario (Arribado - mortalidad)'!$BH$15:$BH$244)</f>
        <v>0</v>
      </c>
      <c r="BL32" s="45"/>
      <c r="BM32" s="255"/>
      <c r="BO32" s="7" t="s">
        <v>57</v>
      </c>
      <c r="BP32" s="7" t="s">
        <v>575</v>
      </c>
      <c r="BR32" s="7" t="s">
        <v>3083</v>
      </c>
      <c r="BY32" s="7" t="s">
        <v>4252</v>
      </c>
      <c r="BZ32" s="7" t="s">
        <v>767</v>
      </c>
      <c r="CA32" s="7" t="s">
        <v>2969</v>
      </c>
      <c r="CC32" s="388" t="s">
        <v>4302</v>
      </c>
      <c r="CD32" t="s">
        <v>4303</v>
      </c>
    </row>
    <row r="33" spans="1:82" x14ac:dyDescent="0.25">
      <c r="A33" s="49"/>
      <c r="B33" s="5">
        <v>20</v>
      </c>
      <c r="C33" s="434"/>
      <c r="D33" s="435"/>
      <c r="E33" s="435"/>
      <c r="F33" s="435"/>
      <c r="G33" s="435"/>
      <c r="H33" s="435"/>
      <c r="I33" s="436"/>
      <c r="J33" s="437"/>
      <c r="K33" s="437"/>
      <c r="L33" s="437"/>
      <c r="M33" s="437"/>
      <c r="N33" s="438" t="e">
        <f>INDEX(AMBIENTE!D$2:D$797,MATCH(R33,AMBIENTE!C$2:C$797,0))</f>
        <v>#N/A</v>
      </c>
      <c r="O33" s="439"/>
      <c r="P33" s="439"/>
      <c r="Q33" s="440"/>
      <c r="R33" s="415"/>
      <c r="S33" s="416"/>
      <c r="T33" s="416"/>
      <c r="U33" s="416"/>
      <c r="V33" s="416"/>
      <c r="W33" s="416"/>
      <c r="X33" s="417"/>
      <c r="Y33" s="400"/>
      <c r="Z33" s="401"/>
      <c r="AA33" s="401"/>
      <c r="AB33" s="401"/>
      <c r="AC33" s="402"/>
      <c r="AD33" s="394"/>
      <c r="AE33" s="395"/>
      <c r="AF33" s="396"/>
      <c r="AG33" s="432" t="str">
        <f>IFERROR(VLOOKUP(Item[[#This Row],[Concatenado]],CITES[],2,FALSE),"")</f>
        <v/>
      </c>
      <c r="AH33" s="433"/>
      <c r="AI33" s="432" t="str">
        <f>IFERROR(VLOOKUP(Item[[#This Row],[Concatenado]],SuscepEARs[],2,FALSE),"")</f>
        <v/>
      </c>
      <c r="AJ33" s="433"/>
      <c r="AK33" s="49"/>
      <c r="AL33" s="42"/>
      <c r="AM33" s="45">
        <v>20</v>
      </c>
      <c r="AN33" s="45" t="str">
        <f t="shared" si="4"/>
        <v xml:space="preserve"> </v>
      </c>
      <c r="AO33" s="45">
        <f t="shared" si="0"/>
        <v>0</v>
      </c>
      <c r="AP33" s="45">
        <f t="shared" si="1"/>
        <v>0</v>
      </c>
      <c r="AQ33" s="45" t="str">
        <f t="shared" si="2"/>
        <v/>
      </c>
      <c r="AR33" s="45">
        <f>SUMIF('Acuario (Arribado - mortalidad)'!$B$15:$B$244,'ORDEN DE CUARENTENA'!B33,'Acuario (Arribado - mortalidad)'!$F$15:$F$244)</f>
        <v>0</v>
      </c>
      <c r="AS33" s="45" t="str">
        <f>IF(AR33&gt;0, IF(SUMIF('Acuario (Arribado - mortalidad)'!$B$15:$B$244,'ORDEN DE CUARENTENA'!B33,'Acuario (Arribado - mortalidad)'!$K$15:$K$244)=0, "0", SUMIF('Acuario (Arribado - mortalidad)'!$B$15:$B$244,'ORDEN DE CUARENTENA'!B33,'Acuario (Arribado - mortalidad)'!$K$15:$K$244)),"")</f>
        <v/>
      </c>
      <c r="AT33" s="45">
        <f>IF(AR33 = AS33,"0", SUMIF('Acuario (Arribado - mortalidad)'!$B$15:$B$244,'ORDEN DE CUARENTENA'!B33,'Acuario (Arribado - mortalidad)'!$G$15:$G$244))</f>
        <v>0</v>
      </c>
      <c r="AU33" s="47" t="str">
        <f>IFERROR(Item[[#This Row],[mortalidad acumulada]]/Item[[#This Row],[cantidad arribada]],"")</f>
        <v/>
      </c>
      <c r="AV33" s="45">
        <f>IF(ISTEXT(R33),IF(Item[[#This Row],[cantidad arribada]]=0,"No llega",Item[[#This Row],[cantidad arribada]]),)</f>
        <v>0</v>
      </c>
      <c r="AW33" s="45" t="str">
        <f>IFERROR(VLOOKUP(B33,'Tratamientos-Eventos'!$B$9:$S$20,19,FALSE),"")</f>
        <v/>
      </c>
      <c r="AX33" s="45">
        <f>SUMIF('Acuario (Arribado - mortalidad)'!$B$15:$B$244,'ORDEN DE CUARENTENA'!B33,'Acuario (Arribado - mortalidad)'!$O$15:$O$244)</f>
        <v>0</v>
      </c>
      <c r="AY33" s="45">
        <f>SUMIF('Acuario (Arribado - mortalidad)'!$B$15:$B$244,'ORDEN DE CUARENTENA'!B33,'Acuario (Arribado - mortalidad)'!$BG$15:$BG$244)</f>
        <v>0</v>
      </c>
      <c r="AZ33" s="45">
        <f>SUMIF('Acuario (Arribado - mortalidad)'!$B$15:$B$244,'ORDEN DE CUARENTENA'!B33,'Acuario (Arribado - mortalidad)'!$BH$15:$BH$244)</f>
        <v>0</v>
      </c>
      <c r="BA33" s="45" t="str">
        <f>IFERROR(Item[[#This Row],[Mortalidad dia 1]]/Item[[#This Row],[cantidad arribada]],"")</f>
        <v/>
      </c>
      <c r="BB33" s="45" t="str">
        <f>IFERROR(Item[[#This Row],[Mortalidad 2 a 8  (Sem 1)]]/Item[[#This Row],[cantidad arribada]],"")</f>
        <v/>
      </c>
      <c r="BC33" s="45" t="str">
        <f>IFERROR(Item[[#This Row],[Mortalidad 9 a 15 (Sem 2)]]/Item[[#This Row],[cantidad arribada]],"")</f>
        <v/>
      </c>
      <c r="BD33" s="45">
        <f t="shared" si="3"/>
        <v>0</v>
      </c>
      <c r="BE33" s="45"/>
      <c r="BF33" s="210">
        <f>SUMIF('Acuario (Arribado - mortalidad)'!$B$15:$B$244,'ORDEN DE CUARENTENA'!B33,'Acuario (Arribado - mortalidad)'!$F$15:$F$244)</f>
        <v>0</v>
      </c>
      <c r="BG33" s="210">
        <f>SUMIF('Acuario (Arribado - mortalidad)'!$B$15:$B$244,'ORDEN DE CUARENTENA'!B33,'Acuario (Arribado - mortalidad)'!$K$15:$K$244)</f>
        <v>0</v>
      </c>
      <c r="BH33" s="210">
        <f>SUMIF('Acuario (Arribado - mortalidad)'!$B$15:$B$244,'ORDEN DE CUARENTENA'!B33,'Acuario (Arribado - mortalidad)'!$G$15:$G$244)</f>
        <v>0</v>
      </c>
      <c r="BI33" s="210">
        <f>SUMIF('Acuario (Arribado - mortalidad)'!$B$15:$B$244,'ORDEN DE CUARENTENA'!B33,'Acuario (Arribado - mortalidad)'!$O$15:$O$244)</f>
        <v>0</v>
      </c>
      <c r="BJ33" s="210">
        <f>SUMIF('Acuario (Arribado - mortalidad)'!$B$15:$B$244,'ORDEN DE CUARENTENA'!B33,'Acuario (Arribado - mortalidad)'!$BG$15:$BG$244)</f>
        <v>0</v>
      </c>
      <c r="BK33" s="210">
        <f>SUMIF('Acuario (Arribado - mortalidad)'!$B$15:$B$244,'ORDEN DE CUARENTENA'!B33,'Acuario (Arribado - mortalidad)'!$BH$15:$BH$244)</f>
        <v>0</v>
      </c>
      <c r="BL33" s="45"/>
      <c r="BM33" s="255"/>
      <c r="BO33" s="7" t="s">
        <v>58</v>
      </c>
      <c r="BP33" s="7" t="s">
        <v>577</v>
      </c>
      <c r="BR33" s="7" t="s">
        <v>643</v>
      </c>
      <c r="BY33" s="7" t="s">
        <v>4253</v>
      </c>
      <c r="BZ33" s="7" t="s">
        <v>767</v>
      </c>
      <c r="CA33" s="7" t="s">
        <v>2969</v>
      </c>
      <c r="CC33" s="388" t="s">
        <v>4304</v>
      </c>
      <c r="CD33" t="s">
        <v>4305</v>
      </c>
    </row>
    <row r="34" spans="1:82" x14ac:dyDescent="0.25">
      <c r="A34" s="49"/>
      <c r="B34" s="5">
        <v>21</v>
      </c>
      <c r="C34" s="434"/>
      <c r="D34" s="435"/>
      <c r="E34" s="435"/>
      <c r="F34" s="435"/>
      <c r="G34" s="435"/>
      <c r="H34" s="435"/>
      <c r="I34" s="436"/>
      <c r="J34" s="437"/>
      <c r="K34" s="437"/>
      <c r="L34" s="437"/>
      <c r="M34" s="437"/>
      <c r="N34" s="438" t="e">
        <f>INDEX(AMBIENTE!D$2:D$797,MATCH(R34,AMBIENTE!C$2:C$797,0))</f>
        <v>#N/A</v>
      </c>
      <c r="O34" s="439"/>
      <c r="P34" s="439"/>
      <c r="Q34" s="440"/>
      <c r="R34" s="415"/>
      <c r="S34" s="416"/>
      <c r="T34" s="416"/>
      <c r="U34" s="416"/>
      <c r="V34" s="416"/>
      <c r="W34" s="416"/>
      <c r="X34" s="417"/>
      <c r="Y34" s="400"/>
      <c r="Z34" s="401"/>
      <c r="AA34" s="401"/>
      <c r="AB34" s="401"/>
      <c r="AC34" s="402"/>
      <c r="AD34" s="394"/>
      <c r="AE34" s="395"/>
      <c r="AF34" s="396"/>
      <c r="AG34" s="432" t="str">
        <f>IFERROR(VLOOKUP(Item[[#This Row],[Concatenado]],CITES[],2,FALSE),"")</f>
        <v/>
      </c>
      <c r="AH34" s="433"/>
      <c r="AI34" s="432" t="str">
        <f>IFERROR(VLOOKUP(Item[[#This Row],[Concatenado]],SuscepEARs[],2,FALSE),"")</f>
        <v/>
      </c>
      <c r="AJ34" s="433"/>
      <c r="AK34" s="49"/>
      <c r="AL34" s="42"/>
      <c r="AM34" s="45">
        <v>21</v>
      </c>
      <c r="AN34" s="45" t="str">
        <f t="shared" si="4"/>
        <v xml:space="preserve"> </v>
      </c>
      <c r="AO34" s="45">
        <f t="shared" si="0"/>
        <v>0</v>
      </c>
      <c r="AP34" s="45">
        <f t="shared" si="1"/>
        <v>0</v>
      </c>
      <c r="AQ34" s="45" t="str">
        <f t="shared" si="2"/>
        <v/>
      </c>
      <c r="AR34" s="45">
        <f>SUMIF('Acuario (Arribado - mortalidad)'!$B$15:$B$244,'ORDEN DE CUARENTENA'!B34,'Acuario (Arribado - mortalidad)'!$F$15:$F$244)</f>
        <v>0</v>
      </c>
      <c r="AS34" s="45" t="str">
        <f>IF(AR34&gt;0, IF(SUMIF('Acuario (Arribado - mortalidad)'!$B$15:$B$244,'ORDEN DE CUARENTENA'!B34,'Acuario (Arribado - mortalidad)'!$K$15:$K$244)=0, "0", SUMIF('Acuario (Arribado - mortalidad)'!$B$15:$B$244,'ORDEN DE CUARENTENA'!B34,'Acuario (Arribado - mortalidad)'!$K$15:$K$244)),"")</f>
        <v/>
      </c>
      <c r="AT34" s="45">
        <f>IF(AR34 = AS34,"0", SUMIF('Acuario (Arribado - mortalidad)'!$B$15:$B$244,'ORDEN DE CUARENTENA'!B34,'Acuario (Arribado - mortalidad)'!$G$15:$G$244))</f>
        <v>0</v>
      </c>
      <c r="AU34" s="47" t="str">
        <f>IFERROR(Item[[#This Row],[mortalidad acumulada]]/Item[[#This Row],[cantidad arribada]],"")</f>
        <v/>
      </c>
      <c r="AV34" s="45">
        <f>IF(ISTEXT(R34),IF(Item[[#This Row],[cantidad arribada]]=0,"No llega",Item[[#This Row],[cantidad arribada]]),)</f>
        <v>0</v>
      </c>
      <c r="AW34" s="45" t="str">
        <f>IFERROR(VLOOKUP(B34,'Tratamientos-Eventos'!$B$9:$S$20,19,FALSE),"")</f>
        <v/>
      </c>
      <c r="AX34" s="45">
        <f>SUMIF('Acuario (Arribado - mortalidad)'!$B$15:$B$244,'ORDEN DE CUARENTENA'!B34,'Acuario (Arribado - mortalidad)'!$O$15:$O$244)</f>
        <v>0</v>
      </c>
      <c r="AY34" s="45">
        <f>SUMIF('Acuario (Arribado - mortalidad)'!$B$15:$B$244,'ORDEN DE CUARENTENA'!B34,'Acuario (Arribado - mortalidad)'!$BG$15:$BG$244)</f>
        <v>0</v>
      </c>
      <c r="AZ34" s="45">
        <f>SUMIF('Acuario (Arribado - mortalidad)'!$B$15:$B$244,'ORDEN DE CUARENTENA'!B34,'Acuario (Arribado - mortalidad)'!$BH$15:$BH$244)</f>
        <v>0</v>
      </c>
      <c r="BA34" s="45" t="str">
        <f>IFERROR(Item[[#This Row],[Mortalidad dia 1]]/Item[[#This Row],[cantidad arribada]],"")</f>
        <v/>
      </c>
      <c r="BB34" s="45" t="str">
        <f>IFERROR(Item[[#This Row],[Mortalidad 2 a 8  (Sem 1)]]/Item[[#This Row],[cantidad arribada]],"")</f>
        <v/>
      </c>
      <c r="BC34" s="45" t="str">
        <f>IFERROR(Item[[#This Row],[Mortalidad 9 a 15 (Sem 2)]]/Item[[#This Row],[cantidad arribada]],"")</f>
        <v/>
      </c>
      <c r="BD34" s="45">
        <f t="shared" si="3"/>
        <v>0</v>
      </c>
      <c r="BE34" s="45"/>
      <c r="BF34" s="210">
        <f>SUMIF('Acuario (Arribado - mortalidad)'!$B$15:$B$244,'ORDEN DE CUARENTENA'!B34,'Acuario (Arribado - mortalidad)'!$F$15:$F$244)</f>
        <v>0</v>
      </c>
      <c r="BG34" s="210">
        <f>SUMIF('Acuario (Arribado - mortalidad)'!$B$15:$B$244,'ORDEN DE CUARENTENA'!B34,'Acuario (Arribado - mortalidad)'!$K$15:$K$244)</f>
        <v>0</v>
      </c>
      <c r="BH34" s="210">
        <f>SUMIF('Acuario (Arribado - mortalidad)'!$B$15:$B$244,'ORDEN DE CUARENTENA'!B34,'Acuario (Arribado - mortalidad)'!$G$15:$G$244)</f>
        <v>0</v>
      </c>
      <c r="BI34" s="210">
        <f>SUMIF('Acuario (Arribado - mortalidad)'!$B$15:$B$244,'ORDEN DE CUARENTENA'!B34,'Acuario (Arribado - mortalidad)'!$O$15:$O$244)</f>
        <v>0</v>
      </c>
      <c r="BJ34" s="210">
        <f>SUMIF('Acuario (Arribado - mortalidad)'!$B$15:$B$244,'ORDEN DE CUARENTENA'!B34,'Acuario (Arribado - mortalidad)'!$BG$15:$BG$244)</f>
        <v>0</v>
      </c>
      <c r="BK34" s="210">
        <f>SUMIF('Acuario (Arribado - mortalidad)'!$B$15:$B$244,'ORDEN DE CUARENTENA'!B34,'Acuario (Arribado - mortalidad)'!$BH$15:$BH$244)</f>
        <v>0</v>
      </c>
      <c r="BL34" s="45"/>
      <c r="BM34" s="255"/>
      <c r="BO34" s="7" t="s">
        <v>59</v>
      </c>
      <c r="BP34" s="7" t="s">
        <v>578</v>
      </c>
      <c r="BR34" s="7" t="s">
        <v>644</v>
      </c>
      <c r="BY34" s="7" t="s">
        <v>4254</v>
      </c>
      <c r="BZ34" s="7" t="s">
        <v>767</v>
      </c>
      <c r="CA34" s="7" t="s">
        <v>2969</v>
      </c>
      <c r="CC34" t="s">
        <v>3198</v>
      </c>
      <c r="CD34" t="s">
        <v>3229</v>
      </c>
    </row>
    <row r="35" spans="1:82" x14ac:dyDescent="0.25">
      <c r="A35" s="49"/>
      <c r="B35" s="5">
        <v>22</v>
      </c>
      <c r="C35" s="434"/>
      <c r="D35" s="435"/>
      <c r="E35" s="435"/>
      <c r="F35" s="435"/>
      <c r="G35" s="435"/>
      <c r="H35" s="435"/>
      <c r="I35" s="436"/>
      <c r="J35" s="437"/>
      <c r="K35" s="437"/>
      <c r="L35" s="437"/>
      <c r="M35" s="437"/>
      <c r="N35" s="438" t="e">
        <f>INDEX(AMBIENTE!D$2:D$797,MATCH(R35,AMBIENTE!C$2:C$797,0))</f>
        <v>#N/A</v>
      </c>
      <c r="O35" s="439"/>
      <c r="P35" s="439"/>
      <c r="Q35" s="440"/>
      <c r="R35" s="415"/>
      <c r="S35" s="416"/>
      <c r="T35" s="416"/>
      <c r="U35" s="416"/>
      <c r="V35" s="416"/>
      <c r="W35" s="416"/>
      <c r="X35" s="417"/>
      <c r="Y35" s="400"/>
      <c r="Z35" s="401"/>
      <c r="AA35" s="401"/>
      <c r="AB35" s="401"/>
      <c r="AC35" s="402"/>
      <c r="AD35" s="394"/>
      <c r="AE35" s="395"/>
      <c r="AF35" s="396"/>
      <c r="AG35" s="432" t="str">
        <f>IFERROR(VLOOKUP(Item[[#This Row],[Concatenado]],CITES[],2,FALSE),"")</f>
        <v/>
      </c>
      <c r="AH35" s="433"/>
      <c r="AI35" s="432" t="str">
        <f>IFERROR(VLOOKUP(Item[[#This Row],[Concatenado]],SuscepEARs[],2,FALSE),"")</f>
        <v/>
      </c>
      <c r="AJ35" s="433"/>
      <c r="AK35" s="49"/>
      <c r="AL35" s="42"/>
      <c r="AM35" s="45">
        <v>22</v>
      </c>
      <c r="AN35" s="45" t="str">
        <f t="shared" si="4"/>
        <v xml:space="preserve"> </v>
      </c>
      <c r="AO35" s="45">
        <f t="shared" si="0"/>
        <v>0</v>
      </c>
      <c r="AP35" s="45">
        <f t="shared" si="1"/>
        <v>0</v>
      </c>
      <c r="AQ35" s="45" t="str">
        <f t="shared" si="2"/>
        <v/>
      </c>
      <c r="AR35" s="45">
        <f>SUMIF('Acuario (Arribado - mortalidad)'!$B$15:$B$244,'ORDEN DE CUARENTENA'!B35,'Acuario (Arribado - mortalidad)'!$F$15:$F$244)</f>
        <v>0</v>
      </c>
      <c r="AS35" s="45" t="str">
        <f>IF(AR35&gt;0, IF(SUMIF('Acuario (Arribado - mortalidad)'!$B$15:$B$244,'ORDEN DE CUARENTENA'!B35,'Acuario (Arribado - mortalidad)'!$K$15:$K$244)=0, "0", SUMIF('Acuario (Arribado - mortalidad)'!$B$15:$B$244,'ORDEN DE CUARENTENA'!B35,'Acuario (Arribado - mortalidad)'!$K$15:$K$244)),"")</f>
        <v/>
      </c>
      <c r="AT35" s="45">
        <f>IF(AR35 = AS35,"0", SUMIF('Acuario (Arribado - mortalidad)'!$B$15:$B$244,'ORDEN DE CUARENTENA'!B35,'Acuario (Arribado - mortalidad)'!$G$15:$G$244))</f>
        <v>0</v>
      </c>
      <c r="AU35" s="47" t="str">
        <f>IFERROR(Item[[#This Row],[mortalidad acumulada]]/Item[[#This Row],[cantidad arribada]],"")</f>
        <v/>
      </c>
      <c r="AV35" s="45">
        <f>IF(ISTEXT(R35),IF(Item[[#This Row],[cantidad arribada]]=0,"No llega",Item[[#This Row],[cantidad arribada]]),)</f>
        <v>0</v>
      </c>
      <c r="AW35" s="45" t="str">
        <f>IFERROR(VLOOKUP(B35,'Tratamientos-Eventos'!$B$9:$S$20,19,FALSE),"")</f>
        <v/>
      </c>
      <c r="AX35" s="45">
        <f>SUMIF('Acuario (Arribado - mortalidad)'!$B$15:$B$244,'ORDEN DE CUARENTENA'!B35,'Acuario (Arribado - mortalidad)'!$O$15:$O$244)</f>
        <v>0</v>
      </c>
      <c r="AY35" s="45">
        <f>SUMIF('Acuario (Arribado - mortalidad)'!$B$15:$B$244,'ORDEN DE CUARENTENA'!B35,'Acuario (Arribado - mortalidad)'!$BG$15:$BG$244)</f>
        <v>0</v>
      </c>
      <c r="AZ35" s="45">
        <f>SUMIF('Acuario (Arribado - mortalidad)'!$B$15:$B$244,'ORDEN DE CUARENTENA'!B35,'Acuario (Arribado - mortalidad)'!$BH$15:$BH$244)</f>
        <v>0</v>
      </c>
      <c r="BA35" s="45" t="str">
        <f>IFERROR(Item[[#This Row],[Mortalidad dia 1]]/Item[[#This Row],[cantidad arribada]],"")</f>
        <v/>
      </c>
      <c r="BB35" s="45" t="str">
        <f>IFERROR(Item[[#This Row],[Mortalidad 2 a 8  (Sem 1)]]/Item[[#This Row],[cantidad arribada]],"")</f>
        <v/>
      </c>
      <c r="BC35" s="45" t="str">
        <f>IFERROR(Item[[#This Row],[Mortalidad 9 a 15 (Sem 2)]]/Item[[#This Row],[cantidad arribada]],"")</f>
        <v/>
      </c>
      <c r="BD35" s="45">
        <f t="shared" si="3"/>
        <v>0</v>
      </c>
      <c r="BE35" s="45"/>
      <c r="BF35" s="210">
        <f>SUMIF('Acuario (Arribado - mortalidad)'!$B$15:$B$244,'ORDEN DE CUARENTENA'!B35,'Acuario (Arribado - mortalidad)'!$F$15:$F$244)</f>
        <v>0</v>
      </c>
      <c r="BG35" s="210">
        <f>SUMIF('Acuario (Arribado - mortalidad)'!$B$15:$B$244,'ORDEN DE CUARENTENA'!B35,'Acuario (Arribado - mortalidad)'!$K$15:$K$244)</f>
        <v>0</v>
      </c>
      <c r="BH35" s="210">
        <f>SUMIF('Acuario (Arribado - mortalidad)'!$B$15:$B$244,'ORDEN DE CUARENTENA'!B35,'Acuario (Arribado - mortalidad)'!$G$15:$G$244)</f>
        <v>0</v>
      </c>
      <c r="BI35" s="210">
        <f>SUMIF('Acuario (Arribado - mortalidad)'!$B$15:$B$244,'ORDEN DE CUARENTENA'!B35,'Acuario (Arribado - mortalidad)'!$O$15:$O$244)</f>
        <v>0</v>
      </c>
      <c r="BJ35" s="210">
        <f>SUMIF('Acuario (Arribado - mortalidad)'!$B$15:$B$244,'ORDEN DE CUARENTENA'!B35,'Acuario (Arribado - mortalidad)'!$BG$15:$BG$244)</f>
        <v>0</v>
      </c>
      <c r="BK35" s="210">
        <f>SUMIF('Acuario (Arribado - mortalidad)'!$B$15:$B$244,'ORDEN DE CUARENTENA'!B35,'Acuario (Arribado - mortalidad)'!$BH$15:$BH$244)</f>
        <v>0</v>
      </c>
      <c r="BL35" s="45"/>
      <c r="BM35" s="255"/>
      <c r="BO35" s="7" t="s">
        <v>60</v>
      </c>
      <c r="BP35" s="7" t="s">
        <v>579</v>
      </c>
      <c r="BR35" s="7" t="s">
        <v>645</v>
      </c>
      <c r="BY35" s="7" t="s">
        <v>4255</v>
      </c>
      <c r="BZ35" s="7" t="s">
        <v>767</v>
      </c>
      <c r="CA35" s="7" t="s">
        <v>2969</v>
      </c>
      <c r="CC35" t="s">
        <v>3199</v>
      </c>
      <c r="CD35" t="s">
        <v>3229</v>
      </c>
    </row>
    <row r="36" spans="1:82" x14ac:dyDescent="0.25">
      <c r="A36" s="49"/>
      <c r="B36" s="5">
        <v>23</v>
      </c>
      <c r="C36" s="434"/>
      <c r="D36" s="435"/>
      <c r="E36" s="435"/>
      <c r="F36" s="435"/>
      <c r="G36" s="435"/>
      <c r="H36" s="435"/>
      <c r="I36" s="436"/>
      <c r="J36" s="437"/>
      <c r="K36" s="437"/>
      <c r="L36" s="437"/>
      <c r="M36" s="437"/>
      <c r="N36" s="438" t="e">
        <f>INDEX(AMBIENTE!D$2:D$797,MATCH(R36,AMBIENTE!C$2:C$797,0))</f>
        <v>#N/A</v>
      </c>
      <c r="O36" s="439"/>
      <c r="P36" s="439"/>
      <c r="Q36" s="440"/>
      <c r="R36" s="415"/>
      <c r="S36" s="416"/>
      <c r="T36" s="416"/>
      <c r="U36" s="416"/>
      <c r="V36" s="416"/>
      <c r="W36" s="416"/>
      <c r="X36" s="417"/>
      <c r="Y36" s="400"/>
      <c r="Z36" s="401"/>
      <c r="AA36" s="401"/>
      <c r="AB36" s="401"/>
      <c r="AC36" s="402"/>
      <c r="AD36" s="394"/>
      <c r="AE36" s="395"/>
      <c r="AF36" s="396"/>
      <c r="AG36" s="432" t="str">
        <f>IFERROR(VLOOKUP(Item[[#This Row],[Concatenado]],CITES[],2,FALSE),"")</f>
        <v/>
      </c>
      <c r="AH36" s="433"/>
      <c r="AI36" s="432" t="str">
        <f>IFERROR(VLOOKUP(Item[[#This Row],[Concatenado]],SuscepEARs[],2,FALSE),"")</f>
        <v/>
      </c>
      <c r="AJ36" s="433"/>
      <c r="AK36" s="49"/>
      <c r="AL36" s="42"/>
      <c r="AM36" s="45">
        <v>23</v>
      </c>
      <c r="AN36" s="45" t="str">
        <f t="shared" si="4"/>
        <v xml:space="preserve"> </v>
      </c>
      <c r="AO36" s="45">
        <f t="shared" si="0"/>
        <v>0</v>
      </c>
      <c r="AP36" s="45">
        <f t="shared" si="1"/>
        <v>0</v>
      </c>
      <c r="AQ36" s="45" t="str">
        <f t="shared" si="2"/>
        <v/>
      </c>
      <c r="AR36" s="45">
        <f>SUMIF('Acuario (Arribado - mortalidad)'!$B$15:$B$244,'ORDEN DE CUARENTENA'!B36,'Acuario (Arribado - mortalidad)'!$F$15:$F$244)</f>
        <v>0</v>
      </c>
      <c r="AS36" s="45" t="str">
        <f>IF(AR36&gt;0, IF(SUMIF('Acuario (Arribado - mortalidad)'!$B$15:$B$244,'ORDEN DE CUARENTENA'!B36,'Acuario (Arribado - mortalidad)'!$K$15:$K$244)=0, "0", SUMIF('Acuario (Arribado - mortalidad)'!$B$15:$B$244,'ORDEN DE CUARENTENA'!B36,'Acuario (Arribado - mortalidad)'!$K$15:$K$244)),"")</f>
        <v/>
      </c>
      <c r="AT36" s="45">
        <f>IF(AR36 = AS36,"0", SUMIF('Acuario (Arribado - mortalidad)'!$B$15:$B$244,'ORDEN DE CUARENTENA'!B36,'Acuario (Arribado - mortalidad)'!$G$15:$G$244))</f>
        <v>0</v>
      </c>
      <c r="AU36" s="47" t="str">
        <f>IFERROR(Item[[#This Row],[mortalidad acumulada]]/Item[[#This Row],[cantidad arribada]],"")</f>
        <v/>
      </c>
      <c r="AV36" s="45">
        <f>IF(ISTEXT(R36),IF(Item[[#This Row],[cantidad arribada]]=0,"No llega",Item[[#This Row],[cantidad arribada]]),)</f>
        <v>0</v>
      </c>
      <c r="AW36" s="45" t="str">
        <f>IFERROR(VLOOKUP(B36,'Tratamientos-Eventos'!$B$9:$S$20,19,FALSE),"")</f>
        <v/>
      </c>
      <c r="AX36" s="45">
        <f>SUMIF('Acuario (Arribado - mortalidad)'!$B$15:$B$244,'ORDEN DE CUARENTENA'!B36,'Acuario (Arribado - mortalidad)'!$O$15:$O$244)</f>
        <v>0</v>
      </c>
      <c r="AY36" s="45">
        <f>SUMIF('Acuario (Arribado - mortalidad)'!$B$15:$B$244,'ORDEN DE CUARENTENA'!B36,'Acuario (Arribado - mortalidad)'!$BG$15:$BG$244)</f>
        <v>0</v>
      </c>
      <c r="AZ36" s="45">
        <f>SUMIF('Acuario (Arribado - mortalidad)'!$B$15:$B$244,'ORDEN DE CUARENTENA'!B36,'Acuario (Arribado - mortalidad)'!$BH$15:$BH$244)</f>
        <v>0</v>
      </c>
      <c r="BA36" s="45" t="str">
        <f>IFERROR(Item[[#This Row],[Mortalidad dia 1]]/Item[[#This Row],[cantidad arribada]],"")</f>
        <v/>
      </c>
      <c r="BB36" s="45" t="str">
        <f>IFERROR(Item[[#This Row],[Mortalidad 2 a 8  (Sem 1)]]/Item[[#This Row],[cantidad arribada]],"")</f>
        <v/>
      </c>
      <c r="BC36" s="45" t="str">
        <f>IFERROR(Item[[#This Row],[Mortalidad 9 a 15 (Sem 2)]]/Item[[#This Row],[cantidad arribada]],"")</f>
        <v/>
      </c>
      <c r="BD36" s="45">
        <f t="shared" si="3"/>
        <v>0</v>
      </c>
      <c r="BE36" s="45"/>
      <c r="BF36" s="210">
        <f>SUMIF('Acuario (Arribado - mortalidad)'!$B$15:$B$244,'ORDEN DE CUARENTENA'!B36,'Acuario (Arribado - mortalidad)'!$F$15:$F$244)</f>
        <v>0</v>
      </c>
      <c r="BG36" s="210">
        <f>SUMIF('Acuario (Arribado - mortalidad)'!$B$15:$B$244,'ORDEN DE CUARENTENA'!B36,'Acuario (Arribado - mortalidad)'!$K$15:$K$244)</f>
        <v>0</v>
      </c>
      <c r="BH36" s="210">
        <f>SUMIF('Acuario (Arribado - mortalidad)'!$B$15:$B$244,'ORDEN DE CUARENTENA'!B36,'Acuario (Arribado - mortalidad)'!$G$15:$G$244)</f>
        <v>0</v>
      </c>
      <c r="BI36" s="210">
        <f>SUMIF('Acuario (Arribado - mortalidad)'!$B$15:$B$244,'ORDEN DE CUARENTENA'!B36,'Acuario (Arribado - mortalidad)'!$O$15:$O$244)</f>
        <v>0</v>
      </c>
      <c r="BJ36" s="210">
        <f>SUMIF('Acuario (Arribado - mortalidad)'!$B$15:$B$244,'ORDEN DE CUARENTENA'!B36,'Acuario (Arribado - mortalidad)'!$BG$15:$BG$244)</f>
        <v>0</v>
      </c>
      <c r="BK36" s="210">
        <f>SUMIF('Acuario (Arribado - mortalidad)'!$B$15:$B$244,'ORDEN DE CUARENTENA'!B36,'Acuario (Arribado - mortalidad)'!$BH$15:$BH$244)</f>
        <v>0</v>
      </c>
      <c r="BL36" s="45"/>
      <c r="BM36" s="255"/>
      <c r="BO36" s="7" t="s">
        <v>61</v>
      </c>
      <c r="BP36" s="7" t="s">
        <v>4658</v>
      </c>
      <c r="BR36" s="7" t="s">
        <v>646</v>
      </c>
      <c r="BY36" s="7" t="s">
        <v>4256</v>
      </c>
      <c r="BZ36" s="7" t="s">
        <v>767</v>
      </c>
      <c r="CA36" s="7" t="s">
        <v>2969</v>
      </c>
      <c r="CC36" t="s">
        <v>3200</v>
      </c>
      <c r="CD36" t="s">
        <v>3229</v>
      </c>
    </row>
    <row r="37" spans="1:82" x14ac:dyDescent="0.25">
      <c r="A37" s="49"/>
      <c r="B37" s="5">
        <v>24</v>
      </c>
      <c r="C37" s="434"/>
      <c r="D37" s="435"/>
      <c r="E37" s="435"/>
      <c r="F37" s="435"/>
      <c r="G37" s="435"/>
      <c r="H37" s="435"/>
      <c r="I37" s="436"/>
      <c r="J37" s="437"/>
      <c r="K37" s="437"/>
      <c r="L37" s="437"/>
      <c r="M37" s="437"/>
      <c r="N37" s="438" t="e">
        <f>INDEX(AMBIENTE!D$2:D$797,MATCH(R37,AMBIENTE!C$2:C$797,0))</f>
        <v>#N/A</v>
      </c>
      <c r="O37" s="439"/>
      <c r="P37" s="439"/>
      <c r="Q37" s="440"/>
      <c r="R37" s="415"/>
      <c r="S37" s="416"/>
      <c r="T37" s="416"/>
      <c r="U37" s="416"/>
      <c r="V37" s="416"/>
      <c r="W37" s="416"/>
      <c r="X37" s="417"/>
      <c r="Y37" s="400"/>
      <c r="Z37" s="401"/>
      <c r="AA37" s="401"/>
      <c r="AB37" s="401"/>
      <c r="AC37" s="402"/>
      <c r="AD37" s="394"/>
      <c r="AE37" s="395"/>
      <c r="AF37" s="396"/>
      <c r="AG37" s="432" t="str">
        <f>IFERROR(VLOOKUP(Item[[#This Row],[Concatenado]],CITES[],2,FALSE),"")</f>
        <v/>
      </c>
      <c r="AH37" s="433"/>
      <c r="AI37" s="432" t="str">
        <f>IFERROR(VLOOKUP(Item[[#This Row],[Concatenado]],SuscepEARs[],2,FALSE),"")</f>
        <v/>
      </c>
      <c r="AJ37" s="433"/>
      <c r="AK37" s="49"/>
      <c r="AL37" s="42"/>
      <c r="AM37" s="45">
        <v>24</v>
      </c>
      <c r="AN37" s="45" t="str">
        <f t="shared" si="4"/>
        <v xml:space="preserve"> </v>
      </c>
      <c r="AO37" s="45">
        <f t="shared" si="0"/>
        <v>0</v>
      </c>
      <c r="AP37" s="45">
        <f t="shared" si="1"/>
        <v>0</v>
      </c>
      <c r="AQ37" s="45" t="str">
        <f t="shared" si="2"/>
        <v/>
      </c>
      <c r="AR37" s="45">
        <f>SUMIF('Acuario (Arribado - mortalidad)'!$B$15:$B$244,'ORDEN DE CUARENTENA'!B37,'Acuario (Arribado - mortalidad)'!$F$15:$F$244)</f>
        <v>0</v>
      </c>
      <c r="AS37" s="45" t="str">
        <f>IF(AR37&gt;0, IF(SUMIF('Acuario (Arribado - mortalidad)'!$B$15:$B$244,'ORDEN DE CUARENTENA'!B37,'Acuario (Arribado - mortalidad)'!$K$15:$K$244)=0, "0", SUMIF('Acuario (Arribado - mortalidad)'!$B$15:$B$244,'ORDEN DE CUARENTENA'!B37,'Acuario (Arribado - mortalidad)'!$K$15:$K$244)),"")</f>
        <v/>
      </c>
      <c r="AT37" s="45">
        <f>IF(AR37 = AS37,"0", SUMIF('Acuario (Arribado - mortalidad)'!$B$15:$B$244,'ORDEN DE CUARENTENA'!B37,'Acuario (Arribado - mortalidad)'!$G$15:$G$244))</f>
        <v>0</v>
      </c>
      <c r="AU37" s="47" t="str">
        <f>IFERROR(Item[[#This Row],[mortalidad acumulada]]/Item[[#This Row],[cantidad arribada]],"")</f>
        <v/>
      </c>
      <c r="AV37" s="45">
        <f>IF(ISTEXT(R37),IF(Item[[#This Row],[cantidad arribada]]=0,"No llega",Item[[#This Row],[cantidad arribada]]),)</f>
        <v>0</v>
      </c>
      <c r="AW37" s="45" t="str">
        <f>IFERROR(VLOOKUP(B37,'Tratamientos-Eventos'!$B$9:$S$20,19,FALSE),"")</f>
        <v/>
      </c>
      <c r="AX37" s="45">
        <f>SUMIF('Acuario (Arribado - mortalidad)'!$B$15:$B$244,'ORDEN DE CUARENTENA'!B37,'Acuario (Arribado - mortalidad)'!$O$15:$O$244)</f>
        <v>0</v>
      </c>
      <c r="AY37" s="45">
        <f>SUMIF('Acuario (Arribado - mortalidad)'!$B$15:$B$244,'ORDEN DE CUARENTENA'!B37,'Acuario (Arribado - mortalidad)'!$BG$15:$BG$244)</f>
        <v>0</v>
      </c>
      <c r="AZ37" s="45">
        <f>SUMIF('Acuario (Arribado - mortalidad)'!$B$15:$B$244,'ORDEN DE CUARENTENA'!B37,'Acuario (Arribado - mortalidad)'!$BH$15:$BH$244)</f>
        <v>0</v>
      </c>
      <c r="BA37" s="45" t="str">
        <f>IFERROR(Item[[#This Row],[Mortalidad dia 1]]/Item[[#This Row],[cantidad arribada]],"")</f>
        <v/>
      </c>
      <c r="BB37" s="45" t="str">
        <f>IFERROR(Item[[#This Row],[Mortalidad 2 a 8  (Sem 1)]]/Item[[#This Row],[cantidad arribada]],"")</f>
        <v/>
      </c>
      <c r="BC37" s="45" t="str">
        <f>IFERROR(Item[[#This Row],[Mortalidad 9 a 15 (Sem 2)]]/Item[[#This Row],[cantidad arribada]],"")</f>
        <v/>
      </c>
      <c r="BD37" s="45">
        <f t="shared" si="3"/>
        <v>0</v>
      </c>
      <c r="BE37" s="45"/>
      <c r="BF37" s="210">
        <f>SUMIF('Acuario (Arribado - mortalidad)'!$B$15:$B$244,'ORDEN DE CUARENTENA'!B37,'Acuario (Arribado - mortalidad)'!$F$15:$F$244)</f>
        <v>0</v>
      </c>
      <c r="BG37" s="210">
        <f>SUMIF('Acuario (Arribado - mortalidad)'!$B$15:$B$244,'ORDEN DE CUARENTENA'!B37,'Acuario (Arribado - mortalidad)'!$K$15:$K$244)</f>
        <v>0</v>
      </c>
      <c r="BH37" s="210">
        <f>SUMIF('Acuario (Arribado - mortalidad)'!$B$15:$B$244,'ORDEN DE CUARENTENA'!B37,'Acuario (Arribado - mortalidad)'!$G$15:$G$244)</f>
        <v>0</v>
      </c>
      <c r="BI37" s="210">
        <f>SUMIF('Acuario (Arribado - mortalidad)'!$B$15:$B$244,'ORDEN DE CUARENTENA'!B37,'Acuario (Arribado - mortalidad)'!$O$15:$O$244)</f>
        <v>0</v>
      </c>
      <c r="BJ37" s="210">
        <f>SUMIF('Acuario (Arribado - mortalidad)'!$B$15:$B$244,'ORDEN DE CUARENTENA'!B37,'Acuario (Arribado - mortalidad)'!$BG$15:$BG$244)</f>
        <v>0</v>
      </c>
      <c r="BK37" s="210">
        <f>SUMIF('Acuario (Arribado - mortalidad)'!$B$15:$B$244,'ORDEN DE CUARENTENA'!B37,'Acuario (Arribado - mortalidad)'!$BH$15:$BH$244)</f>
        <v>0</v>
      </c>
      <c r="BL37" s="45"/>
      <c r="BM37" s="255"/>
      <c r="BO37" s="7" t="s">
        <v>62</v>
      </c>
      <c r="BP37" s="7" t="s">
        <v>582</v>
      </c>
      <c r="BY37" s="7" t="s">
        <v>4257</v>
      </c>
      <c r="BZ37" s="7" t="s">
        <v>767</v>
      </c>
      <c r="CA37" s="7" t="s">
        <v>2969</v>
      </c>
      <c r="CC37" t="s">
        <v>3201</v>
      </c>
      <c r="CD37" t="s">
        <v>3229</v>
      </c>
    </row>
    <row r="38" spans="1:82" x14ac:dyDescent="0.25">
      <c r="A38" s="49"/>
      <c r="B38" s="5">
        <v>25</v>
      </c>
      <c r="C38" s="434"/>
      <c r="D38" s="435"/>
      <c r="E38" s="435"/>
      <c r="F38" s="435"/>
      <c r="G38" s="435"/>
      <c r="H38" s="435"/>
      <c r="I38" s="436"/>
      <c r="J38" s="437"/>
      <c r="K38" s="437"/>
      <c r="L38" s="437"/>
      <c r="M38" s="437"/>
      <c r="N38" s="438" t="e">
        <f>INDEX(AMBIENTE!D$2:D$797,MATCH(R38,AMBIENTE!C$2:C$797,0))</f>
        <v>#N/A</v>
      </c>
      <c r="O38" s="439"/>
      <c r="P38" s="439"/>
      <c r="Q38" s="440"/>
      <c r="R38" s="415"/>
      <c r="S38" s="416"/>
      <c r="T38" s="416"/>
      <c r="U38" s="416"/>
      <c r="V38" s="416"/>
      <c r="W38" s="416"/>
      <c r="X38" s="417"/>
      <c r="Y38" s="400"/>
      <c r="Z38" s="401"/>
      <c r="AA38" s="401"/>
      <c r="AB38" s="401"/>
      <c r="AC38" s="402"/>
      <c r="AD38" s="394"/>
      <c r="AE38" s="395"/>
      <c r="AF38" s="396"/>
      <c r="AG38" s="432" t="str">
        <f>IFERROR(VLOOKUP(Item[[#This Row],[Concatenado]],CITES[],2,FALSE),"")</f>
        <v/>
      </c>
      <c r="AH38" s="433"/>
      <c r="AI38" s="432" t="str">
        <f>IFERROR(VLOOKUP(Item[[#This Row],[Concatenado]],SuscepEARs[],2,FALSE),"")</f>
        <v/>
      </c>
      <c r="AJ38" s="433"/>
      <c r="AK38" s="49"/>
      <c r="AL38" s="42"/>
      <c r="AM38" s="45">
        <v>25</v>
      </c>
      <c r="AN38" s="45" t="str">
        <f t="shared" si="4"/>
        <v xml:space="preserve"> </v>
      </c>
      <c r="AO38" s="45">
        <f t="shared" si="0"/>
        <v>0</v>
      </c>
      <c r="AP38" s="45">
        <f t="shared" si="1"/>
        <v>0</v>
      </c>
      <c r="AQ38" s="45" t="str">
        <f t="shared" si="2"/>
        <v/>
      </c>
      <c r="AR38" s="45">
        <f>SUMIF('Acuario (Arribado - mortalidad)'!$B$15:$B$244,'ORDEN DE CUARENTENA'!B38,'Acuario (Arribado - mortalidad)'!$F$15:$F$244)</f>
        <v>0</v>
      </c>
      <c r="AS38" s="45" t="str">
        <f>IF(AR38&gt;0, IF(SUMIF('Acuario (Arribado - mortalidad)'!$B$15:$B$244,'ORDEN DE CUARENTENA'!B38,'Acuario (Arribado - mortalidad)'!$K$15:$K$244)=0, "0", SUMIF('Acuario (Arribado - mortalidad)'!$B$15:$B$244,'ORDEN DE CUARENTENA'!B38,'Acuario (Arribado - mortalidad)'!$K$15:$K$244)),"")</f>
        <v/>
      </c>
      <c r="AT38" s="45">
        <f>IF(AR38 = AS38,"0", SUMIF('Acuario (Arribado - mortalidad)'!$B$15:$B$244,'ORDEN DE CUARENTENA'!B38,'Acuario (Arribado - mortalidad)'!$G$15:$G$244))</f>
        <v>0</v>
      </c>
      <c r="AU38" s="47" t="str">
        <f>IFERROR(Item[[#This Row],[mortalidad acumulada]]/Item[[#This Row],[cantidad arribada]],"")</f>
        <v/>
      </c>
      <c r="AV38" s="45">
        <f>IF(ISTEXT(R38),IF(Item[[#This Row],[cantidad arribada]]=0,"No llega",Item[[#This Row],[cantidad arribada]]),)</f>
        <v>0</v>
      </c>
      <c r="AW38" s="45" t="str">
        <f>IFERROR(VLOOKUP(B38,'Tratamientos-Eventos'!$B$9:$S$20,19,FALSE),"")</f>
        <v/>
      </c>
      <c r="AX38" s="45">
        <f>SUMIF('Acuario (Arribado - mortalidad)'!$B$15:$B$244,'ORDEN DE CUARENTENA'!B38,'Acuario (Arribado - mortalidad)'!$O$15:$O$244)</f>
        <v>0</v>
      </c>
      <c r="AY38" s="45">
        <f>SUMIF('Acuario (Arribado - mortalidad)'!$B$15:$B$244,'ORDEN DE CUARENTENA'!B38,'Acuario (Arribado - mortalidad)'!$BG$15:$BG$244)</f>
        <v>0</v>
      </c>
      <c r="AZ38" s="45">
        <f>SUMIF('Acuario (Arribado - mortalidad)'!$B$15:$B$244,'ORDEN DE CUARENTENA'!B38,'Acuario (Arribado - mortalidad)'!$BH$15:$BH$244)</f>
        <v>0</v>
      </c>
      <c r="BA38" s="45" t="str">
        <f>IFERROR(Item[[#This Row],[Mortalidad dia 1]]/Item[[#This Row],[cantidad arribada]],"")</f>
        <v/>
      </c>
      <c r="BB38" s="45" t="str">
        <f>IFERROR(Item[[#This Row],[Mortalidad 2 a 8  (Sem 1)]]/Item[[#This Row],[cantidad arribada]],"")</f>
        <v/>
      </c>
      <c r="BC38" s="45" t="str">
        <f>IFERROR(Item[[#This Row],[Mortalidad 9 a 15 (Sem 2)]]/Item[[#This Row],[cantidad arribada]],"")</f>
        <v/>
      </c>
      <c r="BD38" s="45">
        <f t="shared" si="3"/>
        <v>0</v>
      </c>
      <c r="BE38" s="45"/>
      <c r="BF38" s="210">
        <f>SUMIF('Acuario (Arribado - mortalidad)'!$B$15:$B$244,'ORDEN DE CUARENTENA'!B38,'Acuario (Arribado - mortalidad)'!$F$15:$F$244)</f>
        <v>0</v>
      </c>
      <c r="BG38" s="210">
        <f>SUMIF('Acuario (Arribado - mortalidad)'!$B$15:$B$244,'ORDEN DE CUARENTENA'!B38,'Acuario (Arribado - mortalidad)'!$K$15:$K$244)</f>
        <v>0</v>
      </c>
      <c r="BH38" s="210">
        <f>SUMIF('Acuario (Arribado - mortalidad)'!$B$15:$B$244,'ORDEN DE CUARENTENA'!B38,'Acuario (Arribado - mortalidad)'!$G$15:$G$244)</f>
        <v>0</v>
      </c>
      <c r="BI38" s="210">
        <f>SUMIF('Acuario (Arribado - mortalidad)'!$B$15:$B$244,'ORDEN DE CUARENTENA'!B38,'Acuario (Arribado - mortalidad)'!$O$15:$O$244)</f>
        <v>0</v>
      </c>
      <c r="BJ38" s="210">
        <f>SUMIF('Acuario (Arribado - mortalidad)'!$B$15:$B$244,'ORDEN DE CUARENTENA'!B38,'Acuario (Arribado - mortalidad)'!$BG$15:$BG$244)</f>
        <v>0</v>
      </c>
      <c r="BK38" s="210">
        <f>SUMIF('Acuario (Arribado - mortalidad)'!$B$15:$B$244,'ORDEN DE CUARENTENA'!B38,'Acuario (Arribado - mortalidad)'!$BH$15:$BH$244)</f>
        <v>0</v>
      </c>
      <c r="BL38" s="45"/>
      <c r="BM38" s="255"/>
      <c r="BO38" s="7" t="s">
        <v>64</v>
      </c>
      <c r="BP38" s="7" t="s">
        <v>583</v>
      </c>
      <c r="BY38" s="7" t="s">
        <v>4258</v>
      </c>
      <c r="BZ38" s="7" t="s">
        <v>767</v>
      </c>
      <c r="CA38" s="7" t="s">
        <v>2969</v>
      </c>
      <c r="CC38" s="388" t="s">
        <v>3228</v>
      </c>
      <c r="CD38" t="s">
        <v>3230</v>
      </c>
    </row>
    <row r="39" spans="1:82" x14ac:dyDescent="0.25">
      <c r="A39" s="49"/>
      <c r="B39" s="5">
        <v>26</v>
      </c>
      <c r="C39" s="434"/>
      <c r="D39" s="435"/>
      <c r="E39" s="435"/>
      <c r="F39" s="435"/>
      <c r="G39" s="435"/>
      <c r="H39" s="435"/>
      <c r="I39" s="436"/>
      <c r="J39" s="437"/>
      <c r="K39" s="437"/>
      <c r="L39" s="437"/>
      <c r="M39" s="437"/>
      <c r="N39" s="438" t="e">
        <f>INDEX(AMBIENTE!D$2:D$797,MATCH(R39,AMBIENTE!C$2:C$797,0))</f>
        <v>#N/A</v>
      </c>
      <c r="O39" s="439"/>
      <c r="P39" s="439"/>
      <c r="Q39" s="440"/>
      <c r="R39" s="415"/>
      <c r="S39" s="416"/>
      <c r="T39" s="416"/>
      <c r="U39" s="416"/>
      <c r="V39" s="416"/>
      <c r="W39" s="416"/>
      <c r="X39" s="417"/>
      <c r="Y39" s="400"/>
      <c r="Z39" s="401"/>
      <c r="AA39" s="401"/>
      <c r="AB39" s="401"/>
      <c r="AC39" s="402"/>
      <c r="AD39" s="394"/>
      <c r="AE39" s="395"/>
      <c r="AF39" s="396"/>
      <c r="AG39" s="432" t="str">
        <f>IFERROR(VLOOKUP(Item[[#This Row],[Concatenado]],CITES[],2,FALSE),"")</f>
        <v/>
      </c>
      <c r="AH39" s="433"/>
      <c r="AI39" s="432" t="str">
        <f>IFERROR(VLOOKUP(Item[[#This Row],[Concatenado]],SuscepEARs[],2,FALSE),"")</f>
        <v/>
      </c>
      <c r="AJ39" s="433"/>
      <c r="AK39" s="49"/>
      <c r="AL39" s="42"/>
      <c r="AM39" s="45">
        <v>26</v>
      </c>
      <c r="AN39" s="45" t="str">
        <f t="shared" si="4"/>
        <v xml:space="preserve"> </v>
      </c>
      <c r="AO39" s="45">
        <f t="shared" si="0"/>
        <v>0</v>
      </c>
      <c r="AP39" s="45">
        <f t="shared" si="1"/>
        <v>0</v>
      </c>
      <c r="AQ39" s="45" t="str">
        <f t="shared" si="2"/>
        <v/>
      </c>
      <c r="AR39" s="45">
        <f>SUMIF('Acuario (Arribado - mortalidad)'!$B$15:$B$244,'ORDEN DE CUARENTENA'!B39,'Acuario (Arribado - mortalidad)'!$F$15:$F$244)</f>
        <v>0</v>
      </c>
      <c r="AS39" s="45" t="str">
        <f>IF(AR39&gt;0, IF(SUMIF('Acuario (Arribado - mortalidad)'!$B$15:$B$244,'ORDEN DE CUARENTENA'!B39,'Acuario (Arribado - mortalidad)'!$K$15:$K$244)=0, "0", SUMIF('Acuario (Arribado - mortalidad)'!$B$15:$B$244,'ORDEN DE CUARENTENA'!B39,'Acuario (Arribado - mortalidad)'!$K$15:$K$244)),"")</f>
        <v/>
      </c>
      <c r="AT39" s="45">
        <f>IF(AR39 = AS39,"0", SUMIF('Acuario (Arribado - mortalidad)'!$B$15:$B$244,'ORDEN DE CUARENTENA'!B39,'Acuario (Arribado - mortalidad)'!$G$15:$G$244))</f>
        <v>0</v>
      </c>
      <c r="AU39" s="47" t="str">
        <f>IFERROR(Item[[#This Row],[mortalidad acumulada]]/Item[[#This Row],[cantidad arribada]],"")</f>
        <v/>
      </c>
      <c r="AV39" s="45">
        <f>IF(ISTEXT(R39),IF(Item[[#This Row],[cantidad arribada]]=0,"No llega",Item[[#This Row],[cantidad arribada]]),)</f>
        <v>0</v>
      </c>
      <c r="AW39" s="45" t="str">
        <f>IFERROR(VLOOKUP(B39,'Tratamientos-Eventos'!$B$9:$S$20,19,FALSE),"")</f>
        <v/>
      </c>
      <c r="AX39" s="45">
        <f>SUMIF('Acuario (Arribado - mortalidad)'!$B$15:$B$244,'ORDEN DE CUARENTENA'!B39,'Acuario (Arribado - mortalidad)'!$O$15:$O$244)</f>
        <v>0</v>
      </c>
      <c r="AY39" s="45">
        <f>SUMIF('Acuario (Arribado - mortalidad)'!$B$15:$B$244,'ORDEN DE CUARENTENA'!B39,'Acuario (Arribado - mortalidad)'!$BG$15:$BG$244)</f>
        <v>0</v>
      </c>
      <c r="AZ39" s="45">
        <f>SUMIF('Acuario (Arribado - mortalidad)'!$B$15:$B$244,'ORDEN DE CUARENTENA'!B39,'Acuario (Arribado - mortalidad)'!$BH$15:$BH$244)</f>
        <v>0</v>
      </c>
      <c r="BA39" s="45" t="str">
        <f>IFERROR(Item[[#This Row],[Mortalidad dia 1]]/Item[[#This Row],[cantidad arribada]],"")</f>
        <v/>
      </c>
      <c r="BB39" s="45" t="str">
        <f>IFERROR(Item[[#This Row],[Mortalidad 2 a 8  (Sem 1)]]/Item[[#This Row],[cantidad arribada]],"")</f>
        <v/>
      </c>
      <c r="BC39" s="45" t="str">
        <f>IFERROR(Item[[#This Row],[Mortalidad 9 a 15 (Sem 2)]]/Item[[#This Row],[cantidad arribada]],"")</f>
        <v/>
      </c>
      <c r="BD39" s="45">
        <f t="shared" si="3"/>
        <v>0</v>
      </c>
      <c r="BE39" s="45"/>
      <c r="BF39" s="210">
        <f>SUMIF('Acuario (Arribado - mortalidad)'!$B$15:$B$244,'ORDEN DE CUARENTENA'!B39,'Acuario (Arribado - mortalidad)'!$F$15:$F$244)</f>
        <v>0</v>
      </c>
      <c r="BG39" s="210">
        <f>SUMIF('Acuario (Arribado - mortalidad)'!$B$15:$B$244,'ORDEN DE CUARENTENA'!B39,'Acuario (Arribado - mortalidad)'!$K$15:$K$244)</f>
        <v>0</v>
      </c>
      <c r="BH39" s="210">
        <f>SUMIF('Acuario (Arribado - mortalidad)'!$B$15:$B$244,'ORDEN DE CUARENTENA'!B39,'Acuario (Arribado - mortalidad)'!$G$15:$G$244)</f>
        <v>0</v>
      </c>
      <c r="BI39" s="210">
        <f>SUMIF('Acuario (Arribado - mortalidad)'!$B$15:$B$244,'ORDEN DE CUARENTENA'!B39,'Acuario (Arribado - mortalidad)'!$O$15:$O$244)</f>
        <v>0</v>
      </c>
      <c r="BJ39" s="210">
        <f>SUMIF('Acuario (Arribado - mortalidad)'!$B$15:$B$244,'ORDEN DE CUARENTENA'!B39,'Acuario (Arribado - mortalidad)'!$BG$15:$BG$244)</f>
        <v>0</v>
      </c>
      <c r="BK39" s="210">
        <f>SUMIF('Acuario (Arribado - mortalidad)'!$B$15:$B$244,'ORDEN DE CUARENTENA'!B39,'Acuario (Arribado - mortalidad)'!$BH$15:$BH$244)</f>
        <v>0</v>
      </c>
      <c r="BL39" s="45"/>
      <c r="BM39" s="255"/>
      <c r="BO39" s="7" t="s">
        <v>3037</v>
      </c>
      <c r="BP39" s="7" t="s">
        <v>584</v>
      </c>
      <c r="BY39" s="7" t="s">
        <v>4259</v>
      </c>
      <c r="BZ39" s="7" t="s">
        <v>767</v>
      </c>
      <c r="CA39" s="7" t="s">
        <v>2969</v>
      </c>
      <c r="CC39" t="s">
        <v>3202</v>
      </c>
      <c r="CD39" t="s">
        <v>3229</v>
      </c>
    </row>
    <row r="40" spans="1:82" x14ac:dyDescent="0.25">
      <c r="A40" s="49"/>
      <c r="B40" s="5">
        <v>27</v>
      </c>
      <c r="C40" s="434"/>
      <c r="D40" s="435"/>
      <c r="E40" s="435"/>
      <c r="F40" s="435"/>
      <c r="G40" s="435"/>
      <c r="H40" s="435"/>
      <c r="I40" s="436"/>
      <c r="J40" s="437"/>
      <c r="K40" s="437"/>
      <c r="L40" s="437"/>
      <c r="M40" s="437"/>
      <c r="N40" s="438" t="e">
        <f>INDEX(AMBIENTE!D$2:D$797,MATCH(R40,AMBIENTE!C$2:C$797,0))</f>
        <v>#N/A</v>
      </c>
      <c r="O40" s="439"/>
      <c r="P40" s="439"/>
      <c r="Q40" s="440"/>
      <c r="R40" s="415"/>
      <c r="S40" s="416"/>
      <c r="T40" s="416"/>
      <c r="U40" s="416"/>
      <c r="V40" s="416"/>
      <c r="W40" s="416"/>
      <c r="X40" s="417"/>
      <c r="Y40" s="400"/>
      <c r="Z40" s="401"/>
      <c r="AA40" s="401"/>
      <c r="AB40" s="401"/>
      <c r="AC40" s="402"/>
      <c r="AD40" s="394"/>
      <c r="AE40" s="395"/>
      <c r="AF40" s="396"/>
      <c r="AG40" s="432" t="str">
        <f>IFERROR(VLOOKUP(Item[[#This Row],[Concatenado]],CITES[],2,FALSE),"")</f>
        <v/>
      </c>
      <c r="AH40" s="433"/>
      <c r="AI40" s="432" t="str">
        <f>IFERROR(VLOOKUP(Item[[#This Row],[Concatenado]],SuscepEARs[],2,FALSE),"")</f>
        <v/>
      </c>
      <c r="AJ40" s="433"/>
      <c r="AK40" s="49"/>
      <c r="AL40" s="42"/>
      <c r="AM40" s="45">
        <v>27</v>
      </c>
      <c r="AN40" s="45" t="str">
        <f t="shared" si="4"/>
        <v xml:space="preserve"> </v>
      </c>
      <c r="AO40" s="45">
        <f t="shared" si="0"/>
        <v>0</v>
      </c>
      <c r="AP40" s="45">
        <f t="shared" si="1"/>
        <v>0</v>
      </c>
      <c r="AQ40" s="45" t="str">
        <f t="shared" si="2"/>
        <v/>
      </c>
      <c r="AR40" s="45">
        <f>SUMIF('Acuario (Arribado - mortalidad)'!$B$15:$B$244,'ORDEN DE CUARENTENA'!B40,'Acuario (Arribado - mortalidad)'!$F$15:$F$244)</f>
        <v>0</v>
      </c>
      <c r="AS40" s="45" t="str">
        <f>IF(AR40&gt;0, IF(SUMIF('Acuario (Arribado - mortalidad)'!$B$15:$B$244,'ORDEN DE CUARENTENA'!B40,'Acuario (Arribado - mortalidad)'!$K$15:$K$244)=0, "0", SUMIF('Acuario (Arribado - mortalidad)'!$B$15:$B$244,'ORDEN DE CUARENTENA'!B40,'Acuario (Arribado - mortalidad)'!$K$15:$K$244)),"")</f>
        <v/>
      </c>
      <c r="AT40" s="45">
        <f>IF(AR40 = AS40,"0", SUMIF('Acuario (Arribado - mortalidad)'!$B$15:$B$244,'ORDEN DE CUARENTENA'!B40,'Acuario (Arribado - mortalidad)'!$G$15:$G$244))</f>
        <v>0</v>
      </c>
      <c r="AU40" s="47" t="str">
        <f>IFERROR(Item[[#This Row],[mortalidad acumulada]]/Item[[#This Row],[cantidad arribada]],"")</f>
        <v/>
      </c>
      <c r="AV40" s="45">
        <f>IF(ISTEXT(R40),IF(Item[[#This Row],[cantidad arribada]]=0,"No llega",Item[[#This Row],[cantidad arribada]]),)</f>
        <v>0</v>
      </c>
      <c r="AW40" s="45" t="str">
        <f>IFERROR(VLOOKUP(B40,'Tratamientos-Eventos'!$B$9:$S$20,19,FALSE),"")</f>
        <v/>
      </c>
      <c r="AX40" s="45">
        <f>SUMIF('Acuario (Arribado - mortalidad)'!$B$15:$B$244,'ORDEN DE CUARENTENA'!B40,'Acuario (Arribado - mortalidad)'!$O$15:$O$244)</f>
        <v>0</v>
      </c>
      <c r="AY40" s="45">
        <f>SUMIF('Acuario (Arribado - mortalidad)'!$B$15:$B$244,'ORDEN DE CUARENTENA'!B40,'Acuario (Arribado - mortalidad)'!$BG$15:$BG$244)</f>
        <v>0</v>
      </c>
      <c r="AZ40" s="45">
        <f>SUMIF('Acuario (Arribado - mortalidad)'!$B$15:$B$244,'ORDEN DE CUARENTENA'!B40,'Acuario (Arribado - mortalidad)'!$BH$15:$BH$244)</f>
        <v>0</v>
      </c>
      <c r="BA40" s="45" t="str">
        <f>IFERROR(Item[[#This Row],[Mortalidad dia 1]]/Item[[#This Row],[cantidad arribada]],"")</f>
        <v/>
      </c>
      <c r="BB40" s="45" t="str">
        <f>IFERROR(Item[[#This Row],[Mortalidad 2 a 8  (Sem 1)]]/Item[[#This Row],[cantidad arribada]],"")</f>
        <v/>
      </c>
      <c r="BC40" s="45" t="str">
        <f>IFERROR(Item[[#This Row],[Mortalidad 9 a 15 (Sem 2)]]/Item[[#This Row],[cantidad arribada]],"")</f>
        <v/>
      </c>
      <c r="BD40" s="45">
        <f t="shared" si="3"/>
        <v>0</v>
      </c>
      <c r="BE40" s="45"/>
      <c r="BF40" s="210">
        <f>SUMIF('Acuario (Arribado - mortalidad)'!$B$15:$B$244,'ORDEN DE CUARENTENA'!B40,'Acuario (Arribado - mortalidad)'!$F$15:$F$244)</f>
        <v>0</v>
      </c>
      <c r="BG40" s="210">
        <f>SUMIF('Acuario (Arribado - mortalidad)'!$B$15:$B$244,'ORDEN DE CUARENTENA'!B40,'Acuario (Arribado - mortalidad)'!$K$15:$K$244)</f>
        <v>0</v>
      </c>
      <c r="BH40" s="210">
        <f>SUMIF('Acuario (Arribado - mortalidad)'!$B$15:$B$244,'ORDEN DE CUARENTENA'!B40,'Acuario (Arribado - mortalidad)'!$G$15:$G$244)</f>
        <v>0</v>
      </c>
      <c r="BI40" s="210">
        <f>SUMIF('Acuario (Arribado - mortalidad)'!$B$15:$B$244,'ORDEN DE CUARENTENA'!B40,'Acuario (Arribado - mortalidad)'!$O$15:$O$244)</f>
        <v>0</v>
      </c>
      <c r="BJ40" s="210">
        <f>SUMIF('Acuario (Arribado - mortalidad)'!$B$15:$B$244,'ORDEN DE CUARENTENA'!B40,'Acuario (Arribado - mortalidad)'!$BG$15:$BG$244)</f>
        <v>0</v>
      </c>
      <c r="BK40" s="210">
        <f>SUMIF('Acuario (Arribado - mortalidad)'!$B$15:$B$244,'ORDEN DE CUARENTENA'!B40,'Acuario (Arribado - mortalidad)'!$BH$15:$BH$244)</f>
        <v>0</v>
      </c>
      <c r="BL40" s="45"/>
      <c r="BM40" s="255"/>
      <c r="BO40" s="7" t="s">
        <v>66</v>
      </c>
      <c r="BP40" s="7" t="s">
        <v>585</v>
      </c>
      <c r="BY40" s="7" t="s">
        <v>4333</v>
      </c>
      <c r="BZ40" s="7" t="s">
        <v>767</v>
      </c>
      <c r="CA40" s="7" t="s">
        <v>2969</v>
      </c>
      <c r="CC40" t="s">
        <v>3203</v>
      </c>
      <c r="CD40" t="s">
        <v>3229</v>
      </c>
    </row>
    <row r="41" spans="1:82" x14ac:dyDescent="0.25">
      <c r="A41" s="49"/>
      <c r="B41" s="5">
        <v>28</v>
      </c>
      <c r="C41" s="434"/>
      <c r="D41" s="435"/>
      <c r="E41" s="435"/>
      <c r="F41" s="435"/>
      <c r="G41" s="435"/>
      <c r="H41" s="435"/>
      <c r="I41" s="436"/>
      <c r="J41" s="437"/>
      <c r="K41" s="437"/>
      <c r="L41" s="437"/>
      <c r="M41" s="437"/>
      <c r="N41" s="438" t="e">
        <f>INDEX(AMBIENTE!D$2:D$797,MATCH(R41,AMBIENTE!C$2:C$797,0))</f>
        <v>#N/A</v>
      </c>
      <c r="O41" s="439"/>
      <c r="P41" s="439"/>
      <c r="Q41" s="440"/>
      <c r="R41" s="415"/>
      <c r="S41" s="416"/>
      <c r="T41" s="416"/>
      <c r="U41" s="416"/>
      <c r="V41" s="416"/>
      <c r="W41" s="416"/>
      <c r="X41" s="417"/>
      <c r="Y41" s="400"/>
      <c r="Z41" s="401"/>
      <c r="AA41" s="401"/>
      <c r="AB41" s="401"/>
      <c r="AC41" s="402"/>
      <c r="AD41" s="394"/>
      <c r="AE41" s="395"/>
      <c r="AF41" s="396"/>
      <c r="AG41" s="432" t="str">
        <f>IFERROR(VLOOKUP(Item[[#This Row],[Concatenado]],CITES[],2,FALSE),"")</f>
        <v/>
      </c>
      <c r="AH41" s="433"/>
      <c r="AI41" s="432" t="str">
        <f>IFERROR(VLOOKUP(Item[[#This Row],[Concatenado]],SuscepEARs[],2,FALSE),"")</f>
        <v/>
      </c>
      <c r="AJ41" s="433"/>
      <c r="AK41" s="49"/>
      <c r="AL41" s="42"/>
      <c r="AM41" s="45">
        <v>28</v>
      </c>
      <c r="AN41" s="45" t="str">
        <f t="shared" si="4"/>
        <v xml:space="preserve"> </v>
      </c>
      <c r="AO41" s="45">
        <f t="shared" si="0"/>
        <v>0</v>
      </c>
      <c r="AP41" s="45">
        <f t="shared" si="1"/>
        <v>0</v>
      </c>
      <c r="AQ41" s="45" t="str">
        <f t="shared" si="2"/>
        <v/>
      </c>
      <c r="AR41" s="45">
        <f>SUMIF('Acuario (Arribado - mortalidad)'!$B$15:$B$244,'ORDEN DE CUARENTENA'!B41,'Acuario (Arribado - mortalidad)'!$F$15:$F$244)</f>
        <v>0</v>
      </c>
      <c r="AS41" s="45" t="str">
        <f>IF(AR41&gt;0, IF(SUMIF('Acuario (Arribado - mortalidad)'!$B$15:$B$244,'ORDEN DE CUARENTENA'!B41,'Acuario (Arribado - mortalidad)'!$K$15:$K$244)=0, "0", SUMIF('Acuario (Arribado - mortalidad)'!$B$15:$B$244,'ORDEN DE CUARENTENA'!B41,'Acuario (Arribado - mortalidad)'!$K$15:$K$244)),"")</f>
        <v/>
      </c>
      <c r="AT41" s="45">
        <f>IF(AR41 = AS41,"0", SUMIF('Acuario (Arribado - mortalidad)'!$B$15:$B$244,'ORDEN DE CUARENTENA'!B41,'Acuario (Arribado - mortalidad)'!$G$15:$G$244))</f>
        <v>0</v>
      </c>
      <c r="AU41" s="47" t="str">
        <f>IFERROR(Item[[#This Row],[mortalidad acumulada]]/Item[[#This Row],[cantidad arribada]],"")</f>
        <v/>
      </c>
      <c r="AV41" s="45">
        <f>IF(ISTEXT(R41),IF(Item[[#This Row],[cantidad arribada]]=0,"No llega",Item[[#This Row],[cantidad arribada]]),)</f>
        <v>0</v>
      </c>
      <c r="AW41" s="45" t="str">
        <f>IFERROR(VLOOKUP(B41,'Tratamientos-Eventos'!$B$9:$S$20,19,FALSE),"")</f>
        <v/>
      </c>
      <c r="AX41" s="45">
        <f>SUMIF('Acuario (Arribado - mortalidad)'!$B$15:$B$244,'ORDEN DE CUARENTENA'!B41,'Acuario (Arribado - mortalidad)'!$O$15:$O$244)</f>
        <v>0</v>
      </c>
      <c r="AY41" s="45">
        <f>SUMIF('Acuario (Arribado - mortalidad)'!$B$15:$B$244,'ORDEN DE CUARENTENA'!B41,'Acuario (Arribado - mortalidad)'!$BG$15:$BG$244)</f>
        <v>0</v>
      </c>
      <c r="AZ41" s="45">
        <f>SUMIF('Acuario (Arribado - mortalidad)'!$B$15:$B$244,'ORDEN DE CUARENTENA'!B41,'Acuario (Arribado - mortalidad)'!$BH$15:$BH$244)</f>
        <v>0</v>
      </c>
      <c r="BA41" s="45" t="str">
        <f>IFERROR(Item[[#This Row],[Mortalidad dia 1]]/Item[[#This Row],[cantidad arribada]],"")</f>
        <v/>
      </c>
      <c r="BB41" s="45" t="str">
        <f>IFERROR(Item[[#This Row],[Mortalidad 2 a 8  (Sem 1)]]/Item[[#This Row],[cantidad arribada]],"")</f>
        <v/>
      </c>
      <c r="BC41" s="45" t="str">
        <f>IFERROR(Item[[#This Row],[Mortalidad 9 a 15 (Sem 2)]]/Item[[#This Row],[cantidad arribada]],"")</f>
        <v/>
      </c>
      <c r="BD41" s="45">
        <f t="shared" si="3"/>
        <v>0</v>
      </c>
      <c r="BE41" s="45"/>
      <c r="BF41" s="210">
        <f>SUMIF('Acuario (Arribado - mortalidad)'!$B$15:$B$244,'ORDEN DE CUARENTENA'!B41,'Acuario (Arribado - mortalidad)'!$F$15:$F$244)</f>
        <v>0</v>
      </c>
      <c r="BG41" s="210">
        <f>SUMIF('Acuario (Arribado - mortalidad)'!$B$15:$B$244,'ORDEN DE CUARENTENA'!B41,'Acuario (Arribado - mortalidad)'!$K$15:$K$244)</f>
        <v>0</v>
      </c>
      <c r="BH41" s="210">
        <f>SUMIF('Acuario (Arribado - mortalidad)'!$B$15:$B$244,'ORDEN DE CUARENTENA'!B41,'Acuario (Arribado - mortalidad)'!$G$15:$G$244)</f>
        <v>0</v>
      </c>
      <c r="BI41" s="210">
        <f>SUMIF('Acuario (Arribado - mortalidad)'!$B$15:$B$244,'ORDEN DE CUARENTENA'!B41,'Acuario (Arribado - mortalidad)'!$O$15:$O$244)</f>
        <v>0</v>
      </c>
      <c r="BJ41" s="210">
        <f>SUMIF('Acuario (Arribado - mortalidad)'!$B$15:$B$244,'ORDEN DE CUARENTENA'!B41,'Acuario (Arribado - mortalidad)'!$BG$15:$BG$244)</f>
        <v>0</v>
      </c>
      <c r="BK41" s="210">
        <f>SUMIF('Acuario (Arribado - mortalidad)'!$B$15:$B$244,'ORDEN DE CUARENTENA'!B41,'Acuario (Arribado - mortalidad)'!$BH$15:$BH$244)</f>
        <v>0</v>
      </c>
      <c r="BL41" s="45"/>
      <c r="BM41" s="255"/>
      <c r="BO41" s="7" t="s">
        <v>67</v>
      </c>
      <c r="BP41" s="7" t="s">
        <v>3040</v>
      </c>
      <c r="BY41" s="7" t="s">
        <v>3383</v>
      </c>
      <c r="BZ41" s="7" t="s">
        <v>767</v>
      </c>
      <c r="CA41" s="7" t="s">
        <v>2967</v>
      </c>
      <c r="CC41" s="388" t="s">
        <v>3204</v>
      </c>
      <c r="CD41" t="s">
        <v>3231</v>
      </c>
    </row>
    <row r="42" spans="1:82" x14ac:dyDescent="0.25">
      <c r="A42" s="49"/>
      <c r="B42" s="5">
        <v>29</v>
      </c>
      <c r="C42" s="434"/>
      <c r="D42" s="435"/>
      <c r="E42" s="435"/>
      <c r="F42" s="435"/>
      <c r="G42" s="435"/>
      <c r="H42" s="435"/>
      <c r="I42" s="436"/>
      <c r="J42" s="437"/>
      <c r="K42" s="437"/>
      <c r="L42" s="437"/>
      <c r="M42" s="437"/>
      <c r="N42" s="438" t="e">
        <f>INDEX(AMBIENTE!D$2:D$797,MATCH(R42,AMBIENTE!C$2:C$797,0))</f>
        <v>#N/A</v>
      </c>
      <c r="O42" s="439"/>
      <c r="P42" s="439"/>
      <c r="Q42" s="440"/>
      <c r="R42" s="415"/>
      <c r="S42" s="416"/>
      <c r="T42" s="416"/>
      <c r="U42" s="416"/>
      <c r="V42" s="416"/>
      <c r="W42" s="416"/>
      <c r="X42" s="417"/>
      <c r="Y42" s="400"/>
      <c r="Z42" s="401"/>
      <c r="AA42" s="401"/>
      <c r="AB42" s="401"/>
      <c r="AC42" s="402"/>
      <c r="AD42" s="394"/>
      <c r="AE42" s="395"/>
      <c r="AF42" s="396"/>
      <c r="AG42" s="432" t="str">
        <f>IFERROR(VLOOKUP(Item[[#This Row],[Concatenado]],CITES[],2,FALSE),"")</f>
        <v/>
      </c>
      <c r="AH42" s="433"/>
      <c r="AI42" s="432" t="str">
        <f>IFERROR(VLOOKUP(Item[[#This Row],[Concatenado]],SuscepEARs[],2,FALSE),"")</f>
        <v/>
      </c>
      <c r="AJ42" s="433"/>
      <c r="AK42" s="49"/>
      <c r="AL42" s="42"/>
      <c r="AM42" s="45">
        <v>29</v>
      </c>
      <c r="AN42" s="45" t="str">
        <f t="shared" si="4"/>
        <v xml:space="preserve"> </v>
      </c>
      <c r="AO42" s="45">
        <f t="shared" si="0"/>
        <v>0</v>
      </c>
      <c r="AP42" s="45">
        <f t="shared" si="1"/>
        <v>0</v>
      </c>
      <c r="AQ42" s="45" t="str">
        <f t="shared" si="2"/>
        <v/>
      </c>
      <c r="AR42" s="45">
        <f>SUMIF('Acuario (Arribado - mortalidad)'!$B$15:$B$244,'ORDEN DE CUARENTENA'!B42,'Acuario (Arribado - mortalidad)'!$F$15:$F$244)</f>
        <v>0</v>
      </c>
      <c r="AS42" s="45" t="str">
        <f>IF(AR42&gt;0, IF(SUMIF('Acuario (Arribado - mortalidad)'!$B$15:$B$244,'ORDEN DE CUARENTENA'!B42,'Acuario (Arribado - mortalidad)'!$K$15:$K$244)=0, "0", SUMIF('Acuario (Arribado - mortalidad)'!$B$15:$B$244,'ORDEN DE CUARENTENA'!B42,'Acuario (Arribado - mortalidad)'!$K$15:$K$244)),"")</f>
        <v/>
      </c>
      <c r="AT42" s="45">
        <f>IF(AR42 = AS42,"0", SUMIF('Acuario (Arribado - mortalidad)'!$B$15:$B$244,'ORDEN DE CUARENTENA'!B42,'Acuario (Arribado - mortalidad)'!$G$15:$G$244))</f>
        <v>0</v>
      </c>
      <c r="AU42" s="47" t="str">
        <f>IFERROR(Item[[#This Row],[mortalidad acumulada]]/Item[[#This Row],[cantidad arribada]],"")</f>
        <v/>
      </c>
      <c r="AV42" s="45">
        <f>IF(ISTEXT(R42),IF(Item[[#This Row],[cantidad arribada]]=0,"No llega",Item[[#This Row],[cantidad arribada]]),)</f>
        <v>0</v>
      </c>
      <c r="AW42" s="45" t="str">
        <f>IFERROR(VLOOKUP(B42,'Tratamientos-Eventos'!$B$9:$S$20,19,FALSE),"")</f>
        <v/>
      </c>
      <c r="AX42" s="45">
        <f>SUMIF('Acuario (Arribado - mortalidad)'!$B$15:$B$244,'ORDEN DE CUARENTENA'!B42,'Acuario (Arribado - mortalidad)'!$O$15:$O$244)</f>
        <v>0</v>
      </c>
      <c r="AY42" s="45">
        <f>SUMIF('Acuario (Arribado - mortalidad)'!$B$15:$B$244,'ORDEN DE CUARENTENA'!B42,'Acuario (Arribado - mortalidad)'!$BG$15:$BG$244)</f>
        <v>0</v>
      </c>
      <c r="AZ42" s="45">
        <f>SUMIF('Acuario (Arribado - mortalidad)'!$B$15:$B$244,'ORDEN DE CUARENTENA'!B42,'Acuario (Arribado - mortalidad)'!$BH$15:$BH$244)</f>
        <v>0</v>
      </c>
      <c r="BA42" s="45" t="str">
        <f>IFERROR(Item[[#This Row],[Mortalidad dia 1]]/Item[[#This Row],[cantidad arribada]],"")</f>
        <v/>
      </c>
      <c r="BB42" s="45" t="str">
        <f>IFERROR(Item[[#This Row],[Mortalidad 2 a 8  (Sem 1)]]/Item[[#This Row],[cantidad arribada]],"")</f>
        <v/>
      </c>
      <c r="BC42" s="45" t="str">
        <f>IFERROR(Item[[#This Row],[Mortalidad 9 a 15 (Sem 2)]]/Item[[#This Row],[cantidad arribada]],"")</f>
        <v/>
      </c>
      <c r="BD42" s="45">
        <f t="shared" si="3"/>
        <v>0</v>
      </c>
      <c r="BE42" s="45"/>
      <c r="BF42" s="210">
        <f>SUMIF('Acuario (Arribado - mortalidad)'!$B$15:$B$244,'ORDEN DE CUARENTENA'!B42,'Acuario (Arribado - mortalidad)'!$F$15:$F$244)</f>
        <v>0</v>
      </c>
      <c r="BG42" s="210">
        <f>SUMIF('Acuario (Arribado - mortalidad)'!$B$15:$B$244,'ORDEN DE CUARENTENA'!B42,'Acuario (Arribado - mortalidad)'!$K$15:$K$244)</f>
        <v>0</v>
      </c>
      <c r="BH42" s="210">
        <f>SUMIF('Acuario (Arribado - mortalidad)'!$B$15:$B$244,'ORDEN DE CUARENTENA'!B42,'Acuario (Arribado - mortalidad)'!$G$15:$G$244)</f>
        <v>0</v>
      </c>
      <c r="BI42" s="210">
        <f>SUMIF('Acuario (Arribado - mortalidad)'!$B$15:$B$244,'ORDEN DE CUARENTENA'!B42,'Acuario (Arribado - mortalidad)'!$O$15:$O$244)</f>
        <v>0</v>
      </c>
      <c r="BJ42" s="210">
        <f>SUMIF('Acuario (Arribado - mortalidad)'!$B$15:$B$244,'ORDEN DE CUARENTENA'!B42,'Acuario (Arribado - mortalidad)'!$BG$15:$BG$244)</f>
        <v>0</v>
      </c>
      <c r="BK42" s="210">
        <f>SUMIF('Acuario (Arribado - mortalidad)'!$B$15:$B$244,'ORDEN DE CUARENTENA'!B42,'Acuario (Arribado - mortalidad)'!$BH$15:$BH$244)</f>
        <v>0</v>
      </c>
      <c r="BL42" s="45"/>
      <c r="BM42" s="255"/>
      <c r="BO42" s="7" t="s">
        <v>68</v>
      </c>
      <c r="BP42" s="7" t="s">
        <v>587</v>
      </c>
      <c r="BY42" s="7" t="s">
        <v>3384</v>
      </c>
      <c r="BZ42" s="7" t="s">
        <v>767</v>
      </c>
      <c r="CA42" s="7" t="s">
        <v>2966</v>
      </c>
      <c r="CC42" s="388" t="s">
        <v>3205</v>
      </c>
      <c r="CD42" t="s">
        <v>3232</v>
      </c>
    </row>
    <row r="43" spans="1:82" x14ac:dyDescent="0.25">
      <c r="A43" s="49"/>
      <c r="B43" s="5">
        <v>30</v>
      </c>
      <c r="C43" s="434"/>
      <c r="D43" s="435"/>
      <c r="E43" s="435"/>
      <c r="F43" s="435"/>
      <c r="G43" s="435"/>
      <c r="H43" s="435"/>
      <c r="I43" s="436"/>
      <c r="J43" s="437"/>
      <c r="K43" s="437"/>
      <c r="L43" s="437"/>
      <c r="M43" s="437"/>
      <c r="N43" s="438" t="e">
        <f>INDEX(AMBIENTE!D$2:D$797,MATCH(R43,AMBIENTE!C$2:C$797,0))</f>
        <v>#N/A</v>
      </c>
      <c r="O43" s="439"/>
      <c r="P43" s="439"/>
      <c r="Q43" s="440"/>
      <c r="R43" s="415"/>
      <c r="S43" s="416"/>
      <c r="T43" s="416"/>
      <c r="U43" s="416"/>
      <c r="V43" s="416"/>
      <c r="W43" s="416"/>
      <c r="X43" s="417"/>
      <c r="Y43" s="400"/>
      <c r="Z43" s="401"/>
      <c r="AA43" s="401"/>
      <c r="AB43" s="401"/>
      <c r="AC43" s="402"/>
      <c r="AD43" s="394"/>
      <c r="AE43" s="395"/>
      <c r="AF43" s="396"/>
      <c r="AG43" s="432" t="str">
        <f>IFERROR(VLOOKUP(Item[[#This Row],[Concatenado]],CITES[],2,FALSE),"")</f>
        <v/>
      </c>
      <c r="AH43" s="433"/>
      <c r="AI43" s="432" t="str">
        <f>IFERROR(VLOOKUP(Item[[#This Row],[Concatenado]],SuscepEARs[],2,FALSE),"")</f>
        <v/>
      </c>
      <c r="AJ43" s="433"/>
      <c r="AK43" s="49"/>
      <c r="AL43" s="42"/>
      <c r="AM43" s="45">
        <v>30</v>
      </c>
      <c r="AN43" s="45" t="str">
        <f t="shared" si="4"/>
        <v xml:space="preserve"> </v>
      </c>
      <c r="AO43" s="45">
        <f t="shared" si="0"/>
        <v>0</v>
      </c>
      <c r="AP43" s="45">
        <f t="shared" si="1"/>
        <v>0</v>
      </c>
      <c r="AQ43" s="45" t="str">
        <f t="shared" si="2"/>
        <v/>
      </c>
      <c r="AR43" s="45">
        <f>SUMIF('Acuario (Arribado - mortalidad)'!$B$15:$B$244,'ORDEN DE CUARENTENA'!B43,'Acuario (Arribado - mortalidad)'!$F$15:$F$244)</f>
        <v>0</v>
      </c>
      <c r="AS43" s="45" t="str">
        <f>IF(AR43&gt;0, IF(SUMIF('Acuario (Arribado - mortalidad)'!$B$15:$B$244,'ORDEN DE CUARENTENA'!B43,'Acuario (Arribado - mortalidad)'!$K$15:$K$244)=0, "0", SUMIF('Acuario (Arribado - mortalidad)'!$B$15:$B$244,'ORDEN DE CUARENTENA'!B43,'Acuario (Arribado - mortalidad)'!$K$15:$K$244)),"")</f>
        <v/>
      </c>
      <c r="AT43" s="45">
        <f>IF(AR43 = AS43,"0", SUMIF('Acuario (Arribado - mortalidad)'!$B$15:$B$244,'ORDEN DE CUARENTENA'!B43,'Acuario (Arribado - mortalidad)'!$G$15:$G$244))</f>
        <v>0</v>
      </c>
      <c r="AU43" s="47" t="str">
        <f>IFERROR(Item[[#This Row],[mortalidad acumulada]]/Item[[#This Row],[cantidad arribada]],"")</f>
        <v/>
      </c>
      <c r="AV43" s="45">
        <f>IF(ISTEXT(R43),IF(Item[[#This Row],[cantidad arribada]]=0,"No llega",Item[[#This Row],[cantidad arribada]]),)</f>
        <v>0</v>
      </c>
      <c r="AW43" s="45" t="str">
        <f>IFERROR(VLOOKUP(B43,'Tratamientos-Eventos'!$B$9:$S$20,19,FALSE),"")</f>
        <v/>
      </c>
      <c r="AX43" s="45">
        <f>SUMIF('Acuario (Arribado - mortalidad)'!$B$15:$B$244,'ORDEN DE CUARENTENA'!B43,'Acuario (Arribado - mortalidad)'!$O$15:$O$244)</f>
        <v>0</v>
      </c>
      <c r="AY43" s="45">
        <f>SUMIF('Acuario (Arribado - mortalidad)'!$B$15:$B$244,'ORDEN DE CUARENTENA'!B43,'Acuario (Arribado - mortalidad)'!$BG$15:$BG$244)</f>
        <v>0</v>
      </c>
      <c r="AZ43" s="45">
        <f>SUMIF('Acuario (Arribado - mortalidad)'!$B$15:$B$244,'ORDEN DE CUARENTENA'!B43,'Acuario (Arribado - mortalidad)'!$BH$15:$BH$244)</f>
        <v>0</v>
      </c>
      <c r="BA43" s="45" t="str">
        <f>IFERROR(Item[[#This Row],[Mortalidad dia 1]]/Item[[#This Row],[cantidad arribada]],"")</f>
        <v/>
      </c>
      <c r="BB43" s="45" t="str">
        <f>IFERROR(Item[[#This Row],[Mortalidad 2 a 8  (Sem 1)]]/Item[[#This Row],[cantidad arribada]],"")</f>
        <v/>
      </c>
      <c r="BC43" s="45" t="str">
        <f>IFERROR(Item[[#This Row],[Mortalidad 9 a 15 (Sem 2)]]/Item[[#This Row],[cantidad arribada]],"")</f>
        <v/>
      </c>
      <c r="BD43" s="45">
        <f t="shared" si="3"/>
        <v>0</v>
      </c>
      <c r="BE43" s="45"/>
      <c r="BF43" s="210">
        <f>SUMIF('Acuario (Arribado - mortalidad)'!$B$15:$B$244,'ORDEN DE CUARENTENA'!B43,'Acuario (Arribado - mortalidad)'!$F$15:$F$244)</f>
        <v>0</v>
      </c>
      <c r="BG43" s="210">
        <f>SUMIF('Acuario (Arribado - mortalidad)'!$B$15:$B$244,'ORDEN DE CUARENTENA'!B43,'Acuario (Arribado - mortalidad)'!$K$15:$K$244)</f>
        <v>0</v>
      </c>
      <c r="BH43" s="210">
        <f>SUMIF('Acuario (Arribado - mortalidad)'!$B$15:$B$244,'ORDEN DE CUARENTENA'!B43,'Acuario (Arribado - mortalidad)'!$G$15:$G$244)</f>
        <v>0</v>
      </c>
      <c r="BI43" s="210">
        <f>SUMIF('Acuario (Arribado - mortalidad)'!$B$15:$B$244,'ORDEN DE CUARENTENA'!B43,'Acuario (Arribado - mortalidad)'!$O$15:$O$244)</f>
        <v>0</v>
      </c>
      <c r="BJ43" s="210">
        <f>SUMIF('Acuario (Arribado - mortalidad)'!$B$15:$B$244,'ORDEN DE CUARENTENA'!B43,'Acuario (Arribado - mortalidad)'!$BG$15:$BG$244)</f>
        <v>0</v>
      </c>
      <c r="BK43" s="210">
        <f>SUMIF('Acuario (Arribado - mortalidad)'!$B$15:$B$244,'ORDEN DE CUARENTENA'!B43,'Acuario (Arribado - mortalidad)'!$BH$15:$BH$244)</f>
        <v>0</v>
      </c>
      <c r="BL43" s="45"/>
      <c r="BM43" s="255"/>
      <c r="BO43" s="7" t="s">
        <v>70</v>
      </c>
      <c r="BP43" s="7" t="s">
        <v>589</v>
      </c>
      <c r="BY43" s="7" t="s">
        <v>3385</v>
      </c>
      <c r="BZ43" s="7" t="s">
        <v>767</v>
      </c>
      <c r="CA43" s="7" t="s">
        <v>2968</v>
      </c>
      <c r="CC43" s="388" t="s">
        <v>4575</v>
      </c>
      <c r="CD43" t="s">
        <v>3232</v>
      </c>
    </row>
    <row r="44" spans="1:82" x14ac:dyDescent="0.25">
      <c r="A44" s="49"/>
      <c r="B44" s="5">
        <v>31</v>
      </c>
      <c r="C44" s="434"/>
      <c r="D44" s="435"/>
      <c r="E44" s="435"/>
      <c r="F44" s="435"/>
      <c r="G44" s="435"/>
      <c r="H44" s="435"/>
      <c r="I44" s="436"/>
      <c r="J44" s="437"/>
      <c r="K44" s="437"/>
      <c r="L44" s="437"/>
      <c r="M44" s="437"/>
      <c r="N44" s="438" t="e">
        <f>INDEX(AMBIENTE!D$2:D$797,MATCH(R44,AMBIENTE!C$2:C$797,0))</f>
        <v>#N/A</v>
      </c>
      <c r="O44" s="439"/>
      <c r="P44" s="439"/>
      <c r="Q44" s="440"/>
      <c r="R44" s="415"/>
      <c r="S44" s="416"/>
      <c r="T44" s="416"/>
      <c r="U44" s="416"/>
      <c r="V44" s="416"/>
      <c r="W44" s="416"/>
      <c r="X44" s="417"/>
      <c r="Y44" s="400"/>
      <c r="Z44" s="401"/>
      <c r="AA44" s="401"/>
      <c r="AB44" s="401"/>
      <c r="AC44" s="402"/>
      <c r="AD44" s="394"/>
      <c r="AE44" s="395"/>
      <c r="AF44" s="396"/>
      <c r="AG44" s="432" t="str">
        <f>IFERROR(VLOOKUP(Item[[#This Row],[Concatenado]],CITES[],2,FALSE),"")</f>
        <v/>
      </c>
      <c r="AH44" s="433"/>
      <c r="AI44" s="432" t="str">
        <f>IFERROR(VLOOKUP(Item[[#This Row],[Concatenado]],SuscepEARs[],2,FALSE),"")</f>
        <v/>
      </c>
      <c r="AJ44" s="433"/>
      <c r="AK44" s="49"/>
      <c r="AL44" s="42"/>
      <c r="AM44" s="45">
        <v>31</v>
      </c>
      <c r="AN44" s="45" t="str">
        <f t="shared" si="4"/>
        <v xml:space="preserve"> </v>
      </c>
      <c r="AO44" s="45">
        <f t="shared" si="0"/>
        <v>0</v>
      </c>
      <c r="AP44" s="45">
        <f t="shared" si="1"/>
        <v>0</v>
      </c>
      <c r="AQ44" s="45" t="str">
        <f t="shared" si="2"/>
        <v/>
      </c>
      <c r="AR44" s="45">
        <f>SUMIF('Acuario (Arribado - mortalidad)'!$B$15:$B$244,'ORDEN DE CUARENTENA'!B44,'Acuario (Arribado - mortalidad)'!$F$15:$F$244)</f>
        <v>0</v>
      </c>
      <c r="AS44" s="45" t="str">
        <f>IF(AR44&gt;0, IF(SUMIF('Acuario (Arribado - mortalidad)'!$B$15:$B$244,'ORDEN DE CUARENTENA'!B44,'Acuario (Arribado - mortalidad)'!$K$15:$K$244)=0, "0", SUMIF('Acuario (Arribado - mortalidad)'!$B$15:$B$244,'ORDEN DE CUARENTENA'!B44,'Acuario (Arribado - mortalidad)'!$K$15:$K$244)),"")</f>
        <v/>
      </c>
      <c r="AT44" s="45">
        <f>IF(AR44 = AS44,"0", SUMIF('Acuario (Arribado - mortalidad)'!$B$15:$B$244,'ORDEN DE CUARENTENA'!B44,'Acuario (Arribado - mortalidad)'!$G$15:$G$244))</f>
        <v>0</v>
      </c>
      <c r="AU44" s="47" t="str">
        <f>IFERROR(Item[[#This Row],[mortalidad acumulada]]/Item[[#This Row],[cantidad arribada]],"")</f>
        <v/>
      </c>
      <c r="AV44" s="45">
        <f>IF(ISTEXT(R44),IF(Item[[#This Row],[cantidad arribada]]=0,"No llega",Item[[#This Row],[cantidad arribada]]),)</f>
        <v>0</v>
      </c>
      <c r="AW44" s="45" t="str">
        <f>IFERROR(VLOOKUP(B44,'Tratamientos-Eventos'!$B$9:$S$20,19,FALSE),"")</f>
        <v/>
      </c>
      <c r="AX44" s="45">
        <f>SUMIF('Acuario (Arribado - mortalidad)'!$B$15:$B$244,'ORDEN DE CUARENTENA'!B44,'Acuario (Arribado - mortalidad)'!$O$15:$O$244)</f>
        <v>0</v>
      </c>
      <c r="AY44" s="45">
        <f>SUMIF('Acuario (Arribado - mortalidad)'!$B$15:$B$244,'ORDEN DE CUARENTENA'!B44,'Acuario (Arribado - mortalidad)'!$BG$15:$BG$244)</f>
        <v>0</v>
      </c>
      <c r="AZ44" s="45">
        <f>SUMIF('Acuario (Arribado - mortalidad)'!$B$15:$B$244,'ORDEN DE CUARENTENA'!B44,'Acuario (Arribado - mortalidad)'!$BH$15:$BH$244)</f>
        <v>0</v>
      </c>
      <c r="BA44" s="45" t="str">
        <f>IFERROR(Item[[#This Row],[Mortalidad dia 1]]/Item[[#This Row],[cantidad arribada]],"")</f>
        <v/>
      </c>
      <c r="BB44" s="45" t="str">
        <f>IFERROR(Item[[#This Row],[Mortalidad 2 a 8  (Sem 1)]]/Item[[#This Row],[cantidad arribada]],"")</f>
        <v/>
      </c>
      <c r="BC44" s="45" t="str">
        <f>IFERROR(Item[[#This Row],[Mortalidad 9 a 15 (Sem 2)]]/Item[[#This Row],[cantidad arribada]],"")</f>
        <v/>
      </c>
      <c r="BD44" s="45">
        <f t="shared" si="3"/>
        <v>0</v>
      </c>
      <c r="BE44" s="45"/>
      <c r="BF44" s="210">
        <f>SUMIF('Acuario (Arribado - mortalidad)'!$B$15:$B$244,'ORDEN DE CUARENTENA'!B44,'Acuario (Arribado - mortalidad)'!$F$15:$F$244)</f>
        <v>0</v>
      </c>
      <c r="BG44" s="210">
        <f>SUMIF('Acuario (Arribado - mortalidad)'!$B$15:$B$244,'ORDEN DE CUARENTENA'!B44,'Acuario (Arribado - mortalidad)'!$K$15:$K$244)</f>
        <v>0</v>
      </c>
      <c r="BH44" s="210">
        <f>SUMIF('Acuario (Arribado - mortalidad)'!$B$15:$B$244,'ORDEN DE CUARENTENA'!B44,'Acuario (Arribado - mortalidad)'!$G$15:$G$244)</f>
        <v>0</v>
      </c>
      <c r="BI44" s="210">
        <f>SUMIF('Acuario (Arribado - mortalidad)'!$B$15:$B$244,'ORDEN DE CUARENTENA'!B44,'Acuario (Arribado - mortalidad)'!$O$15:$O$244)</f>
        <v>0</v>
      </c>
      <c r="BJ44" s="210">
        <f>SUMIF('Acuario (Arribado - mortalidad)'!$B$15:$B$244,'ORDEN DE CUARENTENA'!B44,'Acuario (Arribado - mortalidad)'!$BG$15:$BG$244)</f>
        <v>0</v>
      </c>
      <c r="BK44" s="210">
        <f>SUMIF('Acuario (Arribado - mortalidad)'!$B$15:$B$244,'ORDEN DE CUARENTENA'!B44,'Acuario (Arribado - mortalidad)'!$BH$15:$BH$244)</f>
        <v>0</v>
      </c>
      <c r="BL44" s="45"/>
      <c r="BM44" s="255"/>
      <c r="BO44" s="7" t="s">
        <v>71</v>
      </c>
      <c r="BP44" s="7" t="s">
        <v>590</v>
      </c>
      <c r="BY44" s="7" t="s">
        <v>4179</v>
      </c>
      <c r="BZ44" s="7" t="s">
        <v>767</v>
      </c>
      <c r="CA44" s="7" t="s">
        <v>2969</v>
      </c>
      <c r="CC44" s="388" t="s">
        <v>3206</v>
      </c>
      <c r="CD44" t="s">
        <v>4306</v>
      </c>
    </row>
    <row r="45" spans="1:82" x14ac:dyDescent="0.25">
      <c r="A45" s="49"/>
      <c r="B45" s="5">
        <v>32</v>
      </c>
      <c r="C45" s="434"/>
      <c r="D45" s="435"/>
      <c r="E45" s="435"/>
      <c r="F45" s="435"/>
      <c r="G45" s="435"/>
      <c r="H45" s="435"/>
      <c r="I45" s="436"/>
      <c r="J45" s="437"/>
      <c r="K45" s="437"/>
      <c r="L45" s="437"/>
      <c r="M45" s="437"/>
      <c r="N45" s="438" t="e">
        <f>INDEX(AMBIENTE!D$2:D$797,MATCH(R45,AMBIENTE!C$2:C$797,0))</f>
        <v>#N/A</v>
      </c>
      <c r="O45" s="439"/>
      <c r="P45" s="439"/>
      <c r="Q45" s="440"/>
      <c r="R45" s="415"/>
      <c r="S45" s="416"/>
      <c r="T45" s="416"/>
      <c r="U45" s="416"/>
      <c r="V45" s="416"/>
      <c r="W45" s="416"/>
      <c r="X45" s="417"/>
      <c r="Y45" s="400"/>
      <c r="Z45" s="401"/>
      <c r="AA45" s="401"/>
      <c r="AB45" s="401"/>
      <c r="AC45" s="402"/>
      <c r="AD45" s="394"/>
      <c r="AE45" s="395"/>
      <c r="AF45" s="396"/>
      <c r="AG45" s="432" t="str">
        <f>IFERROR(VLOOKUP(Item[[#This Row],[Concatenado]],CITES[],2,FALSE),"")</f>
        <v/>
      </c>
      <c r="AH45" s="433"/>
      <c r="AI45" s="432" t="str">
        <f>IFERROR(VLOOKUP(Item[[#This Row],[Concatenado]],SuscepEARs[],2,FALSE),"")</f>
        <v/>
      </c>
      <c r="AJ45" s="433"/>
      <c r="AK45" s="49"/>
      <c r="AL45" s="42"/>
      <c r="AM45" s="45">
        <v>32</v>
      </c>
      <c r="AN45" s="45" t="str">
        <f t="shared" si="4"/>
        <v xml:space="preserve"> </v>
      </c>
      <c r="AO45" s="45">
        <f t="shared" si="0"/>
        <v>0</v>
      </c>
      <c r="AP45" s="45">
        <f t="shared" si="1"/>
        <v>0</v>
      </c>
      <c r="AQ45" s="45" t="str">
        <f t="shared" si="2"/>
        <v/>
      </c>
      <c r="AR45" s="45">
        <f>SUMIF('Acuario (Arribado - mortalidad)'!$B$15:$B$244,'ORDEN DE CUARENTENA'!B45,'Acuario (Arribado - mortalidad)'!$F$15:$F$244)</f>
        <v>0</v>
      </c>
      <c r="AS45" s="45" t="str">
        <f>IF(AR45&gt;0, IF(SUMIF('Acuario (Arribado - mortalidad)'!$B$15:$B$244,'ORDEN DE CUARENTENA'!B45,'Acuario (Arribado - mortalidad)'!$K$15:$K$244)=0, "0", SUMIF('Acuario (Arribado - mortalidad)'!$B$15:$B$244,'ORDEN DE CUARENTENA'!B45,'Acuario (Arribado - mortalidad)'!$K$15:$K$244)),"")</f>
        <v/>
      </c>
      <c r="AT45" s="45">
        <f>IF(AR45 = AS45,"0", SUMIF('Acuario (Arribado - mortalidad)'!$B$15:$B$244,'ORDEN DE CUARENTENA'!B45,'Acuario (Arribado - mortalidad)'!$G$15:$G$244))</f>
        <v>0</v>
      </c>
      <c r="AU45" s="47" t="str">
        <f>IFERROR(Item[[#This Row],[mortalidad acumulada]]/Item[[#This Row],[cantidad arribada]],"")</f>
        <v/>
      </c>
      <c r="AV45" s="45">
        <f>IF(ISTEXT(R45),IF(Item[[#This Row],[cantidad arribada]]=0,"No llega",Item[[#This Row],[cantidad arribada]]),)</f>
        <v>0</v>
      </c>
      <c r="AW45" s="45" t="str">
        <f>IFERROR(VLOOKUP(B45,'Tratamientos-Eventos'!$B$9:$S$20,19,FALSE),"")</f>
        <v/>
      </c>
      <c r="AX45" s="45">
        <f>SUMIF('Acuario (Arribado - mortalidad)'!$B$15:$B$244,'ORDEN DE CUARENTENA'!B45,'Acuario (Arribado - mortalidad)'!$O$15:$O$244)</f>
        <v>0</v>
      </c>
      <c r="AY45" s="45">
        <f>SUMIF('Acuario (Arribado - mortalidad)'!$B$15:$B$244,'ORDEN DE CUARENTENA'!B45,'Acuario (Arribado - mortalidad)'!$BG$15:$BG$244)</f>
        <v>0</v>
      </c>
      <c r="AZ45" s="45">
        <f>SUMIF('Acuario (Arribado - mortalidad)'!$B$15:$B$244,'ORDEN DE CUARENTENA'!B45,'Acuario (Arribado - mortalidad)'!$BH$15:$BH$244)</f>
        <v>0</v>
      </c>
      <c r="BA45" s="45" t="str">
        <f>IFERROR(Item[[#This Row],[Mortalidad dia 1]]/Item[[#This Row],[cantidad arribada]],"")</f>
        <v/>
      </c>
      <c r="BB45" s="45" t="str">
        <f>IFERROR(Item[[#This Row],[Mortalidad 2 a 8  (Sem 1)]]/Item[[#This Row],[cantidad arribada]],"")</f>
        <v/>
      </c>
      <c r="BC45" s="45" t="str">
        <f>IFERROR(Item[[#This Row],[Mortalidad 9 a 15 (Sem 2)]]/Item[[#This Row],[cantidad arribada]],"")</f>
        <v/>
      </c>
      <c r="BD45" s="45">
        <f t="shared" si="3"/>
        <v>0</v>
      </c>
      <c r="BE45" s="45"/>
      <c r="BF45" s="210">
        <f>SUMIF('Acuario (Arribado - mortalidad)'!$B$15:$B$244,'ORDEN DE CUARENTENA'!B45,'Acuario (Arribado - mortalidad)'!$F$15:$F$244)</f>
        <v>0</v>
      </c>
      <c r="BG45" s="210">
        <f>SUMIF('Acuario (Arribado - mortalidad)'!$B$15:$B$244,'ORDEN DE CUARENTENA'!B45,'Acuario (Arribado - mortalidad)'!$K$15:$K$244)</f>
        <v>0</v>
      </c>
      <c r="BH45" s="210">
        <f>SUMIF('Acuario (Arribado - mortalidad)'!$B$15:$B$244,'ORDEN DE CUARENTENA'!B45,'Acuario (Arribado - mortalidad)'!$G$15:$G$244)</f>
        <v>0</v>
      </c>
      <c r="BI45" s="210">
        <f>SUMIF('Acuario (Arribado - mortalidad)'!$B$15:$B$244,'ORDEN DE CUARENTENA'!B45,'Acuario (Arribado - mortalidad)'!$O$15:$O$244)</f>
        <v>0</v>
      </c>
      <c r="BJ45" s="210">
        <f>SUMIF('Acuario (Arribado - mortalidad)'!$B$15:$B$244,'ORDEN DE CUARENTENA'!B45,'Acuario (Arribado - mortalidad)'!$BG$15:$BG$244)</f>
        <v>0</v>
      </c>
      <c r="BK45" s="210">
        <f>SUMIF('Acuario (Arribado - mortalidad)'!$B$15:$B$244,'ORDEN DE CUARENTENA'!B45,'Acuario (Arribado - mortalidad)'!$BH$15:$BH$244)</f>
        <v>0</v>
      </c>
      <c r="BL45" s="45"/>
      <c r="BM45" s="255"/>
      <c r="BO45" s="7" t="s">
        <v>73</v>
      </c>
      <c r="BP45" s="7" t="s">
        <v>592</v>
      </c>
      <c r="BY45" s="7" t="s">
        <v>4180</v>
      </c>
      <c r="BZ45" s="7" t="s">
        <v>767</v>
      </c>
      <c r="CA45" s="7" t="s">
        <v>2969</v>
      </c>
      <c r="CC45" s="388" t="s">
        <v>4307</v>
      </c>
      <c r="CD45" t="s">
        <v>4303</v>
      </c>
    </row>
    <row r="46" spans="1:82" x14ac:dyDescent="0.25">
      <c r="A46" s="49"/>
      <c r="B46" s="5">
        <v>33</v>
      </c>
      <c r="C46" s="434"/>
      <c r="D46" s="435"/>
      <c r="E46" s="435"/>
      <c r="F46" s="435"/>
      <c r="G46" s="435"/>
      <c r="H46" s="435"/>
      <c r="I46" s="436"/>
      <c r="J46" s="437"/>
      <c r="K46" s="437"/>
      <c r="L46" s="437"/>
      <c r="M46" s="437"/>
      <c r="N46" s="438" t="e">
        <f>INDEX(AMBIENTE!D$2:D$797,MATCH(R46,AMBIENTE!C$2:C$797,0))</f>
        <v>#N/A</v>
      </c>
      <c r="O46" s="439"/>
      <c r="P46" s="439"/>
      <c r="Q46" s="440"/>
      <c r="R46" s="415"/>
      <c r="S46" s="416"/>
      <c r="T46" s="416"/>
      <c r="U46" s="416"/>
      <c r="V46" s="416"/>
      <c r="W46" s="416"/>
      <c r="X46" s="417"/>
      <c r="Y46" s="400"/>
      <c r="Z46" s="401"/>
      <c r="AA46" s="401"/>
      <c r="AB46" s="401"/>
      <c r="AC46" s="402"/>
      <c r="AD46" s="394"/>
      <c r="AE46" s="395"/>
      <c r="AF46" s="396"/>
      <c r="AG46" s="432" t="str">
        <f>IFERROR(VLOOKUP(Item[[#This Row],[Concatenado]],CITES[],2,FALSE),"")</f>
        <v/>
      </c>
      <c r="AH46" s="433"/>
      <c r="AI46" s="432" t="str">
        <f>IFERROR(VLOOKUP(Item[[#This Row],[Concatenado]],SuscepEARs[],2,FALSE),"")</f>
        <v/>
      </c>
      <c r="AJ46" s="433"/>
      <c r="AK46" s="49"/>
      <c r="AL46" s="42"/>
      <c r="AM46" s="45">
        <v>33</v>
      </c>
      <c r="AN46" s="45" t="str">
        <f t="shared" si="4"/>
        <v xml:space="preserve"> </v>
      </c>
      <c r="AO46" s="45">
        <f t="shared" si="0"/>
        <v>0</v>
      </c>
      <c r="AP46" s="45">
        <f t="shared" si="1"/>
        <v>0</v>
      </c>
      <c r="AQ46" s="45" t="str">
        <f t="shared" si="2"/>
        <v/>
      </c>
      <c r="AR46" s="45">
        <f>SUMIF('Acuario (Arribado - mortalidad)'!$B$15:$B$244,'ORDEN DE CUARENTENA'!B46,'Acuario (Arribado - mortalidad)'!$F$15:$F$244)</f>
        <v>0</v>
      </c>
      <c r="AS46" s="45" t="str">
        <f>IF(AR46&gt;0, IF(SUMIF('Acuario (Arribado - mortalidad)'!$B$15:$B$244,'ORDEN DE CUARENTENA'!B46,'Acuario (Arribado - mortalidad)'!$K$15:$K$244)=0, "0", SUMIF('Acuario (Arribado - mortalidad)'!$B$15:$B$244,'ORDEN DE CUARENTENA'!B46,'Acuario (Arribado - mortalidad)'!$K$15:$K$244)),"")</f>
        <v/>
      </c>
      <c r="AT46" s="45">
        <f>IF(AR46 = AS46,"0", SUMIF('Acuario (Arribado - mortalidad)'!$B$15:$B$244,'ORDEN DE CUARENTENA'!B46,'Acuario (Arribado - mortalidad)'!$G$15:$G$244))</f>
        <v>0</v>
      </c>
      <c r="AU46" s="47" t="str">
        <f>IFERROR(Item[[#This Row],[mortalidad acumulada]]/Item[[#This Row],[cantidad arribada]],"")</f>
        <v/>
      </c>
      <c r="AV46" s="45">
        <f>IF(ISTEXT(R46),IF(Item[[#This Row],[cantidad arribada]]=0,"No llega",Item[[#This Row],[cantidad arribada]]),)</f>
        <v>0</v>
      </c>
      <c r="AW46" s="45" t="str">
        <f>IFERROR(VLOOKUP(B46,'Tratamientos-Eventos'!$B$9:$S$20,19,FALSE),"")</f>
        <v/>
      </c>
      <c r="AX46" s="45">
        <f>SUMIF('Acuario (Arribado - mortalidad)'!$B$15:$B$244,'ORDEN DE CUARENTENA'!B46,'Acuario (Arribado - mortalidad)'!$O$15:$O$244)</f>
        <v>0</v>
      </c>
      <c r="AY46" s="45">
        <f>SUMIF('Acuario (Arribado - mortalidad)'!$B$15:$B$244,'ORDEN DE CUARENTENA'!B46,'Acuario (Arribado - mortalidad)'!$BG$15:$BG$244)</f>
        <v>0</v>
      </c>
      <c r="AZ46" s="45">
        <f>SUMIF('Acuario (Arribado - mortalidad)'!$B$15:$B$244,'ORDEN DE CUARENTENA'!B46,'Acuario (Arribado - mortalidad)'!$BH$15:$BH$244)</f>
        <v>0</v>
      </c>
      <c r="BA46" s="45" t="str">
        <f>IFERROR(Item[[#This Row],[Mortalidad dia 1]]/Item[[#This Row],[cantidad arribada]],"")</f>
        <v/>
      </c>
      <c r="BB46" s="45" t="str">
        <f>IFERROR(Item[[#This Row],[Mortalidad 2 a 8  (Sem 1)]]/Item[[#This Row],[cantidad arribada]],"")</f>
        <v/>
      </c>
      <c r="BC46" s="45" t="str">
        <f>IFERROR(Item[[#This Row],[Mortalidad 9 a 15 (Sem 2)]]/Item[[#This Row],[cantidad arribada]],"")</f>
        <v/>
      </c>
      <c r="BD46" s="45">
        <f t="shared" si="3"/>
        <v>0</v>
      </c>
      <c r="BE46" s="45"/>
      <c r="BF46" s="210">
        <f>SUMIF('Acuario (Arribado - mortalidad)'!$B$15:$B$244,'ORDEN DE CUARENTENA'!B46,'Acuario (Arribado - mortalidad)'!$F$15:$F$244)</f>
        <v>0</v>
      </c>
      <c r="BG46" s="210">
        <f>SUMIF('Acuario (Arribado - mortalidad)'!$B$15:$B$244,'ORDEN DE CUARENTENA'!B46,'Acuario (Arribado - mortalidad)'!$K$15:$K$244)</f>
        <v>0</v>
      </c>
      <c r="BH46" s="210">
        <f>SUMIF('Acuario (Arribado - mortalidad)'!$B$15:$B$244,'ORDEN DE CUARENTENA'!B46,'Acuario (Arribado - mortalidad)'!$G$15:$G$244)</f>
        <v>0</v>
      </c>
      <c r="BI46" s="210">
        <f>SUMIF('Acuario (Arribado - mortalidad)'!$B$15:$B$244,'ORDEN DE CUARENTENA'!B46,'Acuario (Arribado - mortalidad)'!$O$15:$O$244)</f>
        <v>0</v>
      </c>
      <c r="BJ46" s="210">
        <f>SUMIF('Acuario (Arribado - mortalidad)'!$B$15:$B$244,'ORDEN DE CUARENTENA'!B46,'Acuario (Arribado - mortalidad)'!$BG$15:$BG$244)</f>
        <v>0</v>
      </c>
      <c r="BK46" s="210">
        <f>SUMIF('Acuario (Arribado - mortalidad)'!$B$15:$B$244,'ORDEN DE CUARENTENA'!B46,'Acuario (Arribado - mortalidad)'!$BH$15:$BH$244)</f>
        <v>0</v>
      </c>
      <c r="BL46" s="45"/>
      <c r="BM46" s="255"/>
      <c r="BO46" s="7" t="s">
        <v>74</v>
      </c>
      <c r="BP46" s="7" t="s">
        <v>593</v>
      </c>
      <c r="BY46" s="7" t="s">
        <v>4181</v>
      </c>
      <c r="BZ46" s="7" t="s">
        <v>767</v>
      </c>
      <c r="CA46" s="7" t="s">
        <v>2969</v>
      </c>
      <c r="CC46" s="388" t="s">
        <v>4587</v>
      </c>
      <c r="CD46" t="s">
        <v>4303</v>
      </c>
    </row>
    <row r="47" spans="1:82" x14ac:dyDescent="0.25">
      <c r="A47" s="49"/>
      <c r="B47" s="5">
        <v>34</v>
      </c>
      <c r="C47" s="434"/>
      <c r="D47" s="435"/>
      <c r="E47" s="435"/>
      <c r="F47" s="435"/>
      <c r="G47" s="435"/>
      <c r="H47" s="435"/>
      <c r="I47" s="436"/>
      <c r="J47" s="437"/>
      <c r="K47" s="437"/>
      <c r="L47" s="437"/>
      <c r="M47" s="437"/>
      <c r="N47" s="438" t="e">
        <f>INDEX(AMBIENTE!D$2:D$797,MATCH(R47,AMBIENTE!C$2:C$797,0))</f>
        <v>#N/A</v>
      </c>
      <c r="O47" s="439"/>
      <c r="P47" s="439"/>
      <c r="Q47" s="440"/>
      <c r="R47" s="415"/>
      <c r="S47" s="416"/>
      <c r="T47" s="416"/>
      <c r="U47" s="416"/>
      <c r="V47" s="416"/>
      <c r="W47" s="416"/>
      <c r="X47" s="417"/>
      <c r="Y47" s="400"/>
      <c r="Z47" s="401"/>
      <c r="AA47" s="401"/>
      <c r="AB47" s="401"/>
      <c r="AC47" s="402"/>
      <c r="AD47" s="394"/>
      <c r="AE47" s="395"/>
      <c r="AF47" s="396"/>
      <c r="AG47" s="432" t="str">
        <f>IFERROR(VLOOKUP(Item[[#This Row],[Concatenado]],CITES[],2,FALSE),"")</f>
        <v/>
      </c>
      <c r="AH47" s="433"/>
      <c r="AI47" s="432" t="str">
        <f>IFERROR(VLOOKUP(Item[[#This Row],[Concatenado]],SuscepEARs[],2,FALSE),"")</f>
        <v/>
      </c>
      <c r="AJ47" s="433"/>
      <c r="AK47" s="49"/>
      <c r="AL47" s="42"/>
      <c r="AM47" s="45">
        <v>34</v>
      </c>
      <c r="AN47" s="45" t="str">
        <f t="shared" si="4"/>
        <v xml:space="preserve"> </v>
      </c>
      <c r="AO47" s="45">
        <f t="shared" si="0"/>
        <v>0</v>
      </c>
      <c r="AP47" s="45">
        <f t="shared" si="1"/>
        <v>0</v>
      </c>
      <c r="AQ47" s="45" t="str">
        <f t="shared" si="2"/>
        <v/>
      </c>
      <c r="AR47" s="45">
        <f>SUMIF('Acuario (Arribado - mortalidad)'!$B$15:$B$244,'ORDEN DE CUARENTENA'!B47,'Acuario (Arribado - mortalidad)'!$F$15:$F$244)</f>
        <v>0</v>
      </c>
      <c r="AS47" s="45" t="str">
        <f>IF(AR47&gt;0, IF(SUMIF('Acuario (Arribado - mortalidad)'!$B$15:$B$244,'ORDEN DE CUARENTENA'!B47,'Acuario (Arribado - mortalidad)'!$K$15:$K$244)=0, "0", SUMIF('Acuario (Arribado - mortalidad)'!$B$15:$B$244,'ORDEN DE CUARENTENA'!B47,'Acuario (Arribado - mortalidad)'!$K$15:$K$244)),"")</f>
        <v/>
      </c>
      <c r="AT47" s="45">
        <f>IF(AR47 = AS47,"0", SUMIF('Acuario (Arribado - mortalidad)'!$B$15:$B$244,'ORDEN DE CUARENTENA'!B47,'Acuario (Arribado - mortalidad)'!$G$15:$G$244))</f>
        <v>0</v>
      </c>
      <c r="AU47" s="47" t="str">
        <f>IFERROR(Item[[#This Row],[mortalidad acumulada]]/Item[[#This Row],[cantidad arribada]],"")</f>
        <v/>
      </c>
      <c r="AV47" s="45">
        <f>IF(ISTEXT(R47),IF(Item[[#This Row],[cantidad arribada]]=0,"No llega",Item[[#This Row],[cantidad arribada]]),)</f>
        <v>0</v>
      </c>
      <c r="AW47" s="45" t="str">
        <f>IFERROR(VLOOKUP(B47,'Tratamientos-Eventos'!$B$9:$S$20,19,FALSE),"")</f>
        <v/>
      </c>
      <c r="AX47" s="45">
        <f>SUMIF('Acuario (Arribado - mortalidad)'!$B$15:$B$244,'ORDEN DE CUARENTENA'!B47,'Acuario (Arribado - mortalidad)'!$O$15:$O$244)</f>
        <v>0</v>
      </c>
      <c r="AY47" s="45">
        <f>SUMIF('Acuario (Arribado - mortalidad)'!$B$15:$B$244,'ORDEN DE CUARENTENA'!B47,'Acuario (Arribado - mortalidad)'!$BG$15:$BG$244)</f>
        <v>0</v>
      </c>
      <c r="AZ47" s="45">
        <f>SUMIF('Acuario (Arribado - mortalidad)'!$B$15:$B$244,'ORDEN DE CUARENTENA'!B47,'Acuario (Arribado - mortalidad)'!$BH$15:$BH$244)</f>
        <v>0</v>
      </c>
      <c r="BA47" s="45" t="str">
        <f>IFERROR(Item[[#This Row],[Mortalidad dia 1]]/Item[[#This Row],[cantidad arribada]],"")</f>
        <v/>
      </c>
      <c r="BB47" s="45" t="str">
        <f>IFERROR(Item[[#This Row],[Mortalidad 2 a 8  (Sem 1)]]/Item[[#This Row],[cantidad arribada]],"")</f>
        <v/>
      </c>
      <c r="BC47" s="45" t="str">
        <f>IFERROR(Item[[#This Row],[Mortalidad 9 a 15 (Sem 2)]]/Item[[#This Row],[cantidad arribada]],"")</f>
        <v/>
      </c>
      <c r="BD47" s="45">
        <f t="shared" si="3"/>
        <v>0</v>
      </c>
      <c r="BE47" s="45"/>
      <c r="BF47" s="210">
        <f>SUMIF('Acuario (Arribado - mortalidad)'!$B$15:$B$244,'ORDEN DE CUARENTENA'!B47,'Acuario (Arribado - mortalidad)'!$F$15:$F$244)</f>
        <v>0</v>
      </c>
      <c r="BG47" s="210">
        <f>SUMIF('Acuario (Arribado - mortalidad)'!$B$15:$B$244,'ORDEN DE CUARENTENA'!B47,'Acuario (Arribado - mortalidad)'!$K$15:$K$244)</f>
        <v>0</v>
      </c>
      <c r="BH47" s="210">
        <f>SUMIF('Acuario (Arribado - mortalidad)'!$B$15:$B$244,'ORDEN DE CUARENTENA'!B47,'Acuario (Arribado - mortalidad)'!$G$15:$G$244)</f>
        <v>0</v>
      </c>
      <c r="BI47" s="210">
        <f>SUMIF('Acuario (Arribado - mortalidad)'!$B$15:$B$244,'ORDEN DE CUARENTENA'!B47,'Acuario (Arribado - mortalidad)'!$O$15:$O$244)</f>
        <v>0</v>
      </c>
      <c r="BJ47" s="210">
        <f>SUMIF('Acuario (Arribado - mortalidad)'!$B$15:$B$244,'ORDEN DE CUARENTENA'!B47,'Acuario (Arribado - mortalidad)'!$BG$15:$BG$244)</f>
        <v>0</v>
      </c>
      <c r="BK47" s="210">
        <f>SUMIF('Acuario (Arribado - mortalidad)'!$B$15:$B$244,'ORDEN DE CUARENTENA'!B47,'Acuario (Arribado - mortalidad)'!$BH$15:$BH$244)</f>
        <v>0</v>
      </c>
      <c r="BL47" s="45"/>
      <c r="BM47" s="255"/>
      <c r="BO47" s="7" t="s">
        <v>75</v>
      </c>
      <c r="BP47" s="7" t="s">
        <v>594</v>
      </c>
      <c r="BY47" s="7" t="s">
        <v>4182</v>
      </c>
      <c r="BZ47" s="7" t="s">
        <v>767</v>
      </c>
      <c r="CA47" s="7" t="s">
        <v>2969</v>
      </c>
      <c r="CC47" t="s">
        <v>3264</v>
      </c>
      <c r="CD47" t="s">
        <v>4308</v>
      </c>
    </row>
    <row r="48" spans="1:82" x14ac:dyDescent="0.25">
      <c r="A48" s="49"/>
      <c r="B48" s="5">
        <v>35</v>
      </c>
      <c r="C48" s="434"/>
      <c r="D48" s="435"/>
      <c r="E48" s="435"/>
      <c r="F48" s="435"/>
      <c r="G48" s="435"/>
      <c r="H48" s="435"/>
      <c r="I48" s="436"/>
      <c r="J48" s="437"/>
      <c r="K48" s="437"/>
      <c r="L48" s="437"/>
      <c r="M48" s="437"/>
      <c r="N48" s="438" t="e">
        <f>INDEX(AMBIENTE!D$2:D$797,MATCH(R48,AMBIENTE!C$2:C$797,0))</f>
        <v>#N/A</v>
      </c>
      <c r="O48" s="439"/>
      <c r="P48" s="439"/>
      <c r="Q48" s="440"/>
      <c r="R48" s="415"/>
      <c r="S48" s="416"/>
      <c r="T48" s="416"/>
      <c r="U48" s="416"/>
      <c r="V48" s="416"/>
      <c r="W48" s="416"/>
      <c r="X48" s="417"/>
      <c r="Y48" s="400"/>
      <c r="Z48" s="401"/>
      <c r="AA48" s="401"/>
      <c r="AB48" s="401"/>
      <c r="AC48" s="402"/>
      <c r="AD48" s="394"/>
      <c r="AE48" s="395"/>
      <c r="AF48" s="396"/>
      <c r="AG48" s="432" t="str">
        <f>IFERROR(VLOOKUP(Item[[#This Row],[Concatenado]],CITES[],2,FALSE),"")</f>
        <v/>
      </c>
      <c r="AH48" s="433"/>
      <c r="AI48" s="432" t="str">
        <f>IFERROR(VLOOKUP(Item[[#This Row],[Concatenado]],SuscepEARs[],2,FALSE),"")</f>
        <v/>
      </c>
      <c r="AJ48" s="433"/>
      <c r="AK48" s="49"/>
      <c r="AL48" s="42"/>
      <c r="AM48" s="45">
        <v>35</v>
      </c>
      <c r="AN48" s="45" t="str">
        <f t="shared" si="4"/>
        <v xml:space="preserve"> </v>
      </c>
      <c r="AO48" s="45">
        <f t="shared" si="0"/>
        <v>0</v>
      </c>
      <c r="AP48" s="45">
        <f t="shared" si="1"/>
        <v>0</v>
      </c>
      <c r="AQ48" s="45" t="str">
        <f t="shared" si="2"/>
        <v/>
      </c>
      <c r="AR48" s="45">
        <f>SUMIF('Acuario (Arribado - mortalidad)'!$B$15:$B$244,'ORDEN DE CUARENTENA'!B48,'Acuario (Arribado - mortalidad)'!$F$15:$F$244)</f>
        <v>0</v>
      </c>
      <c r="AS48" s="45" t="str">
        <f>IF(AR48&gt;0, IF(SUMIF('Acuario (Arribado - mortalidad)'!$B$15:$B$244,'ORDEN DE CUARENTENA'!B48,'Acuario (Arribado - mortalidad)'!$K$15:$K$244)=0, "0", SUMIF('Acuario (Arribado - mortalidad)'!$B$15:$B$244,'ORDEN DE CUARENTENA'!B48,'Acuario (Arribado - mortalidad)'!$K$15:$K$244)),"")</f>
        <v/>
      </c>
      <c r="AT48" s="45">
        <f>IF(AR48 = AS48,"0", SUMIF('Acuario (Arribado - mortalidad)'!$B$15:$B$244,'ORDEN DE CUARENTENA'!B48,'Acuario (Arribado - mortalidad)'!$G$15:$G$244))</f>
        <v>0</v>
      </c>
      <c r="AU48" s="47" t="str">
        <f>IFERROR(Item[[#This Row],[mortalidad acumulada]]/Item[[#This Row],[cantidad arribada]],"")</f>
        <v/>
      </c>
      <c r="AV48" s="45">
        <f>IF(ISTEXT(R48),IF(Item[[#This Row],[cantidad arribada]]=0,"No llega",Item[[#This Row],[cantidad arribada]]),)</f>
        <v>0</v>
      </c>
      <c r="AW48" s="45" t="str">
        <f>IFERROR(VLOOKUP(B48,'Tratamientos-Eventos'!$B$9:$S$20,19,FALSE),"")</f>
        <v/>
      </c>
      <c r="AX48" s="45">
        <f>SUMIF('Acuario (Arribado - mortalidad)'!$B$15:$B$244,'ORDEN DE CUARENTENA'!B48,'Acuario (Arribado - mortalidad)'!$O$15:$O$244)</f>
        <v>0</v>
      </c>
      <c r="AY48" s="45">
        <f>SUMIF('Acuario (Arribado - mortalidad)'!$B$15:$B$244,'ORDEN DE CUARENTENA'!B48,'Acuario (Arribado - mortalidad)'!$BG$15:$BG$244)</f>
        <v>0</v>
      </c>
      <c r="AZ48" s="45">
        <f>SUMIF('Acuario (Arribado - mortalidad)'!$B$15:$B$244,'ORDEN DE CUARENTENA'!B48,'Acuario (Arribado - mortalidad)'!$BH$15:$BH$244)</f>
        <v>0</v>
      </c>
      <c r="BA48" s="45" t="str">
        <f>IFERROR(Item[[#This Row],[Mortalidad dia 1]]/Item[[#This Row],[cantidad arribada]],"")</f>
        <v/>
      </c>
      <c r="BB48" s="45" t="str">
        <f>IFERROR(Item[[#This Row],[Mortalidad 2 a 8  (Sem 1)]]/Item[[#This Row],[cantidad arribada]],"")</f>
        <v/>
      </c>
      <c r="BC48" s="45" t="str">
        <f>IFERROR(Item[[#This Row],[Mortalidad 9 a 15 (Sem 2)]]/Item[[#This Row],[cantidad arribada]],"")</f>
        <v/>
      </c>
      <c r="BD48" s="45">
        <f t="shared" si="3"/>
        <v>0</v>
      </c>
      <c r="BE48" s="45"/>
      <c r="BF48" s="210">
        <f>SUMIF('Acuario (Arribado - mortalidad)'!$B$15:$B$244,'ORDEN DE CUARENTENA'!B48,'Acuario (Arribado - mortalidad)'!$F$15:$F$244)</f>
        <v>0</v>
      </c>
      <c r="BG48" s="210">
        <f>SUMIF('Acuario (Arribado - mortalidad)'!$B$15:$B$244,'ORDEN DE CUARENTENA'!B48,'Acuario (Arribado - mortalidad)'!$K$15:$K$244)</f>
        <v>0</v>
      </c>
      <c r="BH48" s="210">
        <f>SUMIF('Acuario (Arribado - mortalidad)'!$B$15:$B$244,'ORDEN DE CUARENTENA'!B48,'Acuario (Arribado - mortalidad)'!$G$15:$G$244)</f>
        <v>0</v>
      </c>
      <c r="BI48" s="210">
        <f>SUMIF('Acuario (Arribado - mortalidad)'!$B$15:$B$244,'ORDEN DE CUARENTENA'!B48,'Acuario (Arribado - mortalidad)'!$O$15:$O$244)</f>
        <v>0</v>
      </c>
      <c r="BJ48" s="210">
        <f>SUMIF('Acuario (Arribado - mortalidad)'!$B$15:$B$244,'ORDEN DE CUARENTENA'!B48,'Acuario (Arribado - mortalidad)'!$BG$15:$BG$244)</f>
        <v>0</v>
      </c>
      <c r="BK48" s="210">
        <f>SUMIF('Acuario (Arribado - mortalidad)'!$B$15:$B$244,'ORDEN DE CUARENTENA'!B48,'Acuario (Arribado - mortalidad)'!$BH$15:$BH$244)</f>
        <v>0</v>
      </c>
      <c r="BL48" s="45"/>
      <c r="BM48" s="255"/>
      <c r="BO48" s="7" t="s">
        <v>76</v>
      </c>
      <c r="BP48" s="7" t="s">
        <v>595</v>
      </c>
      <c r="BY48" s="7" t="s">
        <v>3386</v>
      </c>
      <c r="BZ48" s="7" t="s">
        <v>767</v>
      </c>
      <c r="CA48" s="7" t="s">
        <v>2970</v>
      </c>
      <c r="CC48" t="s">
        <v>3265</v>
      </c>
      <c r="CD48" t="s">
        <v>4308</v>
      </c>
    </row>
    <row r="49" spans="1:82" x14ac:dyDescent="0.25">
      <c r="A49" s="49"/>
      <c r="B49" s="5">
        <v>36</v>
      </c>
      <c r="C49" s="434"/>
      <c r="D49" s="435"/>
      <c r="E49" s="435"/>
      <c r="F49" s="435"/>
      <c r="G49" s="435"/>
      <c r="H49" s="435"/>
      <c r="I49" s="436"/>
      <c r="J49" s="437"/>
      <c r="K49" s="437"/>
      <c r="L49" s="437"/>
      <c r="M49" s="437"/>
      <c r="N49" s="438" t="e">
        <f>INDEX(AMBIENTE!D$2:D$797,MATCH(R49,AMBIENTE!C$2:C$797,0))</f>
        <v>#N/A</v>
      </c>
      <c r="O49" s="439"/>
      <c r="P49" s="439"/>
      <c r="Q49" s="440"/>
      <c r="R49" s="415"/>
      <c r="S49" s="416"/>
      <c r="T49" s="416"/>
      <c r="U49" s="416"/>
      <c r="V49" s="416"/>
      <c r="W49" s="416"/>
      <c r="X49" s="417"/>
      <c r="Y49" s="400"/>
      <c r="Z49" s="401"/>
      <c r="AA49" s="401"/>
      <c r="AB49" s="401"/>
      <c r="AC49" s="402"/>
      <c r="AD49" s="394"/>
      <c r="AE49" s="395"/>
      <c r="AF49" s="396"/>
      <c r="AG49" s="432" t="str">
        <f>IFERROR(VLOOKUP(Item[[#This Row],[Concatenado]],CITES[],2,FALSE),"")</f>
        <v/>
      </c>
      <c r="AH49" s="433"/>
      <c r="AI49" s="432" t="str">
        <f>IFERROR(VLOOKUP(Item[[#This Row],[Concatenado]],SuscepEARs[],2,FALSE),"")</f>
        <v/>
      </c>
      <c r="AJ49" s="433"/>
      <c r="AK49" s="49"/>
      <c r="AL49" s="42"/>
      <c r="AM49" s="45">
        <v>36</v>
      </c>
      <c r="AN49" s="45" t="str">
        <f t="shared" si="4"/>
        <v xml:space="preserve"> </v>
      </c>
      <c r="AO49" s="45">
        <f t="shared" si="0"/>
        <v>0</v>
      </c>
      <c r="AP49" s="45">
        <f t="shared" si="1"/>
        <v>0</v>
      </c>
      <c r="AQ49" s="45" t="str">
        <f t="shared" si="2"/>
        <v/>
      </c>
      <c r="AR49" s="45">
        <f>SUMIF('Acuario (Arribado - mortalidad)'!$B$15:$B$244,'ORDEN DE CUARENTENA'!B49,'Acuario (Arribado - mortalidad)'!$F$15:$F$244)</f>
        <v>0</v>
      </c>
      <c r="AS49" s="45" t="str">
        <f>IF(AR49&gt;0, IF(SUMIF('Acuario (Arribado - mortalidad)'!$B$15:$B$244,'ORDEN DE CUARENTENA'!B49,'Acuario (Arribado - mortalidad)'!$K$15:$K$244)=0, "0", SUMIF('Acuario (Arribado - mortalidad)'!$B$15:$B$244,'ORDEN DE CUARENTENA'!B49,'Acuario (Arribado - mortalidad)'!$K$15:$K$244)),"")</f>
        <v/>
      </c>
      <c r="AT49" s="45">
        <f>IF(AR49 = AS49,"0", SUMIF('Acuario (Arribado - mortalidad)'!$B$15:$B$244,'ORDEN DE CUARENTENA'!B49,'Acuario (Arribado - mortalidad)'!$G$15:$G$244))</f>
        <v>0</v>
      </c>
      <c r="AU49" s="47" t="str">
        <f>IFERROR(Item[[#This Row],[mortalidad acumulada]]/Item[[#This Row],[cantidad arribada]],"")</f>
        <v/>
      </c>
      <c r="AV49" s="45">
        <f>IF(ISTEXT(R49),IF(Item[[#This Row],[cantidad arribada]]=0,"No llega",Item[[#This Row],[cantidad arribada]]),)</f>
        <v>0</v>
      </c>
      <c r="AW49" s="45" t="str">
        <f>IFERROR(VLOOKUP(B49,'Tratamientos-Eventos'!$B$9:$S$20,19,FALSE),"")</f>
        <v/>
      </c>
      <c r="AX49" s="45">
        <f>SUMIF('Acuario (Arribado - mortalidad)'!$B$15:$B$244,'ORDEN DE CUARENTENA'!B49,'Acuario (Arribado - mortalidad)'!$O$15:$O$244)</f>
        <v>0</v>
      </c>
      <c r="AY49" s="45">
        <f>SUMIF('Acuario (Arribado - mortalidad)'!$B$15:$B$244,'ORDEN DE CUARENTENA'!B49,'Acuario (Arribado - mortalidad)'!$BG$15:$BG$244)</f>
        <v>0</v>
      </c>
      <c r="AZ49" s="45">
        <f>SUMIF('Acuario (Arribado - mortalidad)'!$B$15:$B$244,'ORDEN DE CUARENTENA'!B49,'Acuario (Arribado - mortalidad)'!$BH$15:$BH$244)</f>
        <v>0</v>
      </c>
      <c r="BA49" s="45" t="str">
        <f>IFERROR(Item[[#This Row],[Mortalidad dia 1]]/Item[[#This Row],[cantidad arribada]],"")</f>
        <v/>
      </c>
      <c r="BB49" s="45" t="str">
        <f>IFERROR(Item[[#This Row],[Mortalidad 2 a 8  (Sem 1)]]/Item[[#This Row],[cantidad arribada]],"")</f>
        <v/>
      </c>
      <c r="BC49" s="45" t="str">
        <f>IFERROR(Item[[#This Row],[Mortalidad 9 a 15 (Sem 2)]]/Item[[#This Row],[cantidad arribada]],"")</f>
        <v/>
      </c>
      <c r="BD49" s="45">
        <f t="shared" si="3"/>
        <v>0</v>
      </c>
      <c r="BE49" s="45"/>
      <c r="BF49" s="210">
        <f>SUMIF('Acuario (Arribado - mortalidad)'!$B$15:$B$244,'ORDEN DE CUARENTENA'!B49,'Acuario (Arribado - mortalidad)'!$F$15:$F$244)</f>
        <v>0</v>
      </c>
      <c r="BG49" s="210">
        <f>SUMIF('Acuario (Arribado - mortalidad)'!$B$15:$B$244,'ORDEN DE CUARENTENA'!B49,'Acuario (Arribado - mortalidad)'!$K$15:$K$244)</f>
        <v>0</v>
      </c>
      <c r="BH49" s="210">
        <f>SUMIF('Acuario (Arribado - mortalidad)'!$B$15:$B$244,'ORDEN DE CUARENTENA'!B49,'Acuario (Arribado - mortalidad)'!$G$15:$G$244)</f>
        <v>0</v>
      </c>
      <c r="BI49" s="210">
        <f>SUMIF('Acuario (Arribado - mortalidad)'!$B$15:$B$244,'ORDEN DE CUARENTENA'!B49,'Acuario (Arribado - mortalidad)'!$O$15:$O$244)</f>
        <v>0</v>
      </c>
      <c r="BJ49" s="210">
        <f>SUMIF('Acuario (Arribado - mortalidad)'!$B$15:$B$244,'ORDEN DE CUARENTENA'!B49,'Acuario (Arribado - mortalidad)'!$BG$15:$BG$244)</f>
        <v>0</v>
      </c>
      <c r="BK49" s="210">
        <f>SUMIF('Acuario (Arribado - mortalidad)'!$B$15:$B$244,'ORDEN DE CUARENTENA'!B49,'Acuario (Arribado - mortalidad)'!$BH$15:$BH$244)</f>
        <v>0</v>
      </c>
      <c r="BL49" s="45"/>
      <c r="BM49" s="255"/>
      <c r="BO49" s="7" t="s">
        <v>77</v>
      </c>
      <c r="BP49" s="7" t="s">
        <v>596</v>
      </c>
      <c r="BY49" s="7" t="s">
        <v>3387</v>
      </c>
      <c r="BZ49" s="7" t="s">
        <v>767</v>
      </c>
      <c r="CA49" s="7" t="s">
        <v>2970</v>
      </c>
      <c r="CC49" t="s">
        <v>3266</v>
      </c>
      <c r="CD49" t="s">
        <v>4308</v>
      </c>
    </row>
    <row r="50" spans="1:82" x14ac:dyDescent="0.25">
      <c r="A50" s="49"/>
      <c r="B50" s="5">
        <v>37</v>
      </c>
      <c r="C50" s="434"/>
      <c r="D50" s="435"/>
      <c r="E50" s="435"/>
      <c r="F50" s="435"/>
      <c r="G50" s="435"/>
      <c r="H50" s="435"/>
      <c r="I50" s="436"/>
      <c r="J50" s="437"/>
      <c r="K50" s="437"/>
      <c r="L50" s="437"/>
      <c r="M50" s="437"/>
      <c r="N50" s="438" t="e">
        <f>INDEX(AMBIENTE!D$2:D$797,MATCH(R50,AMBIENTE!C$2:C$797,0))</f>
        <v>#N/A</v>
      </c>
      <c r="O50" s="439"/>
      <c r="P50" s="439"/>
      <c r="Q50" s="440"/>
      <c r="R50" s="415"/>
      <c r="S50" s="416"/>
      <c r="T50" s="416"/>
      <c r="U50" s="416"/>
      <c r="V50" s="416"/>
      <c r="W50" s="416"/>
      <c r="X50" s="417"/>
      <c r="Y50" s="400"/>
      <c r="Z50" s="401"/>
      <c r="AA50" s="401"/>
      <c r="AB50" s="401"/>
      <c r="AC50" s="402"/>
      <c r="AD50" s="394"/>
      <c r="AE50" s="395"/>
      <c r="AF50" s="396"/>
      <c r="AG50" s="432" t="str">
        <f>IFERROR(VLOOKUP(Item[[#This Row],[Concatenado]],CITES[],2,FALSE),"")</f>
        <v/>
      </c>
      <c r="AH50" s="433"/>
      <c r="AI50" s="432" t="str">
        <f>IFERROR(VLOOKUP(Item[[#This Row],[Concatenado]],SuscepEARs[],2,FALSE),"")</f>
        <v/>
      </c>
      <c r="AJ50" s="433"/>
      <c r="AK50" s="49"/>
      <c r="AL50" s="42"/>
      <c r="AM50" s="45">
        <v>37</v>
      </c>
      <c r="AN50" s="45" t="str">
        <f t="shared" si="4"/>
        <v xml:space="preserve"> </v>
      </c>
      <c r="AO50" s="45">
        <f t="shared" si="0"/>
        <v>0</v>
      </c>
      <c r="AP50" s="45">
        <f t="shared" si="1"/>
        <v>0</v>
      </c>
      <c r="AQ50" s="45" t="str">
        <f t="shared" si="2"/>
        <v/>
      </c>
      <c r="AR50" s="45">
        <f>SUMIF('Acuario (Arribado - mortalidad)'!$B$15:$B$244,'ORDEN DE CUARENTENA'!B50,'Acuario (Arribado - mortalidad)'!$F$15:$F$244)</f>
        <v>0</v>
      </c>
      <c r="AS50" s="45" t="str">
        <f>IF(AR50&gt;0, IF(SUMIF('Acuario (Arribado - mortalidad)'!$B$15:$B$244,'ORDEN DE CUARENTENA'!B50,'Acuario (Arribado - mortalidad)'!$K$15:$K$244)=0, "0", SUMIF('Acuario (Arribado - mortalidad)'!$B$15:$B$244,'ORDEN DE CUARENTENA'!B50,'Acuario (Arribado - mortalidad)'!$K$15:$K$244)),"")</f>
        <v/>
      </c>
      <c r="AT50" s="45">
        <f>IF(AR50 = AS50,"0", SUMIF('Acuario (Arribado - mortalidad)'!$B$15:$B$244,'ORDEN DE CUARENTENA'!B50,'Acuario (Arribado - mortalidad)'!$G$15:$G$244))</f>
        <v>0</v>
      </c>
      <c r="AU50" s="47" t="str">
        <f>IFERROR(Item[[#This Row],[mortalidad acumulada]]/Item[[#This Row],[cantidad arribada]],"")</f>
        <v/>
      </c>
      <c r="AV50" s="45">
        <f>IF(ISTEXT(R50),IF(Item[[#This Row],[cantidad arribada]]=0,"No llega",Item[[#This Row],[cantidad arribada]]),)</f>
        <v>0</v>
      </c>
      <c r="AW50" s="45" t="str">
        <f>IFERROR(VLOOKUP(B50,'Tratamientos-Eventos'!$B$9:$S$20,19,FALSE),"")</f>
        <v/>
      </c>
      <c r="AX50" s="45">
        <f>SUMIF('Acuario (Arribado - mortalidad)'!$B$15:$B$244,'ORDEN DE CUARENTENA'!B50,'Acuario (Arribado - mortalidad)'!$O$15:$O$244)</f>
        <v>0</v>
      </c>
      <c r="AY50" s="45">
        <f>SUMIF('Acuario (Arribado - mortalidad)'!$B$15:$B$244,'ORDEN DE CUARENTENA'!B50,'Acuario (Arribado - mortalidad)'!$BG$15:$BG$244)</f>
        <v>0</v>
      </c>
      <c r="AZ50" s="45">
        <f>SUMIF('Acuario (Arribado - mortalidad)'!$B$15:$B$244,'ORDEN DE CUARENTENA'!B50,'Acuario (Arribado - mortalidad)'!$BH$15:$BH$244)</f>
        <v>0</v>
      </c>
      <c r="BA50" s="45" t="str">
        <f>IFERROR(Item[[#This Row],[Mortalidad dia 1]]/Item[[#This Row],[cantidad arribada]],"")</f>
        <v/>
      </c>
      <c r="BB50" s="45" t="str">
        <f>IFERROR(Item[[#This Row],[Mortalidad 2 a 8  (Sem 1)]]/Item[[#This Row],[cantidad arribada]],"")</f>
        <v/>
      </c>
      <c r="BC50" s="45" t="str">
        <f>IFERROR(Item[[#This Row],[Mortalidad 9 a 15 (Sem 2)]]/Item[[#This Row],[cantidad arribada]],"")</f>
        <v/>
      </c>
      <c r="BD50" s="45">
        <f t="shared" si="3"/>
        <v>0</v>
      </c>
      <c r="BE50" s="45"/>
      <c r="BF50" s="210">
        <f>SUMIF('Acuario (Arribado - mortalidad)'!$B$15:$B$244,'ORDEN DE CUARENTENA'!B50,'Acuario (Arribado - mortalidad)'!$F$15:$F$244)</f>
        <v>0</v>
      </c>
      <c r="BG50" s="210">
        <f>SUMIF('Acuario (Arribado - mortalidad)'!$B$15:$B$244,'ORDEN DE CUARENTENA'!B50,'Acuario (Arribado - mortalidad)'!$K$15:$K$244)</f>
        <v>0</v>
      </c>
      <c r="BH50" s="210">
        <f>SUMIF('Acuario (Arribado - mortalidad)'!$B$15:$B$244,'ORDEN DE CUARENTENA'!B50,'Acuario (Arribado - mortalidad)'!$G$15:$G$244)</f>
        <v>0</v>
      </c>
      <c r="BI50" s="210">
        <f>SUMIF('Acuario (Arribado - mortalidad)'!$B$15:$B$244,'ORDEN DE CUARENTENA'!B50,'Acuario (Arribado - mortalidad)'!$O$15:$O$244)</f>
        <v>0</v>
      </c>
      <c r="BJ50" s="210">
        <f>SUMIF('Acuario (Arribado - mortalidad)'!$B$15:$B$244,'ORDEN DE CUARENTENA'!B50,'Acuario (Arribado - mortalidad)'!$BG$15:$BG$244)</f>
        <v>0</v>
      </c>
      <c r="BK50" s="210">
        <f>SUMIF('Acuario (Arribado - mortalidad)'!$B$15:$B$244,'ORDEN DE CUARENTENA'!B50,'Acuario (Arribado - mortalidad)'!$BH$15:$BH$244)</f>
        <v>0</v>
      </c>
      <c r="BL50" s="45"/>
      <c r="BM50" s="255"/>
      <c r="BO50" s="7" t="s">
        <v>80</v>
      </c>
      <c r="BP50" s="7" t="s">
        <v>4660</v>
      </c>
      <c r="BY50" s="7" t="s">
        <v>3388</v>
      </c>
      <c r="BZ50" s="7" t="s">
        <v>767</v>
      </c>
      <c r="CA50" s="7" t="s">
        <v>2970</v>
      </c>
      <c r="CC50" t="s">
        <v>3267</v>
      </c>
      <c r="CD50" t="s">
        <v>4308</v>
      </c>
    </row>
    <row r="51" spans="1:82" x14ac:dyDescent="0.25">
      <c r="A51" s="49"/>
      <c r="B51" s="5">
        <v>38</v>
      </c>
      <c r="C51" s="434"/>
      <c r="D51" s="435"/>
      <c r="E51" s="435"/>
      <c r="F51" s="435"/>
      <c r="G51" s="435"/>
      <c r="H51" s="435"/>
      <c r="I51" s="436"/>
      <c r="J51" s="437"/>
      <c r="K51" s="437"/>
      <c r="L51" s="437"/>
      <c r="M51" s="437"/>
      <c r="N51" s="438" t="e">
        <f>INDEX(AMBIENTE!D$2:D$797,MATCH(R51,AMBIENTE!C$2:C$797,0))</f>
        <v>#N/A</v>
      </c>
      <c r="O51" s="439"/>
      <c r="P51" s="439"/>
      <c r="Q51" s="440"/>
      <c r="R51" s="415"/>
      <c r="S51" s="416"/>
      <c r="T51" s="416"/>
      <c r="U51" s="416"/>
      <c r="V51" s="416"/>
      <c r="W51" s="416"/>
      <c r="X51" s="417"/>
      <c r="Y51" s="400"/>
      <c r="Z51" s="401"/>
      <c r="AA51" s="401"/>
      <c r="AB51" s="401"/>
      <c r="AC51" s="402"/>
      <c r="AD51" s="394"/>
      <c r="AE51" s="395"/>
      <c r="AF51" s="396"/>
      <c r="AG51" s="432" t="str">
        <f>IFERROR(VLOOKUP(Item[[#This Row],[Concatenado]],CITES[],2,FALSE),"")</f>
        <v/>
      </c>
      <c r="AH51" s="433"/>
      <c r="AI51" s="432" t="str">
        <f>IFERROR(VLOOKUP(Item[[#This Row],[Concatenado]],SuscepEARs[],2,FALSE),"")</f>
        <v/>
      </c>
      <c r="AJ51" s="433"/>
      <c r="AK51" s="49"/>
      <c r="AL51" s="42"/>
      <c r="AM51" s="45">
        <v>38</v>
      </c>
      <c r="AN51" s="45" t="str">
        <f t="shared" si="4"/>
        <v xml:space="preserve"> </v>
      </c>
      <c r="AO51" s="45">
        <f t="shared" si="0"/>
        <v>0</v>
      </c>
      <c r="AP51" s="45">
        <f t="shared" si="1"/>
        <v>0</v>
      </c>
      <c r="AQ51" s="45" t="str">
        <f t="shared" si="2"/>
        <v/>
      </c>
      <c r="AR51" s="45">
        <f>SUMIF('Acuario (Arribado - mortalidad)'!$B$15:$B$244,'ORDEN DE CUARENTENA'!B51,'Acuario (Arribado - mortalidad)'!$F$15:$F$244)</f>
        <v>0</v>
      </c>
      <c r="AS51" s="45" t="str">
        <f>IF(AR51&gt;0, IF(SUMIF('Acuario (Arribado - mortalidad)'!$B$15:$B$244,'ORDEN DE CUARENTENA'!B51,'Acuario (Arribado - mortalidad)'!$K$15:$K$244)=0, "0", SUMIF('Acuario (Arribado - mortalidad)'!$B$15:$B$244,'ORDEN DE CUARENTENA'!B51,'Acuario (Arribado - mortalidad)'!$K$15:$K$244)),"")</f>
        <v/>
      </c>
      <c r="AT51" s="45">
        <f>IF(AR51 = AS51,"0", SUMIF('Acuario (Arribado - mortalidad)'!$B$15:$B$244,'ORDEN DE CUARENTENA'!B51,'Acuario (Arribado - mortalidad)'!$G$15:$G$244))</f>
        <v>0</v>
      </c>
      <c r="AU51" s="47" t="str">
        <f>IFERROR(Item[[#This Row],[mortalidad acumulada]]/Item[[#This Row],[cantidad arribada]],"")</f>
        <v/>
      </c>
      <c r="AV51" s="45">
        <f>IF(ISTEXT(R51),IF(Item[[#This Row],[cantidad arribada]]=0,"No llega",Item[[#This Row],[cantidad arribada]]),)</f>
        <v>0</v>
      </c>
      <c r="AW51" s="45" t="str">
        <f>IFERROR(VLOOKUP(B51,'Tratamientos-Eventos'!$B$9:$S$20,19,FALSE),"")</f>
        <v/>
      </c>
      <c r="AX51" s="45">
        <f>SUMIF('Acuario (Arribado - mortalidad)'!$B$15:$B$244,'ORDEN DE CUARENTENA'!B51,'Acuario (Arribado - mortalidad)'!$O$15:$O$244)</f>
        <v>0</v>
      </c>
      <c r="AY51" s="45">
        <f>SUMIF('Acuario (Arribado - mortalidad)'!$B$15:$B$244,'ORDEN DE CUARENTENA'!B51,'Acuario (Arribado - mortalidad)'!$BG$15:$BG$244)</f>
        <v>0</v>
      </c>
      <c r="AZ51" s="45">
        <f>SUMIF('Acuario (Arribado - mortalidad)'!$B$15:$B$244,'ORDEN DE CUARENTENA'!B51,'Acuario (Arribado - mortalidad)'!$BH$15:$BH$244)</f>
        <v>0</v>
      </c>
      <c r="BA51" s="45" t="str">
        <f>IFERROR(Item[[#This Row],[Mortalidad dia 1]]/Item[[#This Row],[cantidad arribada]],"")</f>
        <v/>
      </c>
      <c r="BB51" s="45" t="str">
        <f>IFERROR(Item[[#This Row],[Mortalidad 2 a 8  (Sem 1)]]/Item[[#This Row],[cantidad arribada]],"")</f>
        <v/>
      </c>
      <c r="BC51" s="45" t="str">
        <f>IFERROR(Item[[#This Row],[Mortalidad 9 a 15 (Sem 2)]]/Item[[#This Row],[cantidad arribada]],"")</f>
        <v/>
      </c>
      <c r="BD51" s="45">
        <f t="shared" si="3"/>
        <v>0</v>
      </c>
      <c r="BE51" s="45"/>
      <c r="BF51" s="210">
        <f>SUMIF('Acuario (Arribado - mortalidad)'!$B$15:$B$244,'ORDEN DE CUARENTENA'!B51,'Acuario (Arribado - mortalidad)'!$F$15:$F$244)</f>
        <v>0</v>
      </c>
      <c r="BG51" s="210">
        <f>SUMIF('Acuario (Arribado - mortalidad)'!$B$15:$B$244,'ORDEN DE CUARENTENA'!B51,'Acuario (Arribado - mortalidad)'!$K$15:$K$244)</f>
        <v>0</v>
      </c>
      <c r="BH51" s="210">
        <f>SUMIF('Acuario (Arribado - mortalidad)'!$B$15:$B$244,'ORDEN DE CUARENTENA'!B51,'Acuario (Arribado - mortalidad)'!$G$15:$G$244)</f>
        <v>0</v>
      </c>
      <c r="BI51" s="210">
        <f>SUMIF('Acuario (Arribado - mortalidad)'!$B$15:$B$244,'ORDEN DE CUARENTENA'!B51,'Acuario (Arribado - mortalidad)'!$O$15:$O$244)</f>
        <v>0</v>
      </c>
      <c r="BJ51" s="210">
        <f>SUMIF('Acuario (Arribado - mortalidad)'!$B$15:$B$244,'ORDEN DE CUARENTENA'!B51,'Acuario (Arribado - mortalidad)'!$BG$15:$BG$244)</f>
        <v>0</v>
      </c>
      <c r="BK51" s="210">
        <f>SUMIF('Acuario (Arribado - mortalidad)'!$B$15:$B$244,'ORDEN DE CUARENTENA'!B51,'Acuario (Arribado - mortalidad)'!$BH$15:$BH$244)</f>
        <v>0</v>
      </c>
      <c r="BL51" s="45"/>
      <c r="BM51" s="255"/>
      <c r="BO51" s="7" t="s">
        <v>81</v>
      </c>
      <c r="BP51" s="7" t="s">
        <v>597</v>
      </c>
      <c r="BY51" s="7" t="s">
        <v>3389</v>
      </c>
      <c r="BZ51" s="7" t="s">
        <v>767</v>
      </c>
      <c r="CA51" s="7" t="s">
        <v>2970</v>
      </c>
      <c r="CC51" t="s">
        <v>3268</v>
      </c>
      <c r="CD51" t="s">
        <v>4308</v>
      </c>
    </row>
    <row r="52" spans="1:82" x14ac:dyDescent="0.25">
      <c r="A52" s="49"/>
      <c r="B52" s="5">
        <v>39</v>
      </c>
      <c r="C52" s="434"/>
      <c r="D52" s="435"/>
      <c r="E52" s="435"/>
      <c r="F52" s="435"/>
      <c r="G52" s="435"/>
      <c r="H52" s="435"/>
      <c r="I52" s="436"/>
      <c r="J52" s="437"/>
      <c r="K52" s="437"/>
      <c r="L52" s="437"/>
      <c r="M52" s="437"/>
      <c r="N52" s="438" t="e">
        <f>INDEX(AMBIENTE!D$2:D$797,MATCH(R52,AMBIENTE!C$2:C$797,0))</f>
        <v>#N/A</v>
      </c>
      <c r="O52" s="439"/>
      <c r="P52" s="439"/>
      <c r="Q52" s="440"/>
      <c r="R52" s="415"/>
      <c r="S52" s="416"/>
      <c r="T52" s="416"/>
      <c r="U52" s="416"/>
      <c r="V52" s="416"/>
      <c r="W52" s="416"/>
      <c r="X52" s="417"/>
      <c r="Y52" s="400"/>
      <c r="Z52" s="401"/>
      <c r="AA52" s="401"/>
      <c r="AB52" s="401"/>
      <c r="AC52" s="402"/>
      <c r="AD52" s="394"/>
      <c r="AE52" s="395"/>
      <c r="AF52" s="396"/>
      <c r="AG52" s="432" t="str">
        <f>IFERROR(VLOOKUP(Item[[#This Row],[Concatenado]],CITES[],2,FALSE),"")</f>
        <v/>
      </c>
      <c r="AH52" s="433"/>
      <c r="AI52" s="432" t="str">
        <f>IFERROR(VLOOKUP(Item[[#This Row],[Concatenado]],SuscepEARs[],2,FALSE),"")</f>
        <v/>
      </c>
      <c r="AJ52" s="433"/>
      <c r="AK52" s="49"/>
      <c r="AL52" s="42"/>
      <c r="AM52" s="45">
        <v>39</v>
      </c>
      <c r="AN52" s="45" t="str">
        <f t="shared" si="4"/>
        <v xml:space="preserve"> </v>
      </c>
      <c r="AO52" s="45">
        <f t="shared" si="0"/>
        <v>0</v>
      </c>
      <c r="AP52" s="45">
        <f t="shared" si="1"/>
        <v>0</v>
      </c>
      <c r="AQ52" s="45" t="str">
        <f t="shared" si="2"/>
        <v/>
      </c>
      <c r="AR52" s="45">
        <f>SUMIF('Acuario (Arribado - mortalidad)'!$B$15:$B$244,'ORDEN DE CUARENTENA'!B52,'Acuario (Arribado - mortalidad)'!$F$15:$F$244)</f>
        <v>0</v>
      </c>
      <c r="AS52" s="45" t="str">
        <f>IF(AR52&gt;0, IF(SUMIF('Acuario (Arribado - mortalidad)'!$B$15:$B$244,'ORDEN DE CUARENTENA'!B52,'Acuario (Arribado - mortalidad)'!$K$15:$K$244)=0, "0", SUMIF('Acuario (Arribado - mortalidad)'!$B$15:$B$244,'ORDEN DE CUARENTENA'!B52,'Acuario (Arribado - mortalidad)'!$K$15:$K$244)),"")</f>
        <v/>
      </c>
      <c r="AT52" s="45">
        <f>IF(AR52 = AS52,"0", SUMIF('Acuario (Arribado - mortalidad)'!$B$15:$B$244,'ORDEN DE CUARENTENA'!B52,'Acuario (Arribado - mortalidad)'!$G$15:$G$244))</f>
        <v>0</v>
      </c>
      <c r="AU52" s="47" t="str">
        <f>IFERROR(Item[[#This Row],[mortalidad acumulada]]/Item[[#This Row],[cantidad arribada]],"")</f>
        <v/>
      </c>
      <c r="AV52" s="45">
        <f>IF(ISTEXT(R52),IF(Item[[#This Row],[cantidad arribada]]=0,"No llega",Item[[#This Row],[cantidad arribada]]),)</f>
        <v>0</v>
      </c>
      <c r="AW52" s="45" t="str">
        <f>IFERROR(VLOOKUP(B52,'Tratamientos-Eventos'!$B$9:$S$20,19,FALSE),"")</f>
        <v/>
      </c>
      <c r="AX52" s="45">
        <f>SUMIF('Acuario (Arribado - mortalidad)'!$B$15:$B$244,'ORDEN DE CUARENTENA'!B52,'Acuario (Arribado - mortalidad)'!$O$15:$O$244)</f>
        <v>0</v>
      </c>
      <c r="AY52" s="45">
        <f>SUMIF('Acuario (Arribado - mortalidad)'!$B$15:$B$244,'ORDEN DE CUARENTENA'!B52,'Acuario (Arribado - mortalidad)'!$BG$15:$BG$244)</f>
        <v>0</v>
      </c>
      <c r="AZ52" s="45">
        <f>SUMIF('Acuario (Arribado - mortalidad)'!$B$15:$B$244,'ORDEN DE CUARENTENA'!B52,'Acuario (Arribado - mortalidad)'!$BH$15:$BH$244)</f>
        <v>0</v>
      </c>
      <c r="BA52" s="45" t="str">
        <f>IFERROR(Item[[#This Row],[Mortalidad dia 1]]/Item[[#This Row],[cantidad arribada]],"")</f>
        <v/>
      </c>
      <c r="BB52" s="45" t="str">
        <f>IFERROR(Item[[#This Row],[Mortalidad 2 a 8  (Sem 1)]]/Item[[#This Row],[cantidad arribada]],"")</f>
        <v/>
      </c>
      <c r="BC52" s="45" t="str">
        <f>IFERROR(Item[[#This Row],[Mortalidad 9 a 15 (Sem 2)]]/Item[[#This Row],[cantidad arribada]],"")</f>
        <v/>
      </c>
      <c r="BD52" s="45">
        <f t="shared" si="3"/>
        <v>0</v>
      </c>
      <c r="BE52" s="45"/>
      <c r="BF52" s="210">
        <f>SUMIF('Acuario (Arribado - mortalidad)'!$B$15:$B$244,'ORDEN DE CUARENTENA'!B52,'Acuario (Arribado - mortalidad)'!$F$15:$F$244)</f>
        <v>0</v>
      </c>
      <c r="BG52" s="210">
        <f>SUMIF('Acuario (Arribado - mortalidad)'!$B$15:$B$244,'ORDEN DE CUARENTENA'!B52,'Acuario (Arribado - mortalidad)'!$K$15:$K$244)</f>
        <v>0</v>
      </c>
      <c r="BH52" s="210">
        <f>SUMIF('Acuario (Arribado - mortalidad)'!$B$15:$B$244,'ORDEN DE CUARENTENA'!B52,'Acuario (Arribado - mortalidad)'!$G$15:$G$244)</f>
        <v>0</v>
      </c>
      <c r="BI52" s="210">
        <f>SUMIF('Acuario (Arribado - mortalidad)'!$B$15:$B$244,'ORDEN DE CUARENTENA'!B52,'Acuario (Arribado - mortalidad)'!$O$15:$O$244)</f>
        <v>0</v>
      </c>
      <c r="BJ52" s="210">
        <f>SUMIF('Acuario (Arribado - mortalidad)'!$B$15:$B$244,'ORDEN DE CUARENTENA'!B52,'Acuario (Arribado - mortalidad)'!$BG$15:$BG$244)</f>
        <v>0</v>
      </c>
      <c r="BK52" s="210">
        <f>SUMIF('Acuario (Arribado - mortalidad)'!$B$15:$B$244,'ORDEN DE CUARENTENA'!B52,'Acuario (Arribado - mortalidad)'!$BH$15:$BH$244)</f>
        <v>0</v>
      </c>
      <c r="BL52" s="45"/>
      <c r="BM52" s="255"/>
      <c r="BO52" s="7" t="s">
        <v>84</v>
      </c>
      <c r="BP52" s="7" t="s">
        <v>598</v>
      </c>
      <c r="BY52" s="7" t="s">
        <v>3390</v>
      </c>
      <c r="BZ52" s="7" t="s">
        <v>767</v>
      </c>
      <c r="CA52" s="7" t="s">
        <v>2970</v>
      </c>
      <c r="CC52" t="s">
        <v>3269</v>
      </c>
      <c r="CD52" t="s">
        <v>4308</v>
      </c>
    </row>
    <row r="53" spans="1:82" x14ac:dyDescent="0.25">
      <c r="A53" s="49"/>
      <c r="B53" s="5">
        <v>40</v>
      </c>
      <c r="C53" s="434"/>
      <c r="D53" s="435"/>
      <c r="E53" s="435"/>
      <c r="F53" s="435"/>
      <c r="G53" s="435"/>
      <c r="H53" s="435"/>
      <c r="I53" s="436"/>
      <c r="J53" s="437"/>
      <c r="K53" s="437"/>
      <c r="L53" s="437"/>
      <c r="M53" s="437"/>
      <c r="N53" s="438" t="e">
        <f>INDEX(AMBIENTE!D$2:D$797,MATCH(R53,AMBIENTE!C$2:C$797,0))</f>
        <v>#N/A</v>
      </c>
      <c r="O53" s="439"/>
      <c r="P53" s="439"/>
      <c r="Q53" s="440"/>
      <c r="R53" s="415"/>
      <c r="S53" s="416"/>
      <c r="T53" s="416"/>
      <c r="U53" s="416"/>
      <c r="V53" s="416"/>
      <c r="W53" s="416"/>
      <c r="X53" s="417"/>
      <c r="Y53" s="400"/>
      <c r="Z53" s="401"/>
      <c r="AA53" s="401"/>
      <c r="AB53" s="401"/>
      <c r="AC53" s="402"/>
      <c r="AD53" s="394"/>
      <c r="AE53" s="395"/>
      <c r="AF53" s="396"/>
      <c r="AG53" s="432" t="str">
        <f>IFERROR(VLOOKUP(Item[[#This Row],[Concatenado]],CITES[],2,FALSE),"")</f>
        <v/>
      </c>
      <c r="AH53" s="433"/>
      <c r="AI53" s="432" t="str">
        <f>IFERROR(VLOOKUP(Item[[#This Row],[Concatenado]],SuscepEARs[],2,FALSE),"")</f>
        <v/>
      </c>
      <c r="AJ53" s="433"/>
      <c r="AK53" s="49"/>
      <c r="AL53" s="42"/>
      <c r="AM53" s="45">
        <v>40</v>
      </c>
      <c r="AN53" s="45" t="str">
        <f t="shared" si="4"/>
        <v xml:space="preserve"> </v>
      </c>
      <c r="AO53" s="45">
        <f t="shared" si="0"/>
        <v>0</v>
      </c>
      <c r="AP53" s="45">
        <f t="shared" si="1"/>
        <v>0</v>
      </c>
      <c r="AQ53" s="45" t="str">
        <f t="shared" si="2"/>
        <v/>
      </c>
      <c r="AR53" s="45">
        <f>SUMIF('Acuario (Arribado - mortalidad)'!$B$15:$B$244,'ORDEN DE CUARENTENA'!B53,'Acuario (Arribado - mortalidad)'!$F$15:$F$244)</f>
        <v>0</v>
      </c>
      <c r="AS53" s="45" t="str">
        <f>IF(AR53&gt;0, IF(SUMIF('Acuario (Arribado - mortalidad)'!$B$15:$B$244,'ORDEN DE CUARENTENA'!B53,'Acuario (Arribado - mortalidad)'!$K$15:$K$244)=0, "0", SUMIF('Acuario (Arribado - mortalidad)'!$B$15:$B$244,'ORDEN DE CUARENTENA'!B53,'Acuario (Arribado - mortalidad)'!$K$15:$K$244)),"")</f>
        <v/>
      </c>
      <c r="AT53" s="45">
        <f>IF(AR53 = AS53,"0", SUMIF('Acuario (Arribado - mortalidad)'!$B$15:$B$244,'ORDEN DE CUARENTENA'!B53,'Acuario (Arribado - mortalidad)'!$G$15:$G$244))</f>
        <v>0</v>
      </c>
      <c r="AU53" s="47" t="str">
        <f>IFERROR(Item[[#This Row],[mortalidad acumulada]]/Item[[#This Row],[cantidad arribada]],"")</f>
        <v/>
      </c>
      <c r="AV53" s="45">
        <f>IF(ISTEXT(R53),IF(Item[[#This Row],[cantidad arribada]]=0,"No llega",Item[[#This Row],[cantidad arribada]]),)</f>
        <v>0</v>
      </c>
      <c r="AW53" s="45" t="str">
        <f>IFERROR(VLOOKUP(B53,'Tratamientos-Eventos'!$B$9:$S$20,19,FALSE),"")</f>
        <v/>
      </c>
      <c r="AX53" s="45">
        <f>SUMIF('Acuario (Arribado - mortalidad)'!$B$15:$B$244,'ORDEN DE CUARENTENA'!B53,'Acuario (Arribado - mortalidad)'!$O$15:$O$244)</f>
        <v>0</v>
      </c>
      <c r="AY53" s="45">
        <f>SUMIF('Acuario (Arribado - mortalidad)'!$B$15:$B$244,'ORDEN DE CUARENTENA'!B53,'Acuario (Arribado - mortalidad)'!$BG$15:$BG$244)</f>
        <v>0</v>
      </c>
      <c r="AZ53" s="45">
        <f>SUMIF('Acuario (Arribado - mortalidad)'!$B$15:$B$244,'ORDEN DE CUARENTENA'!B53,'Acuario (Arribado - mortalidad)'!$BH$15:$BH$244)</f>
        <v>0</v>
      </c>
      <c r="BA53" s="45" t="str">
        <f>IFERROR(Item[[#This Row],[Mortalidad dia 1]]/Item[[#This Row],[cantidad arribada]],"")</f>
        <v/>
      </c>
      <c r="BB53" s="45" t="str">
        <f>IFERROR(Item[[#This Row],[Mortalidad 2 a 8  (Sem 1)]]/Item[[#This Row],[cantidad arribada]],"")</f>
        <v/>
      </c>
      <c r="BC53" s="45" t="str">
        <f>IFERROR(Item[[#This Row],[Mortalidad 9 a 15 (Sem 2)]]/Item[[#This Row],[cantidad arribada]],"")</f>
        <v/>
      </c>
      <c r="BD53" s="45">
        <f t="shared" si="3"/>
        <v>0</v>
      </c>
      <c r="BE53" s="45"/>
      <c r="BF53" s="210">
        <f>SUMIF('Acuario (Arribado - mortalidad)'!$B$15:$B$244,'ORDEN DE CUARENTENA'!B53,'Acuario (Arribado - mortalidad)'!$F$15:$F$244)</f>
        <v>0</v>
      </c>
      <c r="BG53" s="210">
        <f>SUMIF('Acuario (Arribado - mortalidad)'!$B$15:$B$244,'ORDEN DE CUARENTENA'!B53,'Acuario (Arribado - mortalidad)'!$K$15:$K$244)</f>
        <v>0</v>
      </c>
      <c r="BH53" s="210">
        <f>SUMIF('Acuario (Arribado - mortalidad)'!$B$15:$B$244,'ORDEN DE CUARENTENA'!B53,'Acuario (Arribado - mortalidad)'!$G$15:$G$244)</f>
        <v>0</v>
      </c>
      <c r="BI53" s="210">
        <f>SUMIF('Acuario (Arribado - mortalidad)'!$B$15:$B$244,'ORDEN DE CUARENTENA'!B53,'Acuario (Arribado - mortalidad)'!$O$15:$O$244)</f>
        <v>0</v>
      </c>
      <c r="BJ53" s="210">
        <f>SUMIF('Acuario (Arribado - mortalidad)'!$B$15:$B$244,'ORDEN DE CUARENTENA'!B53,'Acuario (Arribado - mortalidad)'!$BG$15:$BG$244)</f>
        <v>0</v>
      </c>
      <c r="BK53" s="210">
        <f>SUMIF('Acuario (Arribado - mortalidad)'!$B$15:$B$244,'ORDEN DE CUARENTENA'!B53,'Acuario (Arribado - mortalidad)'!$BH$15:$BH$244)</f>
        <v>0</v>
      </c>
      <c r="BL53" s="45"/>
      <c r="BM53" s="255"/>
      <c r="BO53" s="7" t="s">
        <v>85</v>
      </c>
      <c r="BP53" s="7" t="s">
        <v>599</v>
      </c>
      <c r="BY53" s="7" t="s">
        <v>3391</v>
      </c>
      <c r="BZ53" s="7" t="s">
        <v>767</v>
      </c>
      <c r="CA53" s="7" t="s">
        <v>2970</v>
      </c>
      <c r="CC53" t="s">
        <v>3270</v>
      </c>
      <c r="CD53" t="s">
        <v>4308</v>
      </c>
    </row>
    <row r="54" spans="1:82" x14ac:dyDescent="0.25">
      <c r="A54" s="49"/>
      <c r="B54" s="5">
        <v>41</v>
      </c>
      <c r="C54" s="434"/>
      <c r="D54" s="435"/>
      <c r="E54" s="435"/>
      <c r="F54" s="435"/>
      <c r="G54" s="435"/>
      <c r="H54" s="435"/>
      <c r="I54" s="436"/>
      <c r="J54" s="437"/>
      <c r="K54" s="437"/>
      <c r="L54" s="437"/>
      <c r="M54" s="437"/>
      <c r="N54" s="438" t="e">
        <f>INDEX(AMBIENTE!D$2:D$797,MATCH(R54,AMBIENTE!C$2:C$797,0))</f>
        <v>#N/A</v>
      </c>
      <c r="O54" s="439"/>
      <c r="P54" s="439"/>
      <c r="Q54" s="440"/>
      <c r="R54" s="415"/>
      <c r="S54" s="416"/>
      <c r="T54" s="416"/>
      <c r="U54" s="416"/>
      <c r="V54" s="416"/>
      <c r="W54" s="416"/>
      <c r="X54" s="417"/>
      <c r="Y54" s="400"/>
      <c r="Z54" s="401"/>
      <c r="AA54" s="401"/>
      <c r="AB54" s="401"/>
      <c r="AC54" s="402"/>
      <c r="AD54" s="394"/>
      <c r="AE54" s="395"/>
      <c r="AF54" s="396"/>
      <c r="AG54" s="432" t="str">
        <f>IFERROR(VLOOKUP(Item[[#This Row],[Concatenado]],CITES[],2,FALSE),"")</f>
        <v/>
      </c>
      <c r="AH54" s="433"/>
      <c r="AI54" s="432" t="str">
        <f>IFERROR(VLOOKUP(Item[[#This Row],[Concatenado]],SuscepEARs[],2,FALSE),"")</f>
        <v/>
      </c>
      <c r="AJ54" s="433"/>
      <c r="AK54" s="49"/>
      <c r="AL54" s="42"/>
      <c r="AM54" s="45">
        <v>41</v>
      </c>
      <c r="AN54" s="45" t="str">
        <f t="shared" si="4"/>
        <v xml:space="preserve"> </v>
      </c>
      <c r="AO54" s="45">
        <f t="shared" si="0"/>
        <v>0</v>
      </c>
      <c r="AP54" s="45">
        <f t="shared" si="1"/>
        <v>0</v>
      </c>
      <c r="AQ54" s="45" t="str">
        <f t="shared" si="2"/>
        <v/>
      </c>
      <c r="AR54" s="45">
        <f>SUMIF('Acuario (Arribado - mortalidad)'!$B$15:$B$244,'ORDEN DE CUARENTENA'!B54,'Acuario (Arribado - mortalidad)'!$F$15:$F$244)</f>
        <v>0</v>
      </c>
      <c r="AS54" s="45" t="str">
        <f>IF(AR54&gt;0, IF(SUMIF('Acuario (Arribado - mortalidad)'!$B$15:$B$244,'ORDEN DE CUARENTENA'!B54,'Acuario (Arribado - mortalidad)'!$K$15:$K$244)=0, "0", SUMIF('Acuario (Arribado - mortalidad)'!$B$15:$B$244,'ORDEN DE CUARENTENA'!B54,'Acuario (Arribado - mortalidad)'!$K$15:$K$244)),"")</f>
        <v/>
      </c>
      <c r="AT54" s="45">
        <f>IF(AR54 = AS54,"0", SUMIF('Acuario (Arribado - mortalidad)'!$B$15:$B$244,'ORDEN DE CUARENTENA'!B54,'Acuario (Arribado - mortalidad)'!$G$15:$G$244))</f>
        <v>0</v>
      </c>
      <c r="AU54" s="47" t="str">
        <f>IFERROR(Item[[#This Row],[mortalidad acumulada]]/Item[[#This Row],[cantidad arribada]],"")</f>
        <v/>
      </c>
      <c r="AV54" s="45">
        <f>IF(ISTEXT(R54),IF(Item[[#This Row],[cantidad arribada]]=0,"No llega",Item[[#This Row],[cantidad arribada]]),)</f>
        <v>0</v>
      </c>
      <c r="AW54" s="45" t="str">
        <f>IFERROR(VLOOKUP(B54,'Tratamientos-Eventos'!$B$9:$S$20,19,FALSE),"")</f>
        <v/>
      </c>
      <c r="AX54" s="45">
        <f>SUMIF('Acuario (Arribado - mortalidad)'!$B$15:$B$244,'ORDEN DE CUARENTENA'!B54,'Acuario (Arribado - mortalidad)'!$O$15:$O$244)</f>
        <v>0</v>
      </c>
      <c r="AY54" s="45">
        <f>SUMIF('Acuario (Arribado - mortalidad)'!$B$15:$B$244,'ORDEN DE CUARENTENA'!B54,'Acuario (Arribado - mortalidad)'!$BG$15:$BG$244)</f>
        <v>0</v>
      </c>
      <c r="AZ54" s="45">
        <f>SUMIF('Acuario (Arribado - mortalidad)'!$B$15:$B$244,'ORDEN DE CUARENTENA'!B54,'Acuario (Arribado - mortalidad)'!$BH$15:$BH$244)</f>
        <v>0</v>
      </c>
      <c r="BA54" s="45" t="str">
        <f>IFERROR(Item[[#This Row],[Mortalidad dia 1]]/Item[[#This Row],[cantidad arribada]],"")</f>
        <v/>
      </c>
      <c r="BB54" s="45" t="str">
        <f>IFERROR(Item[[#This Row],[Mortalidad 2 a 8  (Sem 1)]]/Item[[#This Row],[cantidad arribada]],"")</f>
        <v/>
      </c>
      <c r="BC54" s="45" t="str">
        <f>IFERROR(Item[[#This Row],[Mortalidad 9 a 15 (Sem 2)]]/Item[[#This Row],[cantidad arribada]],"")</f>
        <v/>
      </c>
      <c r="BD54" s="45">
        <f t="shared" si="3"/>
        <v>0</v>
      </c>
      <c r="BE54" s="45"/>
      <c r="BF54" s="210">
        <f>SUMIF('Acuario (Arribado - mortalidad)'!$B$15:$B$244,'ORDEN DE CUARENTENA'!B54,'Acuario (Arribado - mortalidad)'!$F$15:$F$244)</f>
        <v>0</v>
      </c>
      <c r="BG54" s="210">
        <f>SUMIF('Acuario (Arribado - mortalidad)'!$B$15:$B$244,'ORDEN DE CUARENTENA'!B54,'Acuario (Arribado - mortalidad)'!$K$15:$K$244)</f>
        <v>0</v>
      </c>
      <c r="BH54" s="210">
        <f>SUMIF('Acuario (Arribado - mortalidad)'!$B$15:$B$244,'ORDEN DE CUARENTENA'!B54,'Acuario (Arribado - mortalidad)'!$G$15:$G$244)</f>
        <v>0</v>
      </c>
      <c r="BI54" s="210">
        <f>SUMIF('Acuario (Arribado - mortalidad)'!$B$15:$B$244,'ORDEN DE CUARENTENA'!B54,'Acuario (Arribado - mortalidad)'!$O$15:$O$244)</f>
        <v>0</v>
      </c>
      <c r="BJ54" s="210">
        <f>SUMIF('Acuario (Arribado - mortalidad)'!$B$15:$B$244,'ORDEN DE CUARENTENA'!B54,'Acuario (Arribado - mortalidad)'!$BG$15:$BG$244)</f>
        <v>0</v>
      </c>
      <c r="BK54" s="210">
        <f>SUMIF('Acuario (Arribado - mortalidad)'!$B$15:$B$244,'ORDEN DE CUARENTENA'!B54,'Acuario (Arribado - mortalidad)'!$BH$15:$BH$244)</f>
        <v>0</v>
      </c>
      <c r="BL54" s="45"/>
      <c r="BM54" s="255"/>
      <c r="BO54" s="7" t="s">
        <v>86</v>
      </c>
      <c r="BP54" s="7" t="s">
        <v>600</v>
      </c>
      <c r="BY54" s="7" t="s">
        <v>3392</v>
      </c>
      <c r="BZ54" s="7" t="s">
        <v>767</v>
      </c>
      <c r="CA54" s="7" t="s">
        <v>2970</v>
      </c>
      <c r="CC54" t="s">
        <v>3271</v>
      </c>
      <c r="CD54" t="s">
        <v>4308</v>
      </c>
    </row>
    <row r="55" spans="1:82" x14ac:dyDescent="0.25">
      <c r="A55" s="49"/>
      <c r="B55" s="5">
        <v>42</v>
      </c>
      <c r="C55" s="434"/>
      <c r="D55" s="435"/>
      <c r="E55" s="435"/>
      <c r="F55" s="435"/>
      <c r="G55" s="435"/>
      <c r="H55" s="435"/>
      <c r="I55" s="436"/>
      <c r="J55" s="437"/>
      <c r="K55" s="437"/>
      <c r="L55" s="437"/>
      <c r="M55" s="437"/>
      <c r="N55" s="438" t="e">
        <f>INDEX(AMBIENTE!D$2:D$797,MATCH(R55,AMBIENTE!C$2:C$797,0))</f>
        <v>#N/A</v>
      </c>
      <c r="O55" s="439"/>
      <c r="P55" s="439"/>
      <c r="Q55" s="440"/>
      <c r="R55" s="415"/>
      <c r="S55" s="416"/>
      <c r="T55" s="416"/>
      <c r="U55" s="416"/>
      <c r="V55" s="416"/>
      <c r="W55" s="416"/>
      <c r="X55" s="417"/>
      <c r="Y55" s="400"/>
      <c r="Z55" s="401"/>
      <c r="AA55" s="401"/>
      <c r="AB55" s="401"/>
      <c r="AC55" s="402"/>
      <c r="AD55" s="394"/>
      <c r="AE55" s="395"/>
      <c r="AF55" s="396"/>
      <c r="AG55" s="432" t="str">
        <f>IFERROR(VLOOKUP(Item[[#This Row],[Concatenado]],CITES[],2,FALSE),"")</f>
        <v/>
      </c>
      <c r="AH55" s="433"/>
      <c r="AI55" s="432" t="str">
        <f>IFERROR(VLOOKUP(Item[[#This Row],[Concatenado]],SuscepEARs[],2,FALSE),"")</f>
        <v/>
      </c>
      <c r="AJ55" s="433"/>
      <c r="AK55" s="49"/>
      <c r="AL55" s="42"/>
      <c r="AM55" s="45">
        <v>42</v>
      </c>
      <c r="AN55" s="45" t="str">
        <f t="shared" si="4"/>
        <v xml:space="preserve"> </v>
      </c>
      <c r="AO55" s="45">
        <f t="shared" si="0"/>
        <v>0</v>
      </c>
      <c r="AP55" s="45">
        <f t="shared" si="1"/>
        <v>0</v>
      </c>
      <c r="AQ55" s="45" t="str">
        <f t="shared" si="2"/>
        <v/>
      </c>
      <c r="AR55" s="45">
        <f>SUMIF('Acuario (Arribado - mortalidad)'!$B$15:$B$244,'ORDEN DE CUARENTENA'!B55,'Acuario (Arribado - mortalidad)'!$F$15:$F$244)</f>
        <v>0</v>
      </c>
      <c r="AS55" s="45" t="str">
        <f>IF(AR55&gt;0, IF(SUMIF('Acuario (Arribado - mortalidad)'!$B$15:$B$244,'ORDEN DE CUARENTENA'!B55,'Acuario (Arribado - mortalidad)'!$K$15:$K$244)=0, "0", SUMIF('Acuario (Arribado - mortalidad)'!$B$15:$B$244,'ORDEN DE CUARENTENA'!B55,'Acuario (Arribado - mortalidad)'!$K$15:$K$244)),"")</f>
        <v/>
      </c>
      <c r="AT55" s="45">
        <f>IF(AR55 = AS55,"0", SUMIF('Acuario (Arribado - mortalidad)'!$B$15:$B$244,'ORDEN DE CUARENTENA'!B55,'Acuario (Arribado - mortalidad)'!$G$15:$G$244))</f>
        <v>0</v>
      </c>
      <c r="AU55" s="47" t="str">
        <f>IFERROR(Item[[#This Row],[mortalidad acumulada]]/Item[[#This Row],[cantidad arribada]],"")</f>
        <v/>
      </c>
      <c r="AV55" s="45">
        <f>IF(ISTEXT(R55),IF(Item[[#This Row],[cantidad arribada]]=0,"No llega",Item[[#This Row],[cantidad arribada]]),)</f>
        <v>0</v>
      </c>
      <c r="AW55" s="45" t="str">
        <f>IFERROR(VLOOKUP(B55,'Tratamientos-Eventos'!$B$9:$S$20,19,FALSE),"")</f>
        <v/>
      </c>
      <c r="AX55" s="45">
        <f>SUMIF('Acuario (Arribado - mortalidad)'!$B$15:$B$244,'ORDEN DE CUARENTENA'!B55,'Acuario (Arribado - mortalidad)'!$O$15:$O$244)</f>
        <v>0</v>
      </c>
      <c r="AY55" s="45">
        <f>SUMIF('Acuario (Arribado - mortalidad)'!$B$15:$B$244,'ORDEN DE CUARENTENA'!B55,'Acuario (Arribado - mortalidad)'!$BG$15:$BG$244)</f>
        <v>0</v>
      </c>
      <c r="AZ55" s="45">
        <f>SUMIF('Acuario (Arribado - mortalidad)'!$B$15:$B$244,'ORDEN DE CUARENTENA'!B55,'Acuario (Arribado - mortalidad)'!$BH$15:$BH$244)</f>
        <v>0</v>
      </c>
      <c r="BA55" s="45" t="str">
        <f>IFERROR(Item[[#This Row],[Mortalidad dia 1]]/Item[[#This Row],[cantidad arribada]],"")</f>
        <v/>
      </c>
      <c r="BB55" s="45" t="str">
        <f>IFERROR(Item[[#This Row],[Mortalidad 2 a 8  (Sem 1)]]/Item[[#This Row],[cantidad arribada]],"")</f>
        <v/>
      </c>
      <c r="BC55" s="45" t="str">
        <f>IFERROR(Item[[#This Row],[Mortalidad 9 a 15 (Sem 2)]]/Item[[#This Row],[cantidad arribada]],"")</f>
        <v/>
      </c>
      <c r="BD55" s="45">
        <f t="shared" si="3"/>
        <v>0</v>
      </c>
      <c r="BE55" s="45"/>
      <c r="BF55" s="210">
        <f>SUMIF('Acuario (Arribado - mortalidad)'!$B$15:$B$244,'ORDEN DE CUARENTENA'!B55,'Acuario (Arribado - mortalidad)'!$F$15:$F$244)</f>
        <v>0</v>
      </c>
      <c r="BG55" s="210">
        <f>SUMIF('Acuario (Arribado - mortalidad)'!$B$15:$B$244,'ORDEN DE CUARENTENA'!B55,'Acuario (Arribado - mortalidad)'!$K$15:$K$244)</f>
        <v>0</v>
      </c>
      <c r="BH55" s="210">
        <f>SUMIF('Acuario (Arribado - mortalidad)'!$B$15:$B$244,'ORDEN DE CUARENTENA'!B55,'Acuario (Arribado - mortalidad)'!$G$15:$G$244)</f>
        <v>0</v>
      </c>
      <c r="BI55" s="210">
        <f>SUMIF('Acuario (Arribado - mortalidad)'!$B$15:$B$244,'ORDEN DE CUARENTENA'!B55,'Acuario (Arribado - mortalidad)'!$O$15:$O$244)</f>
        <v>0</v>
      </c>
      <c r="BJ55" s="210">
        <f>SUMIF('Acuario (Arribado - mortalidad)'!$B$15:$B$244,'ORDEN DE CUARENTENA'!B55,'Acuario (Arribado - mortalidad)'!$BG$15:$BG$244)</f>
        <v>0</v>
      </c>
      <c r="BK55" s="210">
        <f>SUMIF('Acuario (Arribado - mortalidad)'!$B$15:$B$244,'ORDEN DE CUARENTENA'!B55,'Acuario (Arribado - mortalidad)'!$BH$15:$BH$244)</f>
        <v>0</v>
      </c>
      <c r="BL55" s="45"/>
      <c r="BM55" s="255"/>
      <c r="BO55" s="7" t="s">
        <v>87</v>
      </c>
      <c r="BP55" s="7" t="s">
        <v>602</v>
      </c>
      <c r="BY55" s="7" t="s">
        <v>3393</v>
      </c>
      <c r="BZ55" s="7" t="s">
        <v>767</v>
      </c>
      <c r="CA55" s="7" t="s">
        <v>2970</v>
      </c>
      <c r="CC55" t="s">
        <v>3272</v>
      </c>
      <c r="CD55" t="s">
        <v>4308</v>
      </c>
    </row>
    <row r="56" spans="1:82" x14ac:dyDescent="0.25">
      <c r="A56" s="49"/>
      <c r="B56" s="5">
        <v>43</v>
      </c>
      <c r="C56" s="434"/>
      <c r="D56" s="435"/>
      <c r="E56" s="435"/>
      <c r="F56" s="435"/>
      <c r="G56" s="435"/>
      <c r="H56" s="435"/>
      <c r="I56" s="436"/>
      <c r="J56" s="437"/>
      <c r="K56" s="437"/>
      <c r="L56" s="437"/>
      <c r="M56" s="437"/>
      <c r="N56" s="438" t="e">
        <f>INDEX(AMBIENTE!D$2:D$797,MATCH(R56,AMBIENTE!C$2:C$797,0))</f>
        <v>#N/A</v>
      </c>
      <c r="O56" s="439"/>
      <c r="P56" s="439"/>
      <c r="Q56" s="440"/>
      <c r="R56" s="415"/>
      <c r="S56" s="416"/>
      <c r="T56" s="416"/>
      <c r="U56" s="416"/>
      <c r="V56" s="416"/>
      <c r="W56" s="416"/>
      <c r="X56" s="417"/>
      <c r="Y56" s="400"/>
      <c r="Z56" s="401"/>
      <c r="AA56" s="401"/>
      <c r="AB56" s="401"/>
      <c r="AC56" s="402"/>
      <c r="AD56" s="394"/>
      <c r="AE56" s="395"/>
      <c r="AF56" s="396"/>
      <c r="AG56" s="432" t="str">
        <f>IFERROR(VLOOKUP(Item[[#This Row],[Concatenado]],CITES[],2,FALSE),"")</f>
        <v/>
      </c>
      <c r="AH56" s="433"/>
      <c r="AI56" s="432" t="str">
        <f>IFERROR(VLOOKUP(Item[[#This Row],[Concatenado]],SuscepEARs[],2,FALSE),"")</f>
        <v/>
      </c>
      <c r="AJ56" s="433"/>
      <c r="AK56" s="49"/>
      <c r="AL56" s="42"/>
      <c r="AM56" s="45">
        <v>43</v>
      </c>
      <c r="AN56" s="45" t="str">
        <f t="shared" si="4"/>
        <v xml:space="preserve"> </v>
      </c>
      <c r="AO56" s="45">
        <f t="shared" si="0"/>
        <v>0</v>
      </c>
      <c r="AP56" s="45">
        <f t="shared" si="1"/>
        <v>0</v>
      </c>
      <c r="AQ56" s="45" t="str">
        <f t="shared" si="2"/>
        <v/>
      </c>
      <c r="AR56" s="45">
        <f>SUMIF('Acuario (Arribado - mortalidad)'!$B$15:$B$244,'ORDEN DE CUARENTENA'!B56,'Acuario (Arribado - mortalidad)'!$F$15:$F$244)</f>
        <v>0</v>
      </c>
      <c r="AS56" s="45" t="str">
        <f>IF(AR56&gt;0, IF(SUMIF('Acuario (Arribado - mortalidad)'!$B$15:$B$244,'ORDEN DE CUARENTENA'!B56,'Acuario (Arribado - mortalidad)'!$K$15:$K$244)=0, "0", SUMIF('Acuario (Arribado - mortalidad)'!$B$15:$B$244,'ORDEN DE CUARENTENA'!B56,'Acuario (Arribado - mortalidad)'!$K$15:$K$244)),"")</f>
        <v/>
      </c>
      <c r="AT56" s="45">
        <f>IF(AR56 = AS56,"0", SUMIF('Acuario (Arribado - mortalidad)'!$B$15:$B$244,'ORDEN DE CUARENTENA'!B56,'Acuario (Arribado - mortalidad)'!$G$15:$G$244))</f>
        <v>0</v>
      </c>
      <c r="AU56" s="47" t="str">
        <f>IFERROR(Item[[#This Row],[mortalidad acumulada]]/Item[[#This Row],[cantidad arribada]],"")</f>
        <v/>
      </c>
      <c r="AV56" s="45">
        <f>IF(ISTEXT(R56),IF(Item[[#This Row],[cantidad arribada]]=0,"No llega",Item[[#This Row],[cantidad arribada]]),)</f>
        <v>0</v>
      </c>
      <c r="AW56" s="45" t="str">
        <f>IFERROR(VLOOKUP(B56,'Tratamientos-Eventos'!$B$9:$S$20,19,FALSE),"")</f>
        <v/>
      </c>
      <c r="AX56" s="45">
        <f>SUMIF('Acuario (Arribado - mortalidad)'!$B$15:$B$244,'ORDEN DE CUARENTENA'!B56,'Acuario (Arribado - mortalidad)'!$O$15:$O$244)</f>
        <v>0</v>
      </c>
      <c r="AY56" s="45">
        <f>SUMIF('Acuario (Arribado - mortalidad)'!$B$15:$B$244,'ORDEN DE CUARENTENA'!B56,'Acuario (Arribado - mortalidad)'!$BG$15:$BG$244)</f>
        <v>0</v>
      </c>
      <c r="AZ56" s="45">
        <f>SUMIF('Acuario (Arribado - mortalidad)'!$B$15:$B$244,'ORDEN DE CUARENTENA'!B56,'Acuario (Arribado - mortalidad)'!$BH$15:$BH$244)</f>
        <v>0</v>
      </c>
      <c r="BA56" s="45" t="str">
        <f>IFERROR(Item[[#This Row],[Mortalidad dia 1]]/Item[[#This Row],[cantidad arribada]],"")</f>
        <v/>
      </c>
      <c r="BB56" s="45" t="str">
        <f>IFERROR(Item[[#This Row],[Mortalidad 2 a 8  (Sem 1)]]/Item[[#This Row],[cantidad arribada]],"")</f>
        <v/>
      </c>
      <c r="BC56" s="45" t="str">
        <f>IFERROR(Item[[#This Row],[Mortalidad 9 a 15 (Sem 2)]]/Item[[#This Row],[cantidad arribada]],"")</f>
        <v/>
      </c>
      <c r="BD56" s="45">
        <f t="shared" si="3"/>
        <v>0</v>
      </c>
      <c r="BE56" s="45"/>
      <c r="BF56" s="210">
        <f>SUMIF('Acuario (Arribado - mortalidad)'!$B$15:$B$244,'ORDEN DE CUARENTENA'!B56,'Acuario (Arribado - mortalidad)'!$F$15:$F$244)</f>
        <v>0</v>
      </c>
      <c r="BG56" s="210">
        <f>SUMIF('Acuario (Arribado - mortalidad)'!$B$15:$B$244,'ORDEN DE CUARENTENA'!B56,'Acuario (Arribado - mortalidad)'!$K$15:$K$244)</f>
        <v>0</v>
      </c>
      <c r="BH56" s="210">
        <f>SUMIF('Acuario (Arribado - mortalidad)'!$B$15:$B$244,'ORDEN DE CUARENTENA'!B56,'Acuario (Arribado - mortalidad)'!$G$15:$G$244)</f>
        <v>0</v>
      </c>
      <c r="BI56" s="210">
        <f>SUMIF('Acuario (Arribado - mortalidad)'!$B$15:$B$244,'ORDEN DE CUARENTENA'!B56,'Acuario (Arribado - mortalidad)'!$O$15:$O$244)</f>
        <v>0</v>
      </c>
      <c r="BJ56" s="210">
        <f>SUMIF('Acuario (Arribado - mortalidad)'!$B$15:$B$244,'ORDEN DE CUARENTENA'!B56,'Acuario (Arribado - mortalidad)'!$BG$15:$BG$244)</f>
        <v>0</v>
      </c>
      <c r="BK56" s="210">
        <f>SUMIF('Acuario (Arribado - mortalidad)'!$B$15:$B$244,'ORDEN DE CUARENTENA'!B56,'Acuario (Arribado - mortalidad)'!$BH$15:$BH$244)</f>
        <v>0</v>
      </c>
      <c r="BL56" s="45"/>
      <c r="BM56" s="255"/>
      <c r="BO56" s="7" t="s">
        <v>89</v>
      </c>
      <c r="BP56" s="7" t="s">
        <v>603</v>
      </c>
      <c r="BY56" s="7" t="s">
        <v>3394</v>
      </c>
      <c r="BZ56" s="7" t="s">
        <v>767</v>
      </c>
      <c r="CA56" s="7" t="s">
        <v>2970</v>
      </c>
      <c r="CC56" t="s">
        <v>3273</v>
      </c>
      <c r="CD56" t="s">
        <v>4308</v>
      </c>
    </row>
    <row r="57" spans="1:82" x14ac:dyDescent="0.25">
      <c r="A57" s="49"/>
      <c r="B57" s="5">
        <v>44</v>
      </c>
      <c r="C57" s="434"/>
      <c r="D57" s="435"/>
      <c r="E57" s="435"/>
      <c r="F57" s="435"/>
      <c r="G57" s="435"/>
      <c r="H57" s="435"/>
      <c r="I57" s="436"/>
      <c r="J57" s="437"/>
      <c r="K57" s="437"/>
      <c r="L57" s="437"/>
      <c r="M57" s="437"/>
      <c r="N57" s="438" t="e">
        <f>INDEX(AMBIENTE!D$2:D$797,MATCH(R57,AMBIENTE!C$2:C$797,0))</f>
        <v>#N/A</v>
      </c>
      <c r="O57" s="439"/>
      <c r="P57" s="439"/>
      <c r="Q57" s="440"/>
      <c r="R57" s="415"/>
      <c r="S57" s="416"/>
      <c r="T57" s="416"/>
      <c r="U57" s="416"/>
      <c r="V57" s="416"/>
      <c r="W57" s="416"/>
      <c r="X57" s="417"/>
      <c r="Y57" s="400"/>
      <c r="Z57" s="401"/>
      <c r="AA57" s="401"/>
      <c r="AB57" s="401"/>
      <c r="AC57" s="402"/>
      <c r="AD57" s="394"/>
      <c r="AE57" s="395"/>
      <c r="AF57" s="396"/>
      <c r="AG57" s="432" t="str">
        <f>IFERROR(VLOOKUP(Item[[#This Row],[Concatenado]],CITES[],2,FALSE),"")</f>
        <v/>
      </c>
      <c r="AH57" s="433"/>
      <c r="AI57" s="432" t="str">
        <f>IFERROR(VLOOKUP(Item[[#This Row],[Concatenado]],SuscepEARs[],2,FALSE),"")</f>
        <v/>
      </c>
      <c r="AJ57" s="433"/>
      <c r="AK57" s="49"/>
      <c r="AL57" s="42"/>
      <c r="AM57" s="45">
        <v>44</v>
      </c>
      <c r="AN57" s="45" t="str">
        <f t="shared" si="4"/>
        <v xml:space="preserve"> </v>
      </c>
      <c r="AO57" s="45">
        <f t="shared" si="0"/>
        <v>0</v>
      </c>
      <c r="AP57" s="45">
        <f t="shared" si="1"/>
        <v>0</v>
      </c>
      <c r="AQ57" s="45" t="str">
        <f t="shared" si="2"/>
        <v/>
      </c>
      <c r="AR57" s="45">
        <f>SUMIF('Acuario (Arribado - mortalidad)'!$B$15:$B$244,'ORDEN DE CUARENTENA'!B57,'Acuario (Arribado - mortalidad)'!$F$15:$F$244)</f>
        <v>0</v>
      </c>
      <c r="AS57" s="45" t="str">
        <f>IF(AR57&gt;0, IF(SUMIF('Acuario (Arribado - mortalidad)'!$B$15:$B$244,'ORDEN DE CUARENTENA'!B57,'Acuario (Arribado - mortalidad)'!$K$15:$K$244)=0, "0", SUMIF('Acuario (Arribado - mortalidad)'!$B$15:$B$244,'ORDEN DE CUARENTENA'!B57,'Acuario (Arribado - mortalidad)'!$K$15:$K$244)),"")</f>
        <v/>
      </c>
      <c r="AT57" s="45">
        <f>IF(AR57 = AS57,"0", SUMIF('Acuario (Arribado - mortalidad)'!$B$15:$B$244,'ORDEN DE CUARENTENA'!B57,'Acuario (Arribado - mortalidad)'!$G$15:$G$244))</f>
        <v>0</v>
      </c>
      <c r="AU57" s="47" t="str">
        <f>IFERROR(Item[[#This Row],[mortalidad acumulada]]/Item[[#This Row],[cantidad arribada]],"")</f>
        <v/>
      </c>
      <c r="AV57" s="45">
        <f>IF(ISTEXT(R57),IF(Item[[#This Row],[cantidad arribada]]=0,"No llega",Item[[#This Row],[cantidad arribada]]),)</f>
        <v>0</v>
      </c>
      <c r="AW57" s="45" t="str">
        <f>IFERROR(VLOOKUP(B57,'Tratamientos-Eventos'!$B$9:$S$20,19,FALSE),"")</f>
        <v/>
      </c>
      <c r="AX57" s="45">
        <f>SUMIF('Acuario (Arribado - mortalidad)'!$B$15:$B$244,'ORDEN DE CUARENTENA'!B57,'Acuario (Arribado - mortalidad)'!$O$15:$O$244)</f>
        <v>0</v>
      </c>
      <c r="AY57" s="45">
        <f>SUMIF('Acuario (Arribado - mortalidad)'!$B$15:$B$244,'ORDEN DE CUARENTENA'!B57,'Acuario (Arribado - mortalidad)'!$BG$15:$BG$244)</f>
        <v>0</v>
      </c>
      <c r="AZ57" s="45">
        <f>SUMIF('Acuario (Arribado - mortalidad)'!$B$15:$B$244,'ORDEN DE CUARENTENA'!B57,'Acuario (Arribado - mortalidad)'!$BH$15:$BH$244)</f>
        <v>0</v>
      </c>
      <c r="BA57" s="45" t="str">
        <f>IFERROR(Item[[#This Row],[Mortalidad dia 1]]/Item[[#This Row],[cantidad arribada]],"")</f>
        <v/>
      </c>
      <c r="BB57" s="45" t="str">
        <f>IFERROR(Item[[#This Row],[Mortalidad 2 a 8  (Sem 1)]]/Item[[#This Row],[cantidad arribada]],"")</f>
        <v/>
      </c>
      <c r="BC57" s="45" t="str">
        <f>IFERROR(Item[[#This Row],[Mortalidad 9 a 15 (Sem 2)]]/Item[[#This Row],[cantidad arribada]],"")</f>
        <v/>
      </c>
      <c r="BD57" s="45">
        <f t="shared" si="3"/>
        <v>0</v>
      </c>
      <c r="BE57" s="45"/>
      <c r="BF57" s="210">
        <f>SUMIF('Acuario (Arribado - mortalidad)'!$B$15:$B$244,'ORDEN DE CUARENTENA'!B57,'Acuario (Arribado - mortalidad)'!$F$15:$F$244)</f>
        <v>0</v>
      </c>
      <c r="BG57" s="210">
        <f>SUMIF('Acuario (Arribado - mortalidad)'!$B$15:$B$244,'ORDEN DE CUARENTENA'!B57,'Acuario (Arribado - mortalidad)'!$K$15:$K$244)</f>
        <v>0</v>
      </c>
      <c r="BH57" s="210">
        <f>SUMIF('Acuario (Arribado - mortalidad)'!$B$15:$B$244,'ORDEN DE CUARENTENA'!B57,'Acuario (Arribado - mortalidad)'!$G$15:$G$244)</f>
        <v>0</v>
      </c>
      <c r="BI57" s="210">
        <f>SUMIF('Acuario (Arribado - mortalidad)'!$B$15:$B$244,'ORDEN DE CUARENTENA'!B57,'Acuario (Arribado - mortalidad)'!$O$15:$O$244)</f>
        <v>0</v>
      </c>
      <c r="BJ57" s="210">
        <f>SUMIF('Acuario (Arribado - mortalidad)'!$B$15:$B$244,'ORDEN DE CUARENTENA'!B57,'Acuario (Arribado - mortalidad)'!$BG$15:$BG$244)</f>
        <v>0</v>
      </c>
      <c r="BK57" s="210">
        <f>SUMIF('Acuario (Arribado - mortalidad)'!$B$15:$B$244,'ORDEN DE CUARENTENA'!B57,'Acuario (Arribado - mortalidad)'!$BH$15:$BH$244)</f>
        <v>0</v>
      </c>
      <c r="BL57" s="45"/>
      <c r="BM57" s="255"/>
      <c r="BO57" s="7" t="s">
        <v>90</v>
      </c>
      <c r="BP57" s="7" t="s">
        <v>4664</v>
      </c>
      <c r="BY57" s="7" t="s">
        <v>3395</v>
      </c>
      <c r="BZ57" s="7" t="s">
        <v>767</v>
      </c>
      <c r="CA57" s="7" t="s">
        <v>2970</v>
      </c>
      <c r="CC57" t="s">
        <v>3274</v>
      </c>
      <c r="CD57" t="s">
        <v>4308</v>
      </c>
    </row>
    <row r="58" spans="1:82" ht="15.75" thickBot="1" x14ac:dyDescent="0.3">
      <c r="A58" s="49"/>
      <c r="B58" s="15">
        <v>45</v>
      </c>
      <c r="C58" s="466"/>
      <c r="D58" s="467"/>
      <c r="E58" s="467"/>
      <c r="F58" s="467"/>
      <c r="G58" s="467"/>
      <c r="H58" s="467"/>
      <c r="I58" s="468"/>
      <c r="J58" s="469"/>
      <c r="K58" s="469"/>
      <c r="L58" s="469"/>
      <c r="M58" s="469"/>
      <c r="N58" s="470" t="e">
        <f>INDEX(AMBIENTE!D$2:D$797,MATCH(R58,AMBIENTE!C$2:C$797,0))</f>
        <v>#N/A</v>
      </c>
      <c r="O58" s="471"/>
      <c r="P58" s="471"/>
      <c r="Q58" s="472"/>
      <c r="R58" s="473"/>
      <c r="S58" s="474"/>
      <c r="T58" s="474"/>
      <c r="U58" s="474"/>
      <c r="V58" s="474"/>
      <c r="W58" s="474"/>
      <c r="X58" s="475"/>
      <c r="Y58" s="403"/>
      <c r="Z58" s="404"/>
      <c r="AA58" s="404"/>
      <c r="AB58" s="404"/>
      <c r="AC58" s="405"/>
      <c r="AD58" s="397"/>
      <c r="AE58" s="398"/>
      <c r="AF58" s="399"/>
      <c r="AG58" s="432" t="str">
        <f>IFERROR(VLOOKUP(Item[[#This Row],[Concatenado]],CITES[],2,FALSE),"")</f>
        <v/>
      </c>
      <c r="AH58" s="433"/>
      <c r="AI58" s="477" t="str">
        <f>IFERROR(VLOOKUP(Item[[#This Row],[Concatenado]],SuscepEARs[],2,FALSE),"")</f>
        <v/>
      </c>
      <c r="AJ58" s="478"/>
      <c r="AK58" s="49"/>
      <c r="AL58" s="42"/>
      <c r="AM58" s="45">
        <v>45</v>
      </c>
      <c r="AN58" s="45" t="str">
        <f t="shared" si="4"/>
        <v xml:space="preserve"> </v>
      </c>
      <c r="AO58" s="45">
        <f t="shared" si="0"/>
        <v>0</v>
      </c>
      <c r="AP58" s="45">
        <f t="shared" si="1"/>
        <v>0</v>
      </c>
      <c r="AQ58" s="45" t="str">
        <f t="shared" si="2"/>
        <v/>
      </c>
      <c r="AR58" s="45">
        <f>SUMIF('Acuario (Arribado - mortalidad)'!$B$15:$B$244,'ORDEN DE CUARENTENA'!B58,'Acuario (Arribado - mortalidad)'!$F$15:$F$244)</f>
        <v>0</v>
      </c>
      <c r="AS58" s="45" t="str">
        <f>IF(AR58&gt;0, IF(SUMIF('Acuario (Arribado - mortalidad)'!$B$15:$B$244,'ORDEN DE CUARENTENA'!B58,'Acuario (Arribado - mortalidad)'!$K$15:$K$244)=0, "0", SUMIF('Acuario (Arribado - mortalidad)'!$B$15:$B$244,'ORDEN DE CUARENTENA'!B58,'Acuario (Arribado - mortalidad)'!$K$15:$K$244)),"")</f>
        <v/>
      </c>
      <c r="AT58" s="45">
        <f>IF(AR58 = AS58,"0", SUMIF('Acuario (Arribado - mortalidad)'!$B$15:$B$244,'ORDEN DE CUARENTENA'!B58,'Acuario (Arribado - mortalidad)'!$G$15:$G$244))</f>
        <v>0</v>
      </c>
      <c r="AU58" s="47" t="str">
        <f>IFERROR(Item[[#This Row],[mortalidad acumulada]]/Item[[#This Row],[cantidad arribada]],"")</f>
        <v/>
      </c>
      <c r="AV58" s="45">
        <f>IF(ISTEXT(R58),IF(Item[[#This Row],[cantidad arribada]]=0,"No llega",Item[[#This Row],[cantidad arribada]]),)</f>
        <v>0</v>
      </c>
      <c r="AW58" s="45" t="str">
        <f>IFERROR(VLOOKUP(B58,'Tratamientos-Eventos'!$B$9:$S$20,19,FALSE),"")</f>
        <v/>
      </c>
      <c r="AX58" s="45">
        <f>SUMIF('Acuario (Arribado - mortalidad)'!$B$15:$B$244,'ORDEN DE CUARENTENA'!B58,'Acuario (Arribado - mortalidad)'!$O$15:$O$244)</f>
        <v>0</v>
      </c>
      <c r="AY58" s="45">
        <f>SUMIF('Acuario (Arribado - mortalidad)'!$B$15:$B$244,'ORDEN DE CUARENTENA'!B58,'Acuario (Arribado - mortalidad)'!$BG$15:$BG$244)</f>
        <v>0</v>
      </c>
      <c r="AZ58" s="45">
        <f>SUMIF('Acuario (Arribado - mortalidad)'!$B$15:$B$244,'ORDEN DE CUARENTENA'!B58,'Acuario (Arribado - mortalidad)'!$BH$15:$BH$244)</f>
        <v>0</v>
      </c>
      <c r="BA58" s="45" t="str">
        <f>IFERROR(Item[[#This Row],[Mortalidad dia 1]]/Item[[#This Row],[cantidad arribada]],"")</f>
        <v/>
      </c>
      <c r="BB58" s="45" t="str">
        <f>IFERROR(Item[[#This Row],[Mortalidad 2 a 8  (Sem 1)]]/Item[[#This Row],[cantidad arribada]],"")</f>
        <v/>
      </c>
      <c r="BC58" s="45" t="str">
        <f>IFERROR(Item[[#This Row],[Mortalidad 9 a 15 (Sem 2)]]/Item[[#This Row],[cantidad arribada]],"")</f>
        <v/>
      </c>
      <c r="BD58" s="45">
        <f t="shared" si="3"/>
        <v>0</v>
      </c>
      <c r="BE58" s="45"/>
      <c r="BF58" s="210">
        <f>SUMIF('Acuario (Arribado - mortalidad)'!$B$15:$B$244,'ORDEN DE CUARENTENA'!B58,'Acuario (Arribado - mortalidad)'!$F$15:$F$244)</f>
        <v>0</v>
      </c>
      <c r="BG58" s="210">
        <f>SUMIF('Acuario (Arribado - mortalidad)'!$B$15:$B$244,'ORDEN DE CUARENTENA'!B58,'Acuario (Arribado - mortalidad)'!$K$15:$K$244)</f>
        <v>0</v>
      </c>
      <c r="BH58" s="210">
        <f>SUMIF('Acuario (Arribado - mortalidad)'!$B$15:$B$244,'ORDEN DE CUARENTENA'!B58,'Acuario (Arribado - mortalidad)'!$G$15:$G$244)</f>
        <v>0</v>
      </c>
      <c r="BI58" s="210">
        <f>SUMIF('Acuario (Arribado - mortalidad)'!$B$15:$B$244,'ORDEN DE CUARENTENA'!B58,'Acuario (Arribado - mortalidad)'!$O$15:$O$244)</f>
        <v>0</v>
      </c>
      <c r="BJ58" s="210">
        <f>SUMIF('Acuario (Arribado - mortalidad)'!$B$15:$B$244,'ORDEN DE CUARENTENA'!B58,'Acuario (Arribado - mortalidad)'!$BG$15:$BG$244)</f>
        <v>0</v>
      </c>
      <c r="BK58" s="210">
        <f>SUMIF('Acuario (Arribado - mortalidad)'!$B$15:$B$244,'ORDEN DE CUARENTENA'!B58,'Acuario (Arribado - mortalidad)'!$BH$15:$BH$244)</f>
        <v>0</v>
      </c>
      <c r="BL58" s="45"/>
      <c r="BM58" s="255"/>
      <c r="BO58" s="7" t="s">
        <v>91</v>
      </c>
      <c r="BP58" s="7" t="s">
        <v>604</v>
      </c>
      <c r="BY58" s="7" t="s">
        <v>3396</v>
      </c>
      <c r="BZ58" s="7" t="s">
        <v>767</v>
      </c>
      <c r="CA58" s="7" t="s">
        <v>2970</v>
      </c>
      <c r="CC58" t="s">
        <v>3275</v>
      </c>
      <c r="CD58" t="s">
        <v>4308</v>
      </c>
    </row>
    <row r="59" spans="1:82" ht="15.75" thickTop="1" x14ac:dyDescent="0.25">
      <c r="A59" s="50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44">
        <f>SUM(AD14:AF58)</f>
        <v>0</v>
      </c>
      <c r="AE59" s="444"/>
      <c r="AF59" s="444"/>
      <c r="AG59" s="444">
        <f>COUNTBLANK(AG14:AH58)</f>
        <v>90</v>
      </c>
      <c r="AH59" s="444"/>
      <c r="AI59" s="444">
        <f>COUNTBLANK(AI14:AJ58)</f>
        <v>90</v>
      </c>
      <c r="AJ59" s="444"/>
      <c r="AK59" s="51"/>
      <c r="AL59" s="51"/>
      <c r="AM59" s="45"/>
      <c r="AR59">
        <f>SUBTOTAL(109,Item[cantidad arribada])</f>
        <v>0</v>
      </c>
      <c r="AS59">
        <f>SUBTOTAL(109,Item[mortalidad acumulada])</f>
        <v>0</v>
      </c>
      <c r="AT59">
        <f>SUBTOTAL(109,Item[saldo])</f>
        <v>0</v>
      </c>
      <c r="AU59" s="169" t="e">
        <f>SUBTOTAL(101,Item[porcentaje mortalidad])</f>
        <v>#DIV/0!</v>
      </c>
      <c r="AV59">
        <f>SUBTOTAL(109,Item[Arribada resumen])</f>
        <v>0</v>
      </c>
      <c r="AX59">
        <f>SUBTOTAL(109,Item[Mortalidad dia 1])</f>
        <v>0</v>
      </c>
      <c r="AY59">
        <f>SUBTOTAL(109,Item[Mortalidad 2 a 8  (Sem 1)])</f>
        <v>0</v>
      </c>
      <c r="AZ59">
        <f>SUBTOTAL(109,Item[Mortalidad 9 a 15 (Sem 2)])</f>
        <v>0</v>
      </c>
      <c r="BA59" t="e">
        <f>SUBTOTAL(101,Item[% mort dia 1])</f>
        <v>#DIV/0!</v>
      </c>
      <c r="BB59" t="e">
        <f>SUBTOTAL(101,Item[% mort sem 1])</f>
        <v>#DIV/0!</v>
      </c>
      <c r="BC59" t="e">
        <f>SUBTOTAL(101,Item[% mort sem 2])</f>
        <v>#DIV/0!</v>
      </c>
      <c r="BO59" s="7" t="s">
        <v>4601</v>
      </c>
      <c r="BP59" s="7" t="s">
        <v>605</v>
      </c>
      <c r="BY59" s="7" t="s">
        <v>3397</v>
      </c>
      <c r="BZ59" s="7" t="s">
        <v>767</v>
      </c>
      <c r="CA59" s="7" t="s">
        <v>2970</v>
      </c>
      <c r="CC59" t="s">
        <v>3276</v>
      </c>
      <c r="CD59" t="s">
        <v>4308</v>
      </c>
    </row>
    <row r="60" spans="1:82" ht="15.75" thickBot="1" x14ac:dyDescent="0.3">
      <c r="A60" s="52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76" t="s">
        <v>1976</v>
      </c>
      <c r="U60" s="476"/>
      <c r="V60" s="476"/>
      <c r="W60" s="476"/>
      <c r="X60" s="476"/>
      <c r="Y60" s="476"/>
      <c r="Z60" s="476"/>
      <c r="AA60" s="476"/>
      <c r="AB60" s="476"/>
      <c r="AC60" s="476"/>
      <c r="AD60" s="476"/>
      <c r="AE60" s="476"/>
      <c r="AF60" s="476"/>
      <c r="AG60" s="476"/>
      <c r="AH60" s="476"/>
      <c r="AI60" s="476"/>
      <c r="AJ60" s="476"/>
      <c r="AK60" s="51"/>
      <c r="AL60" s="51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O60" s="7" t="s">
        <v>92</v>
      </c>
      <c r="BP60" s="7" t="s">
        <v>606</v>
      </c>
      <c r="BY60" s="7" t="s">
        <v>3398</v>
      </c>
      <c r="BZ60" s="7" t="s">
        <v>767</v>
      </c>
      <c r="CA60" s="7" t="s">
        <v>2970</v>
      </c>
      <c r="CC60" t="s">
        <v>3277</v>
      </c>
      <c r="CD60" t="s">
        <v>4308</v>
      </c>
    </row>
    <row r="61" spans="1:82" ht="15" customHeight="1" thickTop="1" thickBot="1" x14ac:dyDescent="0.3">
      <c r="A61" s="52"/>
      <c r="B61" s="424" t="s">
        <v>15</v>
      </c>
      <c r="C61" s="424"/>
      <c r="D61" s="424"/>
      <c r="E61" s="424"/>
      <c r="F61" s="424"/>
      <c r="G61" s="424"/>
      <c r="H61" s="424"/>
      <c r="I61" s="424"/>
      <c r="J61" s="424"/>
      <c r="K61" s="424"/>
      <c r="L61" s="424"/>
      <c r="M61" s="424"/>
      <c r="N61" s="424"/>
      <c r="O61" s="424"/>
      <c r="P61" s="424"/>
      <c r="Q61" s="424"/>
      <c r="R61" s="424"/>
      <c r="S61" s="49"/>
      <c r="T61" s="476"/>
      <c r="U61" s="476"/>
      <c r="V61" s="476"/>
      <c r="W61" s="476"/>
      <c r="X61" s="476"/>
      <c r="Y61" s="476"/>
      <c r="Z61" s="476"/>
      <c r="AA61" s="476"/>
      <c r="AB61" s="476"/>
      <c r="AC61" s="476"/>
      <c r="AD61" s="476"/>
      <c r="AE61" s="476"/>
      <c r="AF61" s="476"/>
      <c r="AG61" s="476"/>
      <c r="AH61" s="476"/>
      <c r="AI61" s="476"/>
      <c r="AJ61" s="476"/>
      <c r="AK61" s="51"/>
      <c r="AL61" s="51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O61" s="7" t="s">
        <v>94</v>
      </c>
      <c r="BP61" s="7" t="s">
        <v>607</v>
      </c>
      <c r="BY61" s="7" t="s">
        <v>3399</v>
      </c>
      <c r="BZ61" s="7" t="s">
        <v>767</v>
      </c>
      <c r="CA61" s="7" t="s">
        <v>2970</v>
      </c>
      <c r="CC61" t="s">
        <v>3278</v>
      </c>
      <c r="CD61" t="s">
        <v>4308</v>
      </c>
    </row>
    <row r="62" spans="1:82" ht="15.75" thickTop="1" x14ac:dyDescent="0.25">
      <c r="A62" s="52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58" t="s">
        <v>1975</v>
      </c>
      <c r="U62" s="459"/>
      <c r="V62" s="459"/>
      <c r="W62" s="459"/>
      <c r="X62" s="459" t="s">
        <v>1948</v>
      </c>
      <c r="Y62" s="459"/>
      <c r="Z62" s="460"/>
      <c r="AA62" s="69" t="s">
        <v>13</v>
      </c>
      <c r="AB62" s="458" t="s">
        <v>1975</v>
      </c>
      <c r="AC62" s="459"/>
      <c r="AD62" s="459"/>
      <c r="AE62" s="459"/>
      <c r="AF62" s="429" t="s">
        <v>1948</v>
      </c>
      <c r="AG62" s="430"/>
      <c r="AH62" s="430"/>
      <c r="AI62" s="431"/>
      <c r="AJ62" s="69" t="s">
        <v>13</v>
      </c>
      <c r="AL62" s="51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O62" s="7" t="s">
        <v>95</v>
      </c>
      <c r="BP62" s="7" t="s">
        <v>608</v>
      </c>
      <c r="BY62" s="7" t="s">
        <v>3400</v>
      </c>
      <c r="BZ62" s="7" t="s">
        <v>767</v>
      </c>
      <c r="CA62" s="7" t="s">
        <v>2970</v>
      </c>
      <c r="CC62" t="s">
        <v>3279</v>
      </c>
      <c r="CD62" t="s">
        <v>4308</v>
      </c>
    </row>
    <row r="63" spans="1:82" x14ac:dyDescent="0.25">
      <c r="A63" s="52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51"/>
      <c r="T63" s="464"/>
      <c r="U63" s="465"/>
      <c r="V63" s="465"/>
      <c r="W63" s="465"/>
      <c r="X63" s="461"/>
      <c r="Y63" s="461"/>
      <c r="Z63" s="462"/>
      <c r="AA63" s="269"/>
      <c r="AB63" s="463"/>
      <c r="AC63" s="461"/>
      <c r="AD63" s="461"/>
      <c r="AE63" s="461"/>
      <c r="AF63" s="441"/>
      <c r="AG63" s="442"/>
      <c r="AH63" s="442"/>
      <c r="AI63" s="443"/>
      <c r="AJ63" s="269"/>
      <c r="AL63" s="51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O63" s="7" t="s">
        <v>96</v>
      </c>
      <c r="BP63" s="7" t="s">
        <v>609</v>
      </c>
      <c r="BY63" s="7" t="s">
        <v>3401</v>
      </c>
      <c r="BZ63" s="7" t="s">
        <v>767</v>
      </c>
      <c r="CA63" s="7" t="s">
        <v>2970</v>
      </c>
      <c r="CC63" t="s">
        <v>3280</v>
      </c>
      <c r="CD63" t="s">
        <v>4308</v>
      </c>
    </row>
    <row r="64" spans="1:82" x14ac:dyDescent="0.25">
      <c r="A64" s="49"/>
      <c r="B64" s="486"/>
      <c r="C64" s="486"/>
      <c r="D64" s="486"/>
      <c r="E64" s="486"/>
      <c r="F64" s="486"/>
      <c r="G64" s="486"/>
      <c r="H64" s="486"/>
      <c r="I64" s="486"/>
      <c r="J64" s="486"/>
      <c r="K64" s="486"/>
      <c r="L64" s="486"/>
      <c r="M64" s="486"/>
      <c r="N64" s="486"/>
      <c r="O64" s="486"/>
      <c r="P64" s="486"/>
      <c r="Q64" s="486"/>
      <c r="R64" s="486"/>
      <c r="S64" s="51"/>
      <c r="T64" s="501"/>
      <c r="U64" s="502"/>
      <c r="V64" s="502"/>
      <c r="W64" s="503"/>
      <c r="X64" s="461"/>
      <c r="Y64" s="461"/>
      <c r="Z64" s="462"/>
      <c r="AA64" s="269"/>
      <c r="AB64" s="463"/>
      <c r="AC64" s="461"/>
      <c r="AD64" s="461"/>
      <c r="AE64" s="461"/>
      <c r="AF64" s="441"/>
      <c r="AG64" s="442"/>
      <c r="AH64" s="442"/>
      <c r="AI64" s="443"/>
      <c r="AJ64" s="269"/>
      <c r="AL64" s="49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O64" s="7" t="s">
        <v>97</v>
      </c>
      <c r="BP64" s="7" t="s">
        <v>610</v>
      </c>
      <c r="BY64" s="7" t="s">
        <v>3402</v>
      </c>
      <c r="BZ64" s="7" t="s">
        <v>767</v>
      </c>
      <c r="CA64" s="7" t="s">
        <v>2970</v>
      </c>
      <c r="CC64" t="s">
        <v>3281</v>
      </c>
      <c r="CD64" t="s">
        <v>4308</v>
      </c>
    </row>
    <row r="65" spans="1:82" x14ac:dyDescent="0.25">
      <c r="A65" s="49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49"/>
      <c r="T65" s="496"/>
      <c r="U65" s="497"/>
      <c r="V65" s="497"/>
      <c r="W65" s="497"/>
      <c r="X65" s="461"/>
      <c r="Y65" s="461"/>
      <c r="Z65" s="462"/>
      <c r="AA65" s="269"/>
      <c r="AB65" s="463"/>
      <c r="AC65" s="461"/>
      <c r="AD65" s="461"/>
      <c r="AE65" s="461"/>
      <c r="AF65" s="441"/>
      <c r="AG65" s="442"/>
      <c r="AH65" s="442"/>
      <c r="AI65" s="443"/>
      <c r="AJ65" s="269"/>
      <c r="AL65" s="49"/>
      <c r="BO65" s="7" t="s">
        <v>98</v>
      </c>
      <c r="BP65" s="7" t="s">
        <v>611</v>
      </c>
      <c r="BY65" s="7" t="s">
        <v>3403</v>
      </c>
      <c r="BZ65" s="7" t="s">
        <v>767</v>
      </c>
      <c r="CA65" s="7" t="s">
        <v>2970</v>
      </c>
      <c r="CC65" t="s">
        <v>3282</v>
      </c>
      <c r="CD65" t="s">
        <v>4308</v>
      </c>
    </row>
    <row r="66" spans="1:82" ht="15.75" thickBot="1" x14ac:dyDescent="0.3">
      <c r="A66" s="49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49"/>
      <c r="T66" s="498"/>
      <c r="U66" s="499"/>
      <c r="V66" s="499"/>
      <c r="W66" s="499"/>
      <c r="X66" s="499"/>
      <c r="Y66" s="499"/>
      <c r="Z66" s="500"/>
      <c r="AA66" s="270"/>
      <c r="AB66" s="498"/>
      <c r="AC66" s="499"/>
      <c r="AD66" s="499"/>
      <c r="AE66" s="499"/>
      <c r="AF66" s="504"/>
      <c r="AG66" s="505"/>
      <c r="AH66" s="505"/>
      <c r="AI66" s="506"/>
      <c r="AJ66" s="270"/>
      <c r="AL66" s="49"/>
      <c r="BO66" s="7" t="s">
        <v>99</v>
      </c>
      <c r="BP66" s="7" t="s">
        <v>4667</v>
      </c>
      <c r="BY66" s="7" t="s">
        <v>3404</v>
      </c>
      <c r="BZ66" s="7" t="s">
        <v>767</v>
      </c>
      <c r="CA66" s="7" t="s">
        <v>2970</v>
      </c>
      <c r="CC66" t="s">
        <v>3283</v>
      </c>
      <c r="CD66" t="s">
        <v>4308</v>
      </c>
    </row>
    <row r="67" spans="1:82" ht="15.75" thickTop="1" x14ac:dyDescent="0.25">
      <c r="A67" s="49"/>
      <c r="B67" s="53"/>
      <c r="C67" s="53"/>
      <c r="D67" s="53"/>
      <c r="E67" s="53"/>
      <c r="F67" s="53"/>
      <c r="G67" s="53"/>
      <c r="H67" s="53"/>
      <c r="I67" s="53"/>
      <c r="J67" s="52"/>
      <c r="K67" s="52"/>
      <c r="L67" s="52"/>
      <c r="M67" s="52"/>
      <c r="N67" s="52"/>
      <c r="O67" s="52"/>
      <c r="P67" s="52"/>
      <c r="Q67" s="52"/>
      <c r="R67" s="52"/>
      <c r="S67" s="49"/>
      <c r="T67" s="49"/>
      <c r="U67" s="487" t="s">
        <v>16</v>
      </c>
      <c r="V67" s="487"/>
      <c r="W67" s="487"/>
      <c r="X67" s="487"/>
      <c r="Y67" s="487"/>
      <c r="Z67" s="487"/>
      <c r="AA67" s="487"/>
      <c r="AB67" s="487"/>
      <c r="AC67" s="487"/>
      <c r="AD67" s="487"/>
      <c r="AE67" s="487"/>
      <c r="AF67" s="487"/>
      <c r="AG67" s="487"/>
      <c r="AH67" s="487"/>
      <c r="AI67" s="487"/>
      <c r="AJ67" s="487"/>
      <c r="AK67" s="49"/>
      <c r="AL67" s="49"/>
      <c r="BO67" s="7" t="s">
        <v>100</v>
      </c>
      <c r="BP67" s="7" t="s">
        <v>612</v>
      </c>
      <c r="BY67" s="7" t="s">
        <v>3405</v>
      </c>
      <c r="BZ67" s="7" t="s">
        <v>767</v>
      </c>
      <c r="CA67" s="7" t="s">
        <v>2970</v>
      </c>
      <c r="CC67" t="s">
        <v>3284</v>
      </c>
      <c r="CD67" t="s">
        <v>4308</v>
      </c>
    </row>
    <row r="68" spans="1:82" x14ac:dyDescent="0.25">
      <c r="A68" s="49"/>
      <c r="B68" s="494"/>
      <c r="C68" s="494"/>
      <c r="D68" s="494"/>
      <c r="E68" s="494"/>
      <c r="F68" s="494"/>
      <c r="G68" s="494"/>
      <c r="H68" s="494"/>
      <c r="I68" s="494"/>
      <c r="J68" s="494"/>
      <c r="K68" s="54"/>
      <c r="L68" s="51"/>
      <c r="M68" s="51"/>
      <c r="N68" s="51"/>
      <c r="O68" s="51"/>
      <c r="P68" s="494"/>
      <c r="Q68" s="494"/>
      <c r="R68" s="494"/>
      <c r="S68" s="49"/>
      <c r="T68" s="49"/>
      <c r="U68" s="488" t="s">
        <v>17</v>
      </c>
      <c r="V68" s="489"/>
      <c r="W68" s="489"/>
      <c r="X68" s="490">
        <f>I6+14</f>
        <v>14</v>
      </c>
      <c r="Y68" s="490"/>
      <c r="Z68" s="490"/>
      <c r="AA68" s="490"/>
      <c r="AB68" s="490"/>
      <c r="AC68" s="491" t="s">
        <v>20</v>
      </c>
      <c r="AD68" s="492"/>
      <c r="AE68" s="492"/>
      <c r="AF68" s="492"/>
      <c r="AG68" s="492"/>
      <c r="AH68" s="492"/>
      <c r="AI68" s="492"/>
      <c r="AJ68" s="493"/>
      <c r="AK68" s="49"/>
      <c r="BO68" s="7" t="s">
        <v>101</v>
      </c>
      <c r="BP68" s="7" t="s">
        <v>613</v>
      </c>
      <c r="BY68" s="7" t="s">
        <v>3406</v>
      </c>
      <c r="BZ68" s="7" t="s">
        <v>767</v>
      </c>
      <c r="CA68" s="7" t="s">
        <v>2970</v>
      </c>
      <c r="CC68" t="s">
        <v>3285</v>
      </c>
      <c r="CD68" t="s">
        <v>4308</v>
      </c>
    </row>
    <row r="69" spans="1:82" x14ac:dyDescent="0.25">
      <c r="A69" s="49"/>
      <c r="B69" s="495"/>
      <c r="C69" s="495"/>
      <c r="D69" s="495"/>
      <c r="E69" s="495"/>
      <c r="F69" s="495"/>
      <c r="G69" s="495"/>
      <c r="H69" s="495"/>
      <c r="I69" s="495"/>
      <c r="J69" s="495"/>
      <c r="K69" s="52"/>
      <c r="L69" s="495"/>
      <c r="M69" s="495"/>
      <c r="N69" s="495"/>
      <c r="O69" s="495"/>
      <c r="P69" s="495"/>
      <c r="Q69" s="495"/>
      <c r="R69" s="495"/>
      <c r="S69" s="49"/>
      <c r="T69" s="49"/>
      <c r="U69" s="480" t="s">
        <v>4205</v>
      </c>
      <c r="V69" s="481"/>
      <c r="W69" s="481"/>
      <c r="X69" s="481"/>
      <c r="Y69" s="481"/>
      <c r="Z69" s="481"/>
      <c r="AA69" s="481"/>
      <c r="AB69" s="481"/>
      <c r="AC69" s="481"/>
      <c r="AD69" s="481"/>
      <c r="AE69" s="481"/>
      <c r="AF69" s="481"/>
      <c r="AG69" s="481"/>
      <c r="AH69" s="481"/>
      <c r="AI69" s="481"/>
      <c r="AJ69" s="482"/>
      <c r="AK69" s="49"/>
      <c r="BO69" s="7" t="s">
        <v>104</v>
      </c>
      <c r="BP69" s="7" t="s">
        <v>614</v>
      </c>
      <c r="BY69" s="7" t="s">
        <v>3407</v>
      </c>
      <c r="BZ69" s="7" t="s">
        <v>767</v>
      </c>
      <c r="CA69" s="7" t="s">
        <v>2970</v>
      </c>
      <c r="CC69" t="s">
        <v>3286</v>
      </c>
      <c r="CD69" t="s">
        <v>4308</v>
      </c>
    </row>
    <row r="70" spans="1:82" x14ac:dyDescent="0.25">
      <c r="A70" s="49"/>
      <c r="B70" s="479" t="s">
        <v>18</v>
      </c>
      <c r="C70" s="479"/>
      <c r="D70" s="479"/>
      <c r="E70" s="479"/>
      <c r="F70" s="479"/>
      <c r="G70" s="479"/>
      <c r="H70" s="479"/>
      <c r="I70" s="479"/>
      <c r="J70" s="479"/>
      <c r="K70" s="52"/>
      <c r="L70" s="479" t="s">
        <v>19</v>
      </c>
      <c r="M70" s="479"/>
      <c r="N70" s="479"/>
      <c r="O70" s="479"/>
      <c r="P70" s="479"/>
      <c r="Q70" s="479"/>
      <c r="R70" s="479"/>
      <c r="S70" s="479"/>
      <c r="T70" s="49"/>
      <c r="U70" s="480"/>
      <c r="V70" s="481"/>
      <c r="W70" s="481"/>
      <c r="X70" s="481"/>
      <c r="Y70" s="481"/>
      <c r="Z70" s="481"/>
      <c r="AA70" s="481"/>
      <c r="AB70" s="481"/>
      <c r="AC70" s="481"/>
      <c r="AD70" s="481"/>
      <c r="AE70" s="481"/>
      <c r="AF70" s="481"/>
      <c r="AG70" s="481"/>
      <c r="AH70" s="481"/>
      <c r="AI70" s="481"/>
      <c r="AJ70" s="482"/>
      <c r="AK70" s="49"/>
      <c r="BO70" s="7" t="s">
        <v>106</v>
      </c>
      <c r="BP70" s="7" t="s">
        <v>615</v>
      </c>
      <c r="BY70" s="7" t="s">
        <v>3408</v>
      </c>
      <c r="BZ70" s="7" t="s">
        <v>767</v>
      </c>
      <c r="CA70" s="7" t="s">
        <v>2970</v>
      </c>
      <c r="CC70" t="s">
        <v>3287</v>
      </c>
      <c r="CD70" t="s">
        <v>4308</v>
      </c>
    </row>
    <row r="71" spans="1:82" x14ac:dyDescent="0.25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83"/>
      <c r="V71" s="484"/>
      <c r="W71" s="484"/>
      <c r="X71" s="484"/>
      <c r="Y71" s="484"/>
      <c r="Z71" s="484"/>
      <c r="AA71" s="484"/>
      <c r="AB71" s="484"/>
      <c r="AC71" s="484"/>
      <c r="AD71" s="484"/>
      <c r="AE71" s="484"/>
      <c r="AF71" s="484"/>
      <c r="AG71" s="484"/>
      <c r="AH71" s="484"/>
      <c r="AI71" s="484"/>
      <c r="AJ71" s="485"/>
      <c r="AK71" s="49"/>
      <c r="BO71" s="7" t="s">
        <v>4605</v>
      </c>
      <c r="BP71" s="7" t="s">
        <v>616</v>
      </c>
      <c r="BY71" s="7" t="s">
        <v>3409</v>
      </c>
      <c r="BZ71" s="7" t="s">
        <v>767</v>
      </c>
      <c r="CA71" s="7" t="s">
        <v>2970</v>
      </c>
      <c r="CC71" t="s">
        <v>3288</v>
      </c>
      <c r="CD71" t="s">
        <v>4308</v>
      </c>
    </row>
    <row r="72" spans="1:82" x14ac:dyDescent="0.25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BO72" s="7" t="s">
        <v>107</v>
      </c>
      <c r="BY72" s="7" t="s">
        <v>3410</v>
      </c>
      <c r="BZ72" s="7" t="s">
        <v>767</v>
      </c>
      <c r="CA72" s="7" t="s">
        <v>2970</v>
      </c>
      <c r="CC72" t="s">
        <v>3289</v>
      </c>
      <c r="CD72" t="s">
        <v>4308</v>
      </c>
    </row>
    <row r="73" spans="1:82" x14ac:dyDescent="0.25">
      <c r="BO73" s="7" t="s">
        <v>108</v>
      </c>
      <c r="BY73" s="7" t="s">
        <v>3411</v>
      </c>
      <c r="BZ73" s="7" t="s">
        <v>767</v>
      </c>
      <c r="CA73" s="7" t="s">
        <v>2970</v>
      </c>
      <c r="CC73" t="s">
        <v>3290</v>
      </c>
      <c r="CD73" t="s">
        <v>4308</v>
      </c>
    </row>
    <row r="74" spans="1:82" x14ac:dyDescent="0.25">
      <c r="R74" s="418"/>
      <c r="S74" s="418"/>
      <c r="T74" s="418"/>
      <c r="U74" s="418"/>
      <c r="V74" s="418"/>
      <c r="W74" s="418"/>
      <c r="X74" s="418"/>
      <c r="BO74" s="7" t="s">
        <v>110</v>
      </c>
      <c r="BY74" s="7" t="s">
        <v>3412</v>
      </c>
      <c r="BZ74" s="7" t="s">
        <v>767</v>
      </c>
      <c r="CA74" s="7" t="s">
        <v>2970</v>
      </c>
      <c r="CC74" t="s">
        <v>3291</v>
      </c>
      <c r="CD74" t="s">
        <v>4308</v>
      </c>
    </row>
    <row r="75" spans="1:82" x14ac:dyDescent="0.25">
      <c r="BO75" s="7" t="s">
        <v>4607</v>
      </c>
      <c r="BY75" s="7" t="s">
        <v>3413</v>
      </c>
      <c r="BZ75" s="7" t="s">
        <v>767</v>
      </c>
      <c r="CA75" s="7" t="s">
        <v>2970</v>
      </c>
      <c r="CC75" t="s">
        <v>3292</v>
      </c>
      <c r="CD75" t="s">
        <v>4308</v>
      </c>
    </row>
    <row r="76" spans="1:82" x14ac:dyDescent="0.25">
      <c r="BO76" s="7" t="s">
        <v>112</v>
      </c>
      <c r="BY76" s="7" t="s">
        <v>3414</v>
      </c>
      <c r="BZ76" s="7" t="s">
        <v>767</v>
      </c>
      <c r="CA76" s="7" t="s">
        <v>2970</v>
      </c>
      <c r="CC76" t="s">
        <v>3293</v>
      </c>
      <c r="CD76" t="s">
        <v>4308</v>
      </c>
    </row>
    <row r="77" spans="1:82" x14ac:dyDescent="0.25">
      <c r="BO77" s="7" t="s">
        <v>113</v>
      </c>
      <c r="BY77" s="7" t="s">
        <v>3415</v>
      </c>
      <c r="BZ77" s="7" t="s">
        <v>767</v>
      </c>
      <c r="CA77" s="7" t="s">
        <v>2970</v>
      </c>
      <c r="CC77" t="s">
        <v>3294</v>
      </c>
      <c r="CD77" t="s">
        <v>4308</v>
      </c>
    </row>
    <row r="78" spans="1:82" x14ac:dyDescent="0.25">
      <c r="BO78" s="7" t="s">
        <v>115</v>
      </c>
      <c r="BY78" s="7" t="s">
        <v>3416</v>
      </c>
      <c r="BZ78" s="7" t="s">
        <v>767</v>
      </c>
      <c r="CA78" s="7" t="s">
        <v>2970</v>
      </c>
      <c r="CC78" t="s">
        <v>3295</v>
      </c>
      <c r="CD78" t="s">
        <v>4308</v>
      </c>
    </row>
    <row r="79" spans="1:82" x14ac:dyDescent="0.25">
      <c r="BO79" s="7" t="s">
        <v>116</v>
      </c>
      <c r="BY79" s="7" t="s">
        <v>3417</v>
      </c>
      <c r="BZ79" s="7" t="s">
        <v>767</v>
      </c>
      <c r="CA79" s="7" t="s">
        <v>2970</v>
      </c>
      <c r="CC79" t="s">
        <v>3296</v>
      </c>
      <c r="CD79" t="s">
        <v>4308</v>
      </c>
    </row>
    <row r="80" spans="1:82" x14ac:dyDescent="0.25">
      <c r="BO80" s="7" t="s">
        <v>117</v>
      </c>
      <c r="BY80" s="7" t="s">
        <v>3418</v>
      </c>
      <c r="BZ80" s="7" t="s">
        <v>767</v>
      </c>
      <c r="CA80" s="7" t="s">
        <v>2970</v>
      </c>
      <c r="CC80" t="s">
        <v>3297</v>
      </c>
      <c r="CD80" t="s">
        <v>4308</v>
      </c>
    </row>
    <row r="81" spans="39:82" x14ac:dyDescent="0.25">
      <c r="AM81"/>
      <c r="BO81" s="7" t="s">
        <v>118</v>
      </c>
      <c r="BY81" s="7" t="s">
        <v>3419</v>
      </c>
      <c r="BZ81" s="7" t="s">
        <v>767</v>
      </c>
      <c r="CA81" s="7" t="s">
        <v>2970</v>
      </c>
      <c r="CC81" t="s">
        <v>3298</v>
      </c>
      <c r="CD81" t="s">
        <v>4308</v>
      </c>
    </row>
    <row r="82" spans="39:82" x14ac:dyDescent="0.25">
      <c r="AM82"/>
      <c r="BO82" s="7" t="s">
        <v>120</v>
      </c>
      <c r="BY82" s="7" t="s">
        <v>3420</v>
      </c>
      <c r="BZ82" s="7" t="s">
        <v>767</v>
      </c>
      <c r="CA82" s="7" t="s">
        <v>2970</v>
      </c>
      <c r="CC82" t="s">
        <v>3299</v>
      </c>
      <c r="CD82" t="s">
        <v>4308</v>
      </c>
    </row>
    <row r="83" spans="39:82" x14ac:dyDescent="0.25">
      <c r="AM83"/>
      <c r="BO83" s="7" t="s">
        <v>121</v>
      </c>
      <c r="BY83" s="7" t="s">
        <v>3421</v>
      </c>
      <c r="BZ83" s="7" t="s">
        <v>767</v>
      </c>
      <c r="CA83" s="7" t="s">
        <v>2970</v>
      </c>
      <c r="CC83" t="s">
        <v>3300</v>
      </c>
      <c r="CD83" t="s">
        <v>4308</v>
      </c>
    </row>
    <row r="84" spans="39:82" x14ac:dyDescent="0.25">
      <c r="AM84"/>
      <c r="BO84" s="7" t="s">
        <v>122</v>
      </c>
      <c r="BY84" s="7" t="s">
        <v>3422</v>
      </c>
      <c r="BZ84" s="7" t="s">
        <v>767</v>
      </c>
      <c r="CA84" s="7" t="s">
        <v>2970</v>
      </c>
      <c r="CC84" t="s">
        <v>3301</v>
      </c>
      <c r="CD84" t="s">
        <v>4308</v>
      </c>
    </row>
    <row r="85" spans="39:82" x14ac:dyDescent="0.25">
      <c r="AM85"/>
      <c r="BO85" s="7" t="s">
        <v>123</v>
      </c>
      <c r="BY85" s="7" t="s">
        <v>3423</v>
      </c>
      <c r="BZ85" s="7" t="s">
        <v>767</v>
      </c>
      <c r="CA85" s="7" t="s">
        <v>2970</v>
      </c>
      <c r="CC85" t="s">
        <v>3302</v>
      </c>
      <c r="CD85" t="s">
        <v>4308</v>
      </c>
    </row>
    <row r="86" spans="39:82" x14ac:dyDescent="0.25">
      <c r="AM86"/>
      <c r="BO86" s="7" t="s">
        <v>4611</v>
      </c>
      <c r="BY86" s="7" t="s">
        <v>3424</v>
      </c>
      <c r="BZ86" s="7" t="s">
        <v>767</v>
      </c>
      <c r="CA86" s="7" t="s">
        <v>2970</v>
      </c>
      <c r="CC86" t="s">
        <v>3303</v>
      </c>
      <c r="CD86" t="s">
        <v>4308</v>
      </c>
    </row>
    <row r="87" spans="39:82" x14ac:dyDescent="0.25">
      <c r="AM87"/>
      <c r="BO87" s="7" t="s">
        <v>125</v>
      </c>
      <c r="BY87" s="7" t="s">
        <v>3425</v>
      </c>
      <c r="BZ87" s="7" t="s">
        <v>767</v>
      </c>
      <c r="CA87" s="7" t="s">
        <v>2970</v>
      </c>
      <c r="CC87" t="s">
        <v>3304</v>
      </c>
      <c r="CD87" t="s">
        <v>4308</v>
      </c>
    </row>
    <row r="88" spans="39:82" x14ac:dyDescent="0.25">
      <c r="AM88"/>
      <c r="BO88" s="7" t="s">
        <v>126</v>
      </c>
      <c r="BY88" s="7" t="s">
        <v>3426</v>
      </c>
      <c r="BZ88" s="7" t="s">
        <v>767</v>
      </c>
      <c r="CA88" s="7" t="s">
        <v>2970</v>
      </c>
      <c r="CC88" t="s">
        <v>3305</v>
      </c>
      <c r="CD88" t="s">
        <v>4308</v>
      </c>
    </row>
    <row r="89" spans="39:82" x14ac:dyDescent="0.25">
      <c r="AM89"/>
      <c r="BO89" s="7" t="s">
        <v>127</v>
      </c>
      <c r="BY89" s="7" t="s">
        <v>3427</v>
      </c>
      <c r="BZ89" s="7" t="s">
        <v>767</v>
      </c>
      <c r="CA89" s="7" t="s">
        <v>2970</v>
      </c>
      <c r="CC89" t="s">
        <v>3306</v>
      </c>
      <c r="CD89" t="s">
        <v>4308</v>
      </c>
    </row>
    <row r="90" spans="39:82" x14ac:dyDescent="0.25">
      <c r="AM90"/>
      <c r="BO90" s="7" t="s">
        <v>4613</v>
      </c>
      <c r="BY90" s="7" t="s">
        <v>3428</v>
      </c>
      <c r="BZ90" s="7" t="s">
        <v>767</v>
      </c>
      <c r="CA90" s="7" t="s">
        <v>2970</v>
      </c>
      <c r="CC90" t="s">
        <v>3307</v>
      </c>
      <c r="CD90" t="s">
        <v>4308</v>
      </c>
    </row>
    <row r="91" spans="39:82" x14ac:dyDescent="0.25">
      <c r="AM91"/>
      <c r="BO91" s="7" t="s">
        <v>128</v>
      </c>
      <c r="BY91" s="7" t="s">
        <v>3429</v>
      </c>
      <c r="BZ91" s="7" t="s">
        <v>767</v>
      </c>
      <c r="CA91" s="7" t="s">
        <v>2970</v>
      </c>
      <c r="CC91" t="s">
        <v>3308</v>
      </c>
      <c r="CD91" t="s">
        <v>4308</v>
      </c>
    </row>
    <row r="92" spans="39:82" x14ac:dyDescent="0.25">
      <c r="AM92"/>
      <c r="BO92" s="7" t="s">
        <v>130</v>
      </c>
      <c r="BY92" s="7" t="s">
        <v>3430</v>
      </c>
      <c r="BZ92" s="7" t="s">
        <v>767</v>
      </c>
      <c r="CA92" s="7" t="s">
        <v>2970</v>
      </c>
      <c r="CC92" t="s">
        <v>3309</v>
      </c>
      <c r="CD92" t="s">
        <v>4308</v>
      </c>
    </row>
    <row r="93" spans="39:82" x14ac:dyDescent="0.25">
      <c r="AM93"/>
      <c r="BO93" s="7" t="s">
        <v>131</v>
      </c>
      <c r="BY93" s="7" t="s">
        <v>3431</v>
      </c>
      <c r="BZ93" s="7" t="s">
        <v>767</v>
      </c>
      <c r="CA93" s="7" t="s">
        <v>2970</v>
      </c>
      <c r="CC93" t="s">
        <v>3310</v>
      </c>
      <c r="CD93" t="s">
        <v>4308</v>
      </c>
    </row>
    <row r="94" spans="39:82" x14ac:dyDescent="0.25">
      <c r="AM94"/>
      <c r="BO94" s="7" t="s">
        <v>132</v>
      </c>
      <c r="BY94" s="7" t="s">
        <v>3432</v>
      </c>
      <c r="BZ94" s="7" t="s">
        <v>767</v>
      </c>
      <c r="CA94" s="7" t="s">
        <v>2970</v>
      </c>
      <c r="CC94" t="s">
        <v>3311</v>
      </c>
      <c r="CD94" t="s">
        <v>4308</v>
      </c>
    </row>
    <row r="95" spans="39:82" x14ac:dyDescent="0.25">
      <c r="AM95"/>
      <c r="BO95" s="7" t="s">
        <v>133</v>
      </c>
      <c r="BY95" s="7" t="s">
        <v>3433</v>
      </c>
      <c r="BZ95" s="7" t="s">
        <v>767</v>
      </c>
      <c r="CA95" s="7" t="s">
        <v>2970</v>
      </c>
      <c r="CC95" t="s">
        <v>3312</v>
      </c>
      <c r="CD95" t="s">
        <v>4308</v>
      </c>
    </row>
    <row r="96" spans="39:82" x14ac:dyDescent="0.25">
      <c r="AM96"/>
      <c r="BO96" s="7" t="s">
        <v>134</v>
      </c>
      <c r="BY96" s="7" t="s">
        <v>3434</v>
      </c>
      <c r="BZ96" s="7" t="s">
        <v>767</v>
      </c>
      <c r="CA96" s="7" t="s">
        <v>2970</v>
      </c>
      <c r="CC96" t="s">
        <v>3313</v>
      </c>
      <c r="CD96" t="s">
        <v>4308</v>
      </c>
    </row>
    <row r="97" spans="67:82" customFormat="1" x14ac:dyDescent="0.25">
      <c r="BO97" s="38" t="s">
        <v>135</v>
      </c>
      <c r="BY97" s="7" t="s">
        <v>3435</v>
      </c>
      <c r="BZ97" s="7" t="s">
        <v>767</v>
      </c>
      <c r="CA97" s="7" t="s">
        <v>2970</v>
      </c>
      <c r="CC97" t="s">
        <v>3314</v>
      </c>
      <c r="CD97" t="s">
        <v>4308</v>
      </c>
    </row>
    <row r="98" spans="67:82" customFormat="1" x14ac:dyDescent="0.25">
      <c r="BO98" s="7" t="s">
        <v>136</v>
      </c>
      <c r="BY98" s="7" t="s">
        <v>3436</v>
      </c>
      <c r="BZ98" s="7" t="s">
        <v>767</v>
      </c>
      <c r="CA98" s="7" t="s">
        <v>2970</v>
      </c>
      <c r="CC98" t="s">
        <v>3315</v>
      </c>
      <c r="CD98" t="s">
        <v>4308</v>
      </c>
    </row>
    <row r="99" spans="67:82" customFormat="1" x14ac:dyDescent="0.25">
      <c r="BO99" s="7" t="s">
        <v>137</v>
      </c>
      <c r="BY99" s="7" t="s">
        <v>3437</v>
      </c>
      <c r="BZ99" s="7" t="s">
        <v>767</v>
      </c>
      <c r="CA99" s="7" t="s">
        <v>2970</v>
      </c>
      <c r="CC99" t="s">
        <v>3316</v>
      </c>
      <c r="CD99" t="s">
        <v>4308</v>
      </c>
    </row>
    <row r="100" spans="67:82" customFormat="1" x14ac:dyDescent="0.25">
      <c r="BO100" s="7" t="s">
        <v>138</v>
      </c>
      <c r="BY100" s="7" t="s">
        <v>3438</v>
      </c>
      <c r="BZ100" s="7" t="s">
        <v>767</v>
      </c>
      <c r="CA100" s="7" t="s">
        <v>2970</v>
      </c>
      <c r="CC100" t="s">
        <v>3317</v>
      </c>
      <c r="CD100" t="s">
        <v>4308</v>
      </c>
    </row>
    <row r="101" spans="67:82" customFormat="1" x14ac:dyDescent="0.25">
      <c r="BO101" s="7" t="s">
        <v>140</v>
      </c>
      <c r="BY101" s="7" t="s">
        <v>3439</v>
      </c>
      <c r="BZ101" s="7" t="s">
        <v>767</v>
      </c>
      <c r="CA101" s="7" t="s">
        <v>2970</v>
      </c>
      <c r="CC101" t="s">
        <v>3318</v>
      </c>
      <c r="CD101" t="s">
        <v>4308</v>
      </c>
    </row>
    <row r="102" spans="67:82" customFormat="1" x14ac:dyDescent="0.25">
      <c r="BO102" s="7" t="s">
        <v>141</v>
      </c>
      <c r="BY102" s="7" t="s">
        <v>3440</v>
      </c>
      <c r="BZ102" s="7" t="s">
        <v>767</v>
      </c>
      <c r="CA102" s="7" t="s">
        <v>2970</v>
      </c>
      <c r="CC102" t="s">
        <v>3319</v>
      </c>
      <c r="CD102" t="s">
        <v>4308</v>
      </c>
    </row>
    <row r="103" spans="67:82" customFormat="1" x14ac:dyDescent="0.25">
      <c r="BO103" s="7" t="s">
        <v>144</v>
      </c>
      <c r="BY103" s="7" t="s">
        <v>3473</v>
      </c>
      <c r="BZ103" s="7" t="s">
        <v>767</v>
      </c>
      <c r="CA103" s="7" t="s">
        <v>2970</v>
      </c>
      <c r="CC103" t="s">
        <v>3320</v>
      </c>
      <c r="CD103" t="s">
        <v>4308</v>
      </c>
    </row>
    <row r="104" spans="67:82" customFormat="1" x14ac:dyDescent="0.25">
      <c r="BO104" s="7" t="s">
        <v>146</v>
      </c>
      <c r="BY104" s="7" t="s">
        <v>3682</v>
      </c>
      <c r="BZ104" s="7" t="s">
        <v>767</v>
      </c>
      <c r="CA104" s="7" t="s">
        <v>2969</v>
      </c>
      <c r="CC104" t="s">
        <v>3321</v>
      </c>
      <c r="CD104" t="s">
        <v>4308</v>
      </c>
    </row>
    <row r="105" spans="67:82" customFormat="1" x14ac:dyDescent="0.25">
      <c r="BO105" s="7" t="s">
        <v>147</v>
      </c>
      <c r="BY105" s="7" t="s">
        <v>3479</v>
      </c>
      <c r="BZ105" s="7" t="s">
        <v>767</v>
      </c>
      <c r="CA105" s="7" t="s">
        <v>2969</v>
      </c>
      <c r="CC105" t="s">
        <v>3322</v>
      </c>
      <c r="CD105" t="s">
        <v>4308</v>
      </c>
    </row>
    <row r="106" spans="67:82" customFormat="1" x14ac:dyDescent="0.25">
      <c r="BO106" s="7" t="s">
        <v>148</v>
      </c>
      <c r="BY106" s="7" t="s">
        <v>3480</v>
      </c>
      <c r="BZ106" s="7" t="s">
        <v>767</v>
      </c>
      <c r="CA106" s="7" t="s">
        <v>2969</v>
      </c>
      <c r="CC106" t="s">
        <v>3323</v>
      </c>
      <c r="CD106" t="s">
        <v>4308</v>
      </c>
    </row>
    <row r="107" spans="67:82" customFormat="1" x14ac:dyDescent="0.25">
      <c r="BO107" s="7" t="s">
        <v>149</v>
      </c>
      <c r="BY107" s="7" t="s">
        <v>3481</v>
      </c>
      <c r="BZ107" s="7" t="s">
        <v>767</v>
      </c>
      <c r="CA107" s="7" t="s">
        <v>2969</v>
      </c>
      <c r="CC107" t="s">
        <v>3324</v>
      </c>
      <c r="CD107" t="s">
        <v>4308</v>
      </c>
    </row>
    <row r="108" spans="67:82" customFormat="1" x14ac:dyDescent="0.25">
      <c r="BO108" s="7" t="s">
        <v>150</v>
      </c>
      <c r="BY108" s="7" t="s">
        <v>3482</v>
      </c>
      <c r="BZ108" s="7" t="s">
        <v>767</v>
      </c>
      <c r="CA108" s="7" t="s">
        <v>2969</v>
      </c>
      <c r="CC108" t="s">
        <v>3325</v>
      </c>
      <c r="CD108" t="s">
        <v>4308</v>
      </c>
    </row>
    <row r="109" spans="67:82" customFormat="1" x14ac:dyDescent="0.25">
      <c r="BO109" s="7" t="s">
        <v>151</v>
      </c>
      <c r="BY109" s="7" t="s">
        <v>3483</v>
      </c>
      <c r="BZ109" s="7" t="s">
        <v>767</v>
      </c>
      <c r="CA109" s="7" t="s">
        <v>2969</v>
      </c>
      <c r="CC109" t="s">
        <v>3326</v>
      </c>
      <c r="CD109" t="s">
        <v>4308</v>
      </c>
    </row>
    <row r="110" spans="67:82" customFormat="1" x14ac:dyDescent="0.25">
      <c r="BO110" s="7" t="s">
        <v>152</v>
      </c>
      <c r="BY110" s="7" t="s">
        <v>3484</v>
      </c>
      <c r="BZ110" s="7" t="s">
        <v>767</v>
      </c>
      <c r="CA110" s="7" t="s">
        <v>2969</v>
      </c>
      <c r="CC110" t="s">
        <v>3327</v>
      </c>
      <c r="CD110" t="s">
        <v>4308</v>
      </c>
    </row>
    <row r="111" spans="67:82" customFormat="1" x14ac:dyDescent="0.25">
      <c r="BO111" s="7" t="s">
        <v>4453</v>
      </c>
      <c r="BY111" s="7" t="s">
        <v>3485</v>
      </c>
      <c r="BZ111" s="7" t="s">
        <v>767</v>
      </c>
      <c r="CA111" s="7" t="s">
        <v>2969</v>
      </c>
      <c r="CC111" t="s">
        <v>3328</v>
      </c>
      <c r="CD111" t="s">
        <v>4308</v>
      </c>
    </row>
    <row r="112" spans="67:82" customFormat="1" x14ac:dyDescent="0.25">
      <c r="BO112" s="7" t="s">
        <v>153</v>
      </c>
      <c r="BY112" s="7" t="s">
        <v>3486</v>
      </c>
      <c r="BZ112" s="7" t="s">
        <v>767</v>
      </c>
      <c r="CA112" s="7" t="s">
        <v>2969</v>
      </c>
      <c r="CC112" t="s">
        <v>3329</v>
      </c>
      <c r="CD112" t="s">
        <v>4308</v>
      </c>
    </row>
    <row r="113" spans="67:82" customFormat="1" x14ac:dyDescent="0.25">
      <c r="BO113" s="7" t="s">
        <v>4451</v>
      </c>
      <c r="BY113" s="7" t="s">
        <v>3487</v>
      </c>
      <c r="BZ113" s="7" t="s">
        <v>767</v>
      </c>
      <c r="CA113" s="7" t="s">
        <v>2969</v>
      </c>
      <c r="CC113" t="s">
        <v>3330</v>
      </c>
      <c r="CD113" t="s">
        <v>4308</v>
      </c>
    </row>
    <row r="114" spans="67:82" customFormat="1" x14ac:dyDescent="0.25">
      <c r="BO114" s="7" t="s">
        <v>154</v>
      </c>
      <c r="BY114" s="7" t="s">
        <v>3488</v>
      </c>
      <c r="BZ114" s="7" t="s">
        <v>767</v>
      </c>
      <c r="CA114" s="7" t="s">
        <v>2969</v>
      </c>
      <c r="CC114" t="s">
        <v>3331</v>
      </c>
      <c r="CD114" t="s">
        <v>4308</v>
      </c>
    </row>
    <row r="115" spans="67:82" customFormat="1" x14ac:dyDescent="0.25">
      <c r="BO115" s="7" t="s">
        <v>155</v>
      </c>
      <c r="BY115" s="7" t="s">
        <v>3489</v>
      </c>
      <c r="BZ115" s="7" t="s">
        <v>767</v>
      </c>
      <c r="CA115" s="7" t="s">
        <v>2969</v>
      </c>
      <c r="CC115" t="s">
        <v>3332</v>
      </c>
      <c r="CD115" t="s">
        <v>4308</v>
      </c>
    </row>
    <row r="116" spans="67:82" customFormat="1" x14ac:dyDescent="0.25">
      <c r="BO116" s="7" t="s">
        <v>156</v>
      </c>
      <c r="BY116" s="7" t="s">
        <v>3490</v>
      </c>
      <c r="BZ116" s="7" t="s">
        <v>767</v>
      </c>
      <c r="CA116" s="7" t="s">
        <v>2969</v>
      </c>
      <c r="CC116" t="s">
        <v>3333</v>
      </c>
      <c r="CD116" t="s">
        <v>4308</v>
      </c>
    </row>
    <row r="117" spans="67:82" customFormat="1" x14ac:dyDescent="0.25">
      <c r="BO117" s="7" t="s">
        <v>157</v>
      </c>
      <c r="BY117" s="7" t="s">
        <v>3683</v>
      </c>
      <c r="BZ117" s="7" t="s">
        <v>767</v>
      </c>
      <c r="CA117" s="7" t="s">
        <v>2969</v>
      </c>
      <c r="CC117" t="s">
        <v>3334</v>
      </c>
      <c r="CD117" t="s">
        <v>4308</v>
      </c>
    </row>
    <row r="118" spans="67:82" customFormat="1" x14ac:dyDescent="0.25">
      <c r="BO118" s="7" t="s">
        <v>158</v>
      </c>
      <c r="BY118" s="7" t="s">
        <v>3491</v>
      </c>
      <c r="BZ118" s="7" t="s">
        <v>767</v>
      </c>
      <c r="CA118" s="7" t="s">
        <v>2969</v>
      </c>
      <c r="CC118" t="s">
        <v>3335</v>
      </c>
      <c r="CD118" t="s">
        <v>4308</v>
      </c>
    </row>
    <row r="119" spans="67:82" customFormat="1" x14ac:dyDescent="0.25">
      <c r="BO119" s="7" t="s">
        <v>160</v>
      </c>
      <c r="BY119" s="7" t="s">
        <v>3492</v>
      </c>
      <c r="BZ119" s="7" t="s">
        <v>767</v>
      </c>
      <c r="CA119" s="7" t="s">
        <v>2969</v>
      </c>
      <c r="CC119" t="s">
        <v>3336</v>
      </c>
      <c r="CD119" t="s">
        <v>4308</v>
      </c>
    </row>
    <row r="120" spans="67:82" customFormat="1" x14ac:dyDescent="0.25">
      <c r="BO120" s="7" t="s">
        <v>161</v>
      </c>
      <c r="BY120" s="7" t="s">
        <v>3493</v>
      </c>
      <c r="BZ120" s="7" t="s">
        <v>767</v>
      </c>
      <c r="CA120" s="7" t="s">
        <v>2969</v>
      </c>
      <c r="CC120" t="s">
        <v>3337</v>
      </c>
      <c r="CD120" t="s">
        <v>4308</v>
      </c>
    </row>
    <row r="121" spans="67:82" customFormat="1" x14ac:dyDescent="0.25">
      <c r="BO121" s="7" t="s">
        <v>162</v>
      </c>
      <c r="BY121" s="7" t="s">
        <v>3494</v>
      </c>
      <c r="BZ121" s="7" t="s">
        <v>767</v>
      </c>
      <c r="CA121" s="7" t="s">
        <v>2969</v>
      </c>
      <c r="CC121" t="s">
        <v>3338</v>
      </c>
      <c r="CD121" t="s">
        <v>4308</v>
      </c>
    </row>
    <row r="122" spans="67:82" customFormat="1" x14ac:dyDescent="0.25">
      <c r="BO122" s="7" t="s">
        <v>163</v>
      </c>
      <c r="BY122" s="7" t="s">
        <v>3495</v>
      </c>
      <c r="BZ122" s="7" t="s">
        <v>767</v>
      </c>
      <c r="CA122" s="7" t="s">
        <v>2969</v>
      </c>
      <c r="CC122" t="s">
        <v>3339</v>
      </c>
      <c r="CD122" t="s">
        <v>4308</v>
      </c>
    </row>
    <row r="123" spans="67:82" customFormat="1" x14ac:dyDescent="0.25">
      <c r="BO123" s="7" t="s">
        <v>164</v>
      </c>
      <c r="BY123" s="7" t="s">
        <v>3496</v>
      </c>
      <c r="BZ123" s="7" t="s">
        <v>767</v>
      </c>
      <c r="CA123" s="7" t="s">
        <v>2969</v>
      </c>
      <c r="CC123" t="s">
        <v>3340</v>
      </c>
      <c r="CD123" t="s">
        <v>4308</v>
      </c>
    </row>
    <row r="124" spans="67:82" customFormat="1" x14ac:dyDescent="0.25">
      <c r="BO124" s="7" t="s">
        <v>165</v>
      </c>
      <c r="BY124" s="7" t="s">
        <v>3497</v>
      </c>
      <c r="BZ124" s="7" t="s">
        <v>767</v>
      </c>
      <c r="CA124" s="7" t="s">
        <v>2969</v>
      </c>
      <c r="CC124" t="s">
        <v>3341</v>
      </c>
      <c r="CD124" t="s">
        <v>4308</v>
      </c>
    </row>
    <row r="125" spans="67:82" customFormat="1" x14ac:dyDescent="0.25">
      <c r="BO125" s="7" t="s">
        <v>166</v>
      </c>
      <c r="BY125" s="7" t="s">
        <v>3498</v>
      </c>
      <c r="BZ125" s="7" t="s">
        <v>767</v>
      </c>
      <c r="CA125" s="7" t="s">
        <v>2969</v>
      </c>
      <c r="CC125" t="s">
        <v>3342</v>
      </c>
      <c r="CD125" t="s">
        <v>4308</v>
      </c>
    </row>
    <row r="126" spans="67:82" customFormat="1" x14ac:dyDescent="0.25">
      <c r="BO126" s="7" t="s">
        <v>168</v>
      </c>
      <c r="BY126" s="7" t="s">
        <v>3499</v>
      </c>
      <c r="BZ126" s="7" t="s">
        <v>767</v>
      </c>
      <c r="CA126" s="7" t="s">
        <v>2969</v>
      </c>
      <c r="CC126" t="s">
        <v>3343</v>
      </c>
      <c r="CD126" t="s">
        <v>4308</v>
      </c>
    </row>
    <row r="127" spans="67:82" customFormat="1" x14ac:dyDescent="0.25">
      <c r="BO127" s="7" t="s">
        <v>169</v>
      </c>
      <c r="BY127" s="7" t="s">
        <v>3500</v>
      </c>
      <c r="BZ127" s="7" t="s">
        <v>767</v>
      </c>
      <c r="CA127" s="7" t="s">
        <v>2969</v>
      </c>
      <c r="CC127" t="s">
        <v>3344</v>
      </c>
      <c r="CD127" t="s">
        <v>4308</v>
      </c>
    </row>
    <row r="128" spans="67:82" customFormat="1" x14ac:dyDescent="0.25">
      <c r="BO128" s="7" t="s">
        <v>171</v>
      </c>
      <c r="BY128" s="7" t="s">
        <v>3501</v>
      </c>
      <c r="BZ128" s="7" t="s">
        <v>767</v>
      </c>
      <c r="CA128" s="7" t="s">
        <v>2969</v>
      </c>
      <c r="CC128" t="s">
        <v>3345</v>
      </c>
      <c r="CD128" t="s">
        <v>4308</v>
      </c>
    </row>
    <row r="129" spans="67:82" customFormat="1" x14ac:dyDescent="0.25">
      <c r="BO129" s="7" t="s">
        <v>172</v>
      </c>
      <c r="BY129" s="7" t="s">
        <v>3502</v>
      </c>
      <c r="BZ129" s="7" t="s">
        <v>767</v>
      </c>
      <c r="CA129" s="7" t="s">
        <v>2969</v>
      </c>
      <c r="CC129" t="s">
        <v>3346</v>
      </c>
      <c r="CD129" t="s">
        <v>4308</v>
      </c>
    </row>
    <row r="130" spans="67:82" customFormat="1" x14ac:dyDescent="0.25">
      <c r="BO130" s="7" t="s">
        <v>173</v>
      </c>
      <c r="BY130" s="7" t="s">
        <v>3503</v>
      </c>
      <c r="BZ130" s="7" t="s">
        <v>767</v>
      </c>
      <c r="CA130" s="7" t="s">
        <v>2969</v>
      </c>
      <c r="CC130" t="s">
        <v>3347</v>
      </c>
      <c r="CD130" t="s">
        <v>4308</v>
      </c>
    </row>
    <row r="131" spans="67:82" customFormat="1" x14ac:dyDescent="0.25">
      <c r="BO131" s="7" t="s">
        <v>174</v>
      </c>
      <c r="BY131" s="7" t="s">
        <v>3504</v>
      </c>
      <c r="BZ131" s="7" t="s">
        <v>767</v>
      </c>
      <c r="CA131" s="7" t="s">
        <v>2969</v>
      </c>
      <c r="CC131" t="s">
        <v>3348</v>
      </c>
      <c r="CD131" t="s">
        <v>4308</v>
      </c>
    </row>
    <row r="132" spans="67:82" customFormat="1" x14ac:dyDescent="0.25">
      <c r="BO132" s="7" t="s">
        <v>175</v>
      </c>
      <c r="BY132" s="7" t="s">
        <v>3505</v>
      </c>
      <c r="BZ132" s="7" t="s">
        <v>767</v>
      </c>
      <c r="CA132" s="7" t="s">
        <v>2969</v>
      </c>
      <c r="CC132" t="s">
        <v>3349</v>
      </c>
      <c r="CD132" t="s">
        <v>4308</v>
      </c>
    </row>
    <row r="133" spans="67:82" customFormat="1" x14ac:dyDescent="0.25">
      <c r="BO133" s="7" t="s">
        <v>176</v>
      </c>
      <c r="BY133" s="7" t="s">
        <v>3506</v>
      </c>
      <c r="BZ133" s="7" t="s">
        <v>767</v>
      </c>
      <c r="CA133" s="7" t="s">
        <v>2969</v>
      </c>
      <c r="CC133" t="s">
        <v>3350</v>
      </c>
      <c r="CD133" t="s">
        <v>4308</v>
      </c>
    </row>
    <row r="134" spans="67:82" customFormat="1" x14ac:dyDescent="0.25">
      <c r="BO134" s="7" t="s">
        <v>177</v>
      </c>
      <c r="BY134" s="7" t="s">
        <v>3507</v>
      </c>
      <c r="BZ134" s="7" t="s">
        <v>767</v>
      </c>
      <c r="CA134" s="7" t="s">
        <v>2969</v>
      </c>
      <c r="CC134" t="s">
        <v>3207</v>
      </c>
      <c r="CD134" t="s">
        <v>3234</v>
      </c>
    </row>
    <row r="135" spans="67:82" customFormat="1" x14ac:dyDescent="0.25">
      <c r="BO135" s="7" t="s">
        <v>178</v>
      </c>
      <c r="BY135" s="7" t="s">
        <v>3508</v>
      </c>
      <c r="BZ135" s="7" t="s">
        <v>767</v>
      </c>
      <c r="CA135" s="7" t="s">
        <v>2969</v>
      </c>
      <c r="CC135" s="388" t="s">
        <v>3208</v>
      </c>
      <c r="CD135" t="s">
        <v>3229</v>
      </c>
    </row>
    <row r="136" spans="67:82" customFormat="1" x14ac:dyDescent="0.25">
      <c r="BO136" s="7" t="s">
        <v>179</v>
      </c>
      <c r="BY136" s="7" t="s">
        <v>3509</v>
      </c>
      <c r="BZ136" s="7" t="s">
        <v>767</v>
      </c>
      <c r="CA136" s="7" t="s">
        <v>2969</v>
      </c>
      <c r="CC136" t="s">
        <v>3351</v>
      </c>
      <c r="CD136" t="s">
        <v>3229</v>
      </c>
    </row>
    <row r="137" spans="67:82" customFormat="1" x14ac:dyDescent="0.25">
      <c r="BO137" s="38" t="s">
        <v>181</v>
      </c>
      <c r="BY137" s="7" t="s">
        <v>3510</v>
      </c>
      <c r="BZ137" s="7" t="s">
        <v>767</v>
      </c>
      <c r="CA137" s="7" t="s">
        <v>2969</v>
      </c>
      <c r="CC137" s="388" t="s">
        <v>3352</v>
      </c>
      <c r="CD137" t="s">
        <v>3229</v>
      </c>
    </row>
    <row r="138" spans="67:82" customFormat="1" x14ac:dyDescent="0.25">
      <c r="BO138" s="7" t="s">
        <v>182</v>
      </c>
      <c r="BY138" s="7" t="s">
        <v>3511</v>
      </c>
      <c r="BZ138" s="7" t="s">
        <v>767</v>
      </c>
      <c r="CA138" s="7" t="s">
        <v>2969</v>
      </c>
      <c r="CC138" t="s">
        <v>3353</v>
      </c>
      <c r="CD138" t="s">
        <v>3229</v>
      </c>
    </row>
    <row r="139" spans="67:82" customFormat="1" x14ac:dyDescent="0.25">
      <c r="BO139" s="7" t="s">
        <v>184</v>
      </c>
      <c r="BY139" s="7" t="s">
        <v>3512</v>
      </c>
      <c r="BZ139" s="7" t="s">
        <v>767</v>
      </c>
      <c r="CA139" s="7" t="s">
        <v>2969</v>
      </c>
      <c r="CC139" s="388" t="s">
        <v>3354</v>
      </c>
      <c r="CD139" t="s">
        <v>3229</v>
      </c>
    </row>
    <row r="140" spans="67:82" customFormat="1" x14ac:dyDescent="0.25">
      <c r="BO140" s="38" t="s">
        <v>185</v>
      </c>
      <c r="BY140" s="7" t="s">
        <v>3513</v>
      </c>
      <c r="BZ140" s="7" t="s">
        <v>767</v>
      </c>
      <c r="CA140" s="7" t="s">
        <v>2969</v>
      </c>
      <c r="CC140" t="s">
        <v>3355</v>
      </c>
      <c r="CD140" t="s">
        <v>3229</v>
      </c>
    </row>
    <row r="141" spans="67:82" customFormat="1" x14ac:dyDescent="0.25">
      <c r="BO141" s="38" t="s">
        <v>4618</v>
      </c>
      <c r="BY141" s="7" t="s">
        <v>3514</v>
      </c>
      <c r="BZ141" s="7" t="s">
        <v>767</v>
      </c>
      <c r="CA141" s="7" t="s">
        <v>2969</v>
      </c>
      <c r="CC141" t="s">
        <v>3356</v>
      </c>
      <c r="CD141" t="s">
        <v>3229</v>
      </c>
    </row>
    <row r="142" spans="67:82" customFormat="1" x14ac:dyDescent="0.25">
      <c r="BO142" s="7" t="s">
        <v>187</v>
      </c>
      <c r="BY142" s="7" t="s">
        <v>3515</v>
      </c>
      <c r="BZ142" s="7" t="s">
        <v>767</v>
      </c>
      <c r="CA142" s="7" t="s">
        <v>2969</v>
      </c>
      <c r="CC142" t="s">
        <v>3357</v>
      </c>
      <c r="CD142" t="s">
        <v>3229</v>
      </c>
    </row>
    <row r="143" spans="67:82" customFormat="1" x14ac:dyDescent="0.25">
      <c r="BO143" s="7" t="s">
        <v>188</v>
      </c>
      <c r="BY143" s="7" t="s">
        <v>3516</v>
      </c>
      <c r="BZ143" s="7" t="s">
        <v>767</v>
      </c>
      <c r="CA143" s="7" t="s">
        <v>2969</v>
      </c>
      <c r="CC143" t="s">
        <v>3358</v>
      </c>
      <c r="CD143" t="s">
        <v>3229</v>
      </c>
    </row>
    <row r="144" spans="67:82" customFormat="1" x14ac:dyDescent="0.25">
      <c r="BO144" s="7" t="s">
        <v>189</v>
      </c>
      <c r="BY144" s="7" t="s">
        <v>3517</v>
      </c>
      <c r="BZ144" s="7" t="s">
        <v>767</v>
      </c>
      <c r="CA144" s="7" t="s">
        <v>2969</v>
      </c>
      <c r="CC144" t="s">
        <v>3359</v>
      </c>
      <c r="CD144" t="s">
        <v>3229</v>
      </c>
    </row>
    <row r="145" spans="67:82" customFormat="1" x14ac:dyDescent="0.25">
      <c r="BO145" s="7" t="s">
        <v>191</v>
      </c>
      <c r="BY145" s="7" t="s">
        <v>3518</v>
      </c>
      <c r="BZ145" s="7" t="s">
        <v>767</v>
      </c>
      <c r="CA145" s="7" t="s">
        <v>2969</v>
      </c>
      <c r="CC145" t="s">
        <v>3360</v>
      </c>
      <c r="CD145" t="s">
        <v>3229</v>
      </c>
    </row>
    <row r="146" spans="67:82" customFormat="1" x14ac:dyDescent="0.25">
      <c r="BO146" s="7" t="s">
        <v>192</v>
      </c>
      <c r="BY146" s="7" t="s">
        <v>3519</v>
      </c>
      <c r="BZ146" s="7" t="s">
        <v>767</v>
      </c>
      <c r="CA146" s="7" t="s">
        <v>2969</v>
      </c>
      <c r="CC146" s="388" t="s">
        <v>3361</v>
      </c>
      <c r="CD146" t="s">
        <v>3229</v>
      </c>
    </row>
    <row r="147" spans="67:82" customFormat="1" x14ac:dyDescent="0.25">
      <c r="BO147" s="7" t="s">
        <v>193</v>
      </c>
      <c r="BY147" s="7" t="s">
        <v>3520</v>
      </c>
      <c r="BZ147" s="7" t="s">
        <v>767</v>
      </c>
      <c r="CA147" s="7" t="s">
        <v>2969</v>
      </c>
      <c r="CC147" t="s">
        <v>3362</v>
      </c>
      <c r="CD147" t="s">
        <v>3229</v>
      </c>
    </row>
    <row r="148" spans="67:82" customFormat="1" x14ac:dyDescent="0.25">
      <c r="BO148" s="7" t="s">
        <v>194</v>
      </c>
      <c r="BY148" s="7" t="s">
        <v>3521</v>
      </c>
      <c r="BZ148" s="7" t="s">
        <v>767</v>
      </c>
      <c r="CA148" s="7" t="s">
        <v>2969</v>
      </c>
      <c r="CC148" t="s">
        <v>3363</v>
      </c>
      <c r="CD148" t="s">
        <v>3229</v>
      </c>
    </row>
    <row r="149" spans="67:82" customFormat="1" x14ac:dyDescent="0.25">
      <c r="BO149" s="7" t="s">
        <v>195</v>
      </c>
      <c r="BY149" s="7" t="s">
        <v>3522</v>
      </c>
      <c r="BZ149" s="7" t="s">
        <v>767</v>
      </c>
      <c r="CA149" s="7" t="s">
        <v>2969</v>
      </c>
      <c r="CC149" t="s">
        <v>3364</v>
      </c>
      <c r="CD149" t="s">
        <v>3229</v>
      </c>
    </row>
    <row r="150" spans="67:82" customFormat="1" x14ac:dyDescent="0.25">
      <c r="BO150" s="7" t="s">
        <v>4619</v>
      </c>
      <c r="BY150" s="7" t="s">
        <v>3523</v>
      </c>
      <c r="BZ150" s="7" t="s">
        <v>767</v>
      </c>
      <c r="CA150" s="7" t="s">
        <v>2969</v>
      </c>
      <c r="CC150" t="s">
        <v>3365</v>
      </c>
      <c r="CD150" t="s">
        <v>3229</v>
      </c>
    </row>
    <row r="151" spans="67:82" customFormat="1" x14ac:dyDescent="0.25">
      <c r="BO151" s="7" t="s">
        <v>196</v>
      </c>
      <c r="BY151" s="7" t="s">
        <v>3524</v>
      </c>
      <c r="BZ151" s="7" t="s">
        <v>767</v>
      </c>
      <c r="CA151" s="7" t="s">
        <v>2969</v>
      </c>
      <c r="CC151" t="s">
        <v>3366</v>
      </c>
      <c r="CD151" t="s">
        <v>3229</v>
      </c>
    </row>
    <row r="152" spans="67:82" customFormat="1" x14ac:dyDescent="0.25">
      <c r="BO152" s="7" t="s">
        <v>197</v>
      </c>
      <c r="BY152" s="7" t="s">
        <v>3525</v>
      </c>
      <c r="BZ152" s="7" t="s">
        <v>767</v>
      </c>
      <c r="CA152" s="7" t="s">
        <v>2969</v>
      </c>
      <c r="CC152" t="s">
        <v>3367</v>
      </c>
      <c r="CD152" t="s">
        <v>3229</v>
      </c>
    </row>
    <row r="153" spans="67:82" customFormat="1" x14ac:dyDescent="0.25">
      <c r="BO153" s="7" t="s">
        <v>198</v>
      </c>
      <c r="BY153" s="7" t="s">
        <v>3526</v>
      </c>
      <c r="BZ153" s="7" t="s">
        <v>767</v>
      </c>
      <c r="CA153" s="7" t="s">
        <v>2969</v>
      </c>
      <c r="CC153" t="s">
        <v>3368</v>
      </c>
      <c r="CD153" t="s">
        <v>3229</v>
      </c>
    </row>
    <row r="154" spans="67:82" customFormat="1" x14ac:dyDescent="0.25">
      <c r="BO154" s="7" t="s">
        <v>199</v>
      </c>
      <c r="BY154" s="7" t="s">
        <v>3527</v>
      </c>
      <c r="BZ154" s="7" t="s">
        <v>767</v>
      </c>
      <c r="CA154" s="7" t="s">
        <v>2969</v>
      </c>
      <c r="CC154" t="s">
        <v>3369</v>
      </c>
      <c r="CD154" t="s">
        <v>3229</v>
      </c>
    </row>
    <row r="155" spans="67:82" customFormat="1" x14ac:dyDescent="0.25">
      <c r="BO155" s="7" t="s">
        <v>4557</v>
      </c>
      <c r="BY155" s="7" t="s">
        <v>3528</v>
      </c>
      <c r="BZ155" s="7" t="s">
        <v>767</v>
      </c>
      <c r="CA155" s="7" t="s">
        <v>2969</v>
      </c>
      <c r="CC155" t="s">
        <v>3209</v>
      </c>
      <c r="CD155" t="s">
        <v>3233</v>
      </c>
    </row>
    <row r="156" spans="67:82" customFormat="1" x14ac:dyDescent="0.25">
      <c r="BO156" s="7" t="s">
        <v>200</v>
      </c>
      <c r="BY156" s="7" t="s">
        <v>3529</v>
      </c>
      <c r="BZ156" s="7" t="s">
        <v>767</v>
      </c>
      <c r="CA156" s="7" t="s">
        <v>2969</v>
      </c>
      <c r="CC156" t="s">
        <v>3210</v>
      </c>
      <c r="CD156" t="s">
        <v>4311</v>
      </c>
    </row>
    <row r="157" spans="67:82" customFormat="1" x14ac:dyDescent="0.25">
      <c r="BO157" s="7" t="s">
        <v>4621</v>
      </c>
      <c r="BY157" s="7" t="s">
        <v>3530</v>
      </c>
      <c r="BZ157" s="7" t="s">
        <v>767</v>
      </c>
      <c r="CA157" s="7" t="s">
        <v>2969</v>
      </c>
      <c r="CC157" t="s">
        <v>3211</v>
      </c>
      <c r="CD157" t="s">
        <v>3234</v>
      </c>
    </row>
    <row r="158" spans="67:82" customFormat="1" x14ac:dyDescent="0.25">
      <c r="BO158" s="7" t="s">
        <v>201</v>
      </c>
      <c r="BY158" s="7" t="s">
        <v>3531</v>
      </c>
      <c r="BZ158" s="7" t="s">
        <v>767</v>
      </c>
      <c r="CA158" s="7" t="s">
        <v>2969</v>
      </c>
      <c r="CC158" s="388" t="s">
        <v>4309</v>
      </c>
      <c r="CD158" t="s">
        <v>4310</v>
      </c>
    </row>
    <row r="159" spans="67:82" customFormat="1" x14ac:dyDescent="0.25">
      <c r="BO159" s="7" t="s">
        <v>4479</v>
      </c>
      <c r="BY159" s="7" t="s">
        <v>3532</v>
      </c>
      <c r="BZ159" s="7" t="s">
        <v>767</v>
      </c>
      <c r="CA159" s="7" t="s">
        <v>2969</v>
      </c>
      <c r="CC159" s="388" t="s">
        <v>3212</v>
      </c>
      <c r="CD159" t="s">
        <v>3235</v>
      </c>
    </row>
    <row r="160" spans="67:82" customFormat="1" x14ac:dyDescent="0.25">
      <c r="BO160" s="7" t="s">
        <v>202</v>
      </c>
      <c r="BY160" s="7" t="s">
        <v>3533</v>
      </c>
      <c r="BZ160" s="7" t="s">
        <v>767</v>
      </c>
      <c r="CA160" s="7" t="s">
        <v>2969</v>
      </c>
      <c r="CC160" s="388" t="s">
        <v>3213</v>
      </c>
      <c r="CD160" t="s">
        <v>3229</v>
      </c>
    </row>
    <row r="161" spans="67:82" customFormat="1" x14ac:dyDescent="0.25">
      <c r="BO161" s="7" t="s">
        <v>203</v>
      </c>
      <c r="BY161" s="7" t="s">
        <v>3534</v>
      </c>
      <c r="BZ161" s="7" t="s">
        <v>767</v>
      </c>
      <c r="CA161" s="7" t="s">
        <v>2969</v>
      </c>
      <c r="CC161" t="s">
        <v>3214</v>
      </c>
      <c r="CD161" t="s">
        <v>3229</v>
      </c>
    </row>
    <row r="162" spans="67:82" customFormat="1" x14ac:dyDescent="0.25">
      <c r="BO162" s="7" t="s">
        <v>204</v>
      </c>
      <c r="BY162" s="7" t="s">
        <v>3535</v>
      </c>
      <c r="BZ162" s="7" t="s">
        <v>767</v>
      </c>
      <c r="CA162" s="7" t="s">
        <v>2969</v>
      </c>
      <c r="CC162" s="388" t="s">
        <v>3215</v>
      </c>
      <c r="CD162" t="s">
        <v>4312</v>
      </c>
    </row>
    <row r="163" spans="67:82" customFormat="1" x14ac:dyDescent="0.25">
      <c r="BO163" s="7" t="s">
        <v>205</v>
      </c>
      <c r="BY163" s="7" t="s">
        <v>3536</v>
      </c>
      <c r="BZ163" s="7" t="s">
        <v>767</v>
      </c>
      <c r="CA163" s="7" t="s">
        <v>2969</v>
      </c>
      <c r="CC163" t="s">
        <v>3216</v>
      </c>
      <c r="CD163" t="s">
        <v>3229</v>
      </c>
    </row>
    <row r="164" spans="67:82" customFormat="1" x14ac:dyDescent="0.25">
      <c r="BO164" s="7" t="s">
        <v>1685</v>
      </c>
      <c r="BY164" s="7" t="s">
        <v>3537</v>
      </c>
      <c r="BZ164" s="7" t="s">
        <v>767</v>
      </c>
      <c r="CA164" s="7" t="s">
        <v>2969</v>
      </c>
      <c r="CC164" s="388" t="s">
        <v>4314</v>
      </c>
      <c r="CD164" t="s">
        <v>4313</v>
      </c>
    </row>
    <row r="165" spans="67:82" customFormat="1" x14ac:dyDescent="0.25">
      <c r="BO165" s="7" t="s">
        <v>4558</v>
      </c>
      <c r="BY165" s="7" t="s">
        <v>3538</v>
      </c>
      <c r="BZ165" s="7" t="s">
        <v>767</v>
      </c>
      <c r="CA165" s="7" t="s">
        <v>2969</v>
      </c>
      <c r="CC165" s="388" t="s">
        <v>3217</v>
      </c>
      <c r="CD165" t="s">
        <v>4313</v>
      </c>
    </row>
    <row r="166" spans="67:82" customFormat="1" x14ac:dyDescent="0.25">
      <c r="BO166" s="7" t="s">
        <v>206</v>
      </c>
      <c r="BY166" s="7" t="s">
        <v>3539</v>
      </c>
      <c r="BZ166" s="7" t="s">
        <v>767</v>
      </c>
      <c r="CA166" s="7" t="s">
        <v>2969</v>
      </c>
      <c r="CC166" s="388" t="s">
        <v>4315</v>
      </c>
      <c r="CD166" t="s">
        <v>4303</v>
      </c>
    </row>
    <row r="167" spans="67:82" customFormat="1" x14ac:dyDescent="0.25">
      <c r="BO167" s="7" t="s">
        <v>207</v>
      </c>
      <c r="BY167" s="7" t="s">
        <v>3540</v>
      </c>
      <c r="BZ167" s="7" t="s">
        <v>767</v>
      </c>
      <c r="CA167" s="7" t="s">
        <v>2969</v>
      </c>
      <c r="CC167" s="388" t="s">
        <v>4316</v>
      </c>
      <c r="CD167" t="s">
        <v>4303</v>
      </c>
    </row>
    <row r="168" spans="67:82" customFormat="1" x14ac:dyDescent="0.25">
      <c r="BO168" s="7" t="s">
        <v>208</v>
      </c>
      <c r="BY168" s="7" t="s">
        <v>3541</v>
      </c>
      <c r="BZ168" s="7" t="s">
        <v>767</v>
      </c>
      <c r="CA168" s="7" t="s">
        <v>2969</v>
      </c>
      <c r="CC168" s="388" t="s">
        <v>3218</v>
      </c>
      <c r="CD168" t="s">
        <v>4317</v>
      </c>
    </row>
    <row r="169" spans="67:82" customFormat="1" x14ac:dyDescent="0.25">
      <c r="BO169" s="7" t="s">
        <v>209</v>
      </c>
      <c r="BY169" s="7" t="s">
        <v>3542</v>
      </c>
      <c r="BZ169" s="7" t="s">
        <v>767</v>
      </c>
      <c r="CA169" s="7" t="s">
        <v>2969</v>
      </c>
      <c r="CC169" s="388" t="s">
        <v>4318</v>
      </c>
      <c r="CD169" t="s">
        <v>4303</v>
      </c>
    </row>
    <row r="170" spans="67:82" customFormat="1" x14ac:dyDescent="0.25">
      <c r="BO170" s="7" t="s">
        <v>210</v>
      </c>
      <c r="BY170" s="7" t="s">
        <v>3543</v>
      </c>
      <c r="BZ170" s="7" t="s">
        <v>767</v>
      </c>
      <c r="CA170" s="7" t="s">
        <v>2969</v>
      </c>
      <c r="CC170" s="388" t="s">
        <v>4319</v>
      </c>
      <c r="CD170" t="s">
        <v>4334</v>
      </c>
    </row>
    <row r="171" spans="67:82" customFormat="1" x14ac:dyDescent="0.25">
      <c r="BO171" s="7" t="s">
        <v>211</v>
      </c>
      <c r="BY171" s="7" t="s">
        <v>3544</v>
      </c>
      <c r="BZ171" s="7" t="s">
        <v>767</v>
      </c>
      <c r="CA171" s="7" t="s">
        <v>2969</v>
      </c>
      <c r="CC171" s="388" t="s">
        <v>4320</v>
      </c>
      <c r="CD171" t="s">
        <v>4334</v>
      </c>
    </row>
    <row r="172" spans="67:82" customFormat="1" x14ac:dyDescent="0.25">
      <c r="BO172" s="7" t="s">
        <v>212</v>
      </c>
      <c r="BY172" s="7" t="s">
        <v>3545</v>
      </c>
      <c r="BZ172" s="7" t="s">
        <v>767</v>
      </c>
      <c r="CA172" s="7" t="s">
        <v>2969</v>
      </c>
      <c r="CC172" s="388" t="s">
        <v>4321</v>
      </c>
      <c r="CD172" t="s">
        <v>4303</v>
      </c>
    </row>
    <row r="173" spans="67:82" customFormat="1" x14ac:dyDescent="0.25">
      <c r="BO173" s="7" t="s">
        <v>216</v>
      </c>
      <c r="BY173" s="7" t="s">
        <v>3546</v>
      </c>
      <c r="BZ173" s="7" t="s">
        <v>767</v>
      </c>
      <c r="CA173" s="7" t="s">
        <v>2969</v>
      </c>
      <c r="CC173" t="s">
        <v>3219</v>
      </c>
      <c r="CD173" t="s">
        <v>3229</v>
      </c>
    </row>
    <row r="174" spans="67:82" customFormat="1" x14ac:dyDescent="0.25">
      <c r="BO174" s="7" t="s">
        <v>219</v>
      </c>
      <c r="BY174" s="7" t="s">
        <v>3547</v>
      </c>
      <c r="BZ174" s="7" t="s">
        <v>767</v>
      </c>
      <c r="CA174" s="7" t="s">
        <v>2969</v>
      </c>
      <c r="CC174" t="s">
        <v>3220</v>
      </c>
      <c r="CD174" t="s">
        <v>3229</v>
      </c>
    </row>
    <row r="175" spans="67:82" customFormat="1" x14ac:dyDescent="0.25">
      <c r="BO175" s="7" t="s">
        <v>220</v>
      </c>
      <c r="BY175" s="7" t="s">
        <v>3548</v>
      </c>
      <c r="BZ175" s="7" t="s">
        <v>767</v>
      </c>
      <c r="CA175" s="7" t="s">
        <v>2969</v>
      </c>
      <c r="CC175" s="388" t="s">
        <v>3221</v>
      </c>
      <c r="CD175" t="s">
        <v>3229</v>
      </c>
    </row>
    <row r="176" spans="67:82" customFormat="1" x14ac:dyDescent="0.25">
      <c r="BO176" s="38" t="s">
        <v>221</v>
      </c>
      <c r="BY176" s="7" t="s">
        <v>3549</v>
      </c>
      <c r="BZ176" s="7" t="s">
        <v>767</v>
      </c>
      <c r="CA176" s="7" t="s">
        <v>2969</v>
      </c>
      <c r="CC176" s="388" t="s">
        <v>3222</v>
      </c>
      <c r="CD176" t="s">
        <v>3229</v>
      </c>
    </row>
    <row r="177" spans="67:82" customFormat="1" x14ac:dyDescent="0.25">
      <c r="BO177" s="7" t="s">
        <v>222</v>
      </c>
      <c r="BY177" s="7" t="s">
        <v>3550</v>
      </c>
      <c r="BZ177" s="7" t="s">
        <v>767</v>
      </c>
      <c r="CA177" s="7" t="s">
        <v>2969</v>
      </c>
      <c r="CC177" t="s">
        <v>3370</v>
      </c>
      <c r="CD177" t="s">
        <v>3229</v>
      </c>
    </row>
    <row r="178" spans="67:82" customFormat="1" x14ac:dyDescent="0.25">
      <c r="BO178" s="7" t="s">
        <v>223</v>
      </c>
      <c r="BY178" s="7" t="s">
        <v>3551</v>
      </c>
      <c r="BZ178" s="7" t="s">
        <v>767</v>
      </c>
      <c r="CA178" s="7" t="s">
        <v>2969</v>
      </c>
      <c r="CC178" t="s">
        <v>3371</v>
      </c>
      <c r="CD178" t="s">
        <v>3229</v>
      </c>
    </row>
    <row r="179" spans="67:82" customFormat="1" x14ac:dyDescent="0.25">
      <c r="BO179" s="7" t="s">
        <v>224</v>
      </c>
      <c r="BY179" s="7" t="s">
        <v>3552</v>
      </c>
      <c r="BZ179" s="7" t="s">
        <v>767</v>
      </c>
      <c r="CA179" s="7" t="s">
        <v>2969</v>
      </c>
      <c r="CC179" t="s">
        <v>3372</v>
      </c>
      <c r="CD179" t="s">
        <v>3229</v>
      </c>
    </row>
    <row r="180" spans="67:82" customFormat="1" x14ac:dyDescent="0.25">
      <c r="BO180" s="7" t="s">
        <v>225</v>
      </c>
      <c r="BY180" s="7" t="s">
        <v>3553</v>
      </c>
      <c r="BZ180" s="7" t="s">
        <v>767</v>
      </c>
      <c r="CA180" s="7" t="s">
        <v>2969</v>
      </c>
      <c r="CC180" t="s">
        <v>3373</v>
      </c>
      <c r="CD180" t="s">
        <v>3229</v>
      </c>
    </row>
    <row r="181" spans="67:82" customFormat="1" x14ac:dyDescent="0.25">
      <c r="BO181" s="7" t="s">
        <v>226</v>
      </c>
      <c r="BY181" s="7" t="s">
        <v>3554</v>
      </c>
      <c r="BZ181" s="7" t="s">
        <v>767</v>
      </c>
      <c r="CA181" s="7" t="s">
        <v>2969</v>
      </c>
      <c r="CC181" t="s">
        <v>3374</v>
      </c>
      <c r="CD181" t="s">
        <v>3229</v>
      </c>
    </row>
    <row r="182" spans="67:82" customFormat="1" x14ac:dyDescent="0.25">
      <c r="BO182" s="7" t="s">
        <v>227</v>
      </c>
      <c r="BY182" s="7" t="s">
        <v>3555</v>
      </c>
      <c r="BZ182" s="7" t="s">
        <v>767</v>
      </c>
      <c r="CA182" s="7" t="s">
        <v>2969</v>
      </c>
      <c r="CC182" t="s">
        <v>3375</v>
      </c>
      <c r="CD182" t="s">
        <v>3229</v>
      </c>
    </row>
    <row r="183" spans="67:82" customFormat="1" x14ac:dyDescent="0.25">
      <c r="BO183" s="7" t="s">
        <v>228</v>
      </c>
      <c r="BY183" s="7" t="s">
        <v>3556</v>
      </c>
      <c r="BZ183" s="7" t="s">
        <v>767</v>
      </c>
      <c r="CA183" s="7" t="s">
        <v>2969</v>
      </c>
      <c r="CC183" t="s">
        <v>3376</v>
      </c>
      <c r="CD183" t="s">
        <v>3229</v>
      </c>
    </row>
    <row r="184" spans="67:82" customFormat="1" x14ac:dyDescent="0.25">
      <c r="BO184" s="7" t="s">
        <v>229</v>
      </c>
      <c r="BY184" s="7" t="s">
        <v>3557</v>
      </c>
      <c r="BZ184" s="7" t="s">
        <v>767</v>
      </c>
      <c r="CA184" s="7" t="s">
        <v>2969</v>
      </c>
      <c r="CC184" t="s">
        <v>3377</v>
      </c>
      <c r="CD184" t="s">
        <v>3229</v>
      </c>
    </row>
    <row r="185" spans="67:82" customFormat="1" x14ac:dyDescent="0.25">
      <c r="BO185" s="7" t="s">
        <v>230</v>
      </c>
      <c r="BY185" s="7" t="s">
        <v>3558</v>
      </c>
      <c r="BZ185" s="7" t="s">
        <v>767</v>
      </c>
      <c r="CA185" s="7" t="s">
        <v>2969</v>
      </c>
      <c r="CC185" t="s">
        <v>3378</v>
      </c>
      <c r="CD185" t="s">
        <v>3229</v>
      </c>
    </row>
    <row r="186" spans="67:82" customFormat="1" x14ac:dyDescent="0.25">
      <c r="BO186" s="7" t="s">
        <v>231</v>
      </c>
      <c r="BY186" s="7" t="s">
        <v>3559</v>
      </c>
      <c r="BZ186" s="7" t="s">
        <v>767</v>
      </c>
      <c r="CA186" s="7" t="s">
        <v>2969</v>
      </c>
      <c r="CC186" t="s">
        <v>3223</v>
      </c>
      <c r="CD186" t="s">
        <v>3229</v>
      </c>
    </row>
    <row r="187" spans="67:82" customFormat="1" x14ac:dyDescent="0.25">
      <c r="BO187" s="7" t="s">
        <v>232</v>
      </c>
      <c r="BY187" s="7" t="s">
        <v>3560</v>
      </c>
      <c r="BZ187" s="7" t="s">
        <v>767</v>
      </c>
      <c r="CA187" s="7" t="s">
        <v>2969</v>
      </c>
      <c r="CC187" t="s">
        <v>3224</v>
      </c>
      <c r="CD187" t="s">
        <v>3229</v>
      </c>
    </row>
    <row r="188" spans="67:82" customFormat="1" x14ac:dyDescent="0.25">
      <c r="BO188" s="7" t="s">
        <v>233</v>
      </c>
      <c r="BY188" s="7" t="s">
        <v>3561</v>
      </c>
      <c r="BZ188" s="7" t="s">
        <v>767</v>
      </c>
      <c r="CA188" s="7" t="s">
        <v>2969</v>
      </c>
      <c r="CC188" s="388" t="s">
        <v>3225</v>
      </c>
      <c r="CD188" t="s">
        <v>4331</v>
      </c>
    </row>
    <row r="189" spans="67:82" customFormat="1" x14ac:dyDescent="0.25">
      <c r="BO189" s="7" t="s">
        <v>4483</v>
      </c>
      <c r="BY189" s="7" t="s">
        <v>3562</v>
      </c>
      <c r="BZ189" s="7" t="s">
        <v>767</v>
      </c>
      <c r="CA189" s="7" t="s">
        <v>2969</v>
      </c>
      <c r="CC189" s="388" t="s">
        <v>4332</v>
      </c>
      <c r="CD189" t="s">
        <v>4331</v>
      </c>
    </row>
    <row r="190" spans="67:82" customFormat="1" x14ac:dyDescent="0.25">
      <c r="BO190" s="7" t="s">
        <v>235</v>
      </c>
      <c r="BY190" s="7" t="s">
        <v>3563</v>
      </c>
      <c r="BZ190" s="7" t="s">
        <v>767</v>
      </c>
      <c r="CA190" s="7" t="s">
        <v>2969</v>
      </c>
      <c r="CC190" s="388" t="s">
        <v>4322</v>
      </c>
      <c r="CD190" t="s">
        <v>4303</v>
      </c>
    </row>
    <row r="191" spans="67:82" customFormat="1" x14ac:dyDescent="0.25">
      <c r="BO191" s="7" t="s">
        <v>237</v>
      </c>
      <c r="BY191" s="7" t="s">
        <v>3564</v>
      </c>
      <c r="BZ191" s="7" t="s">
        <v>767</v>
      </c>
      <c r="CA191" s="7" t="s">
        <v>2969</v>
      </c>
      <c r="CC191" s="388" t="s">
        <v>4323</v>
      </c>
      <c r="CD191" t="s">
        <v>4303</v>
      </c>
    </row>
    <row r="192" spans="67:82" customFormat="1" x14ac:dyDescent="0.25">
      <c r="BO192" s="7" t="s">
        <v>238</v>
      </c>
      <c r="BY192" s="7" t="s">
        <v>3565</v>
      </c>
      <c r="BZ192" s="7" t="s">
        <v>767</v>
      </c>
      <c r="CA192" s="7" t="s">
        <v>2969</v>
      </c>
      <c r="CC192" s="388" t="s">
        <v>3226</v>
      </c>
      <c r="CD192" t="s">
        <v>3229</v>
      </c>
    </row>
    <row r="193" spans="67:82" customFormat="1" x14ac:dyDescent="0.25">
      <c r="BO193" s="7" t="s">
        <v>239</v>
      </c>
      <c r="BY193" s="7" t="s">
        <v>3566</v>
      </c>
      <c r="BZ193" s="7" t="s">
        <v>767</v>
      </c>
      <c r="CA193" s="7" t="s">
        <v>2969</v>
      </c>
      <c r="CC193" s="388" t="s">
        <v>3227</v>
      </c>
      <c r="CD193" t="s">
        <v>3229</v>
      </c>
    </row>
    <row r="194" spans="67:82" customFormat="1" x14ac:dyDescent="0.25">
      <c r="BO194" s="7" t="s">
        <v>240</v>
      </c>
      <c r="BY194" s="7" t="s">
        <v>3567</v>
      </c>
      <c r="BZ194" s="7" t="s">
        <v>767</v>
      </c>
      <c r="CA194" s="7" t="s">
        <v>2969</v>
      </c>
      <c r="CC194" s="388" t="s">
        <v>4324</v>
      </c>
      <c r="CD194" t="s">
        <v>4303</v>
      </c>
    </row>
    <row r="195" spans="67:82" customFormat="1" x14ac:dyDescent="0.25">
      <c r="BO195" s="7" t="s">
        <v>241</v>
      </c>
      <c r="BY195" s="7" t="s">
        <v>3568</v>
      </c>
      <c r="BZ195" s="7" t="s">
        <v>767</v>
      </c>
      <c r="CA195" s="7" t="s">
        <v>2969</v>
      </c>
      <c r="CC195" s="388" t="s">
        <v>4325</v>
      </c>
      <c r="CD195" t="s">
        <v>4303</v>
      </c>
    </row>
    <row r="196" spans="67:82" customFormat="1" x14ac:dyDescent="0.25">
      <c r="BO196" s="7" t="s">
        <v>1646</v>
      </c>
      <c r="BY196" s="7" t="s">
        <v>3569</v>
      </c>
      <c r="BZ196" s="7" t="s">
        <v>767</v>
      </c>
      <c r="CA196" s="7" t="s">
        <v>2969</v>
      </c>
      <c r="CC196" t="s">
        <v>4326</v>
      </c>
      <c r="CD196" t="s">
        <v>3229</v>
      </c>
    </row>
    <row r="197" spans="67:82" customFormat="1" x14ac:dyDescent="0.25">
      <c r="BO197" s="7" t="s">
        <v>242</v>
      </c>
      <c r="BY197" s="7" t="s">
        <v>3570</v>
      </c>
      <c r="BZ197" s="7" t="s">
        <v>767</v>
      </c>
      <c r="CA197" s="7" t="s">
        <v>2969</v>
      </c>
      <c r="CC197" t="s">
        <v>4327</v>
      </c>
      <c r="CD197" t="s">
        <v>3229</v>
      </c>
    </row>
    <row r="198" spans="67:82" customFormat="1" x14ac:dyDescent="0.25">
      <c r="BO198" s="7" t="s">
        <v>243</v>
      </c>
      <c r="BY198" s="7" t="s">
        <v>3571</v>
      </c>
      <c r="BZ198" s="7" t="s">
        <v>767</v>
      </c>
      <c r="CA198" s="7" t="s">
        <v>2969</v>
      </c>
      <c r="CC198" t="s">
        <v>4328</v>
      </c>
      <c r="CD198" t="s">
        <v>3229</v>
      </c>
    </row>
    <row r="199" spans="67:82" customFormat="1" x14ac:dyDescent="0.25">
      <c r="BO199" s="38" t="s">
        <v>244</v>
      </c>
      <c r="BY199" s="7" t="s">
        <v>3572</v>
      </c>
      <c r="BZ199" s="7" t="s">
        <v>767</v>
      </c>
      <c r="CA199" s="7" t="s">
        <v>2969</v>
      </c>
      <c r="CC199" t="s">
        <v>4329</v>
      </c>
      <c r="CD199" t="s">
        <v>3229</v>
      </c>
    </row>
    <row r="200" spans="67:82" customFormat="1" x14ac:dyDescent="0.25">
      <c r="BO200" s="7" t="s">
        <v>245</v>
      </c>
      <c r="BY200" s="7" t="s">
        <v>3573</v>
      </c>
      <c r="BZ200" s="7" t="s">
        <v>767</v>
      </c>
      <c r="CA200" s="7" t="s">
        <v>2969</v>
      </c>
      <c r="CC200" t="s">
        <v>4330</v>
      </c>
      <c r="CD200" t="s">
        <v>3229</v>
      </c>
    </row>
    <row r="201" spans="67:82" customFormat="1" x14ac:dyDescent="0.25">
      <c r="BO201" s="7" t="s">
        <v>247</v>
      </c>
      <c r="BY201" s="7" t="s">
        <v>3574</v>
      </c>
      <c r="BZ201" s="7" t="s">
        <v>767</v>
      </c>
      <c r="CA201" s="7" t="s">
        <v>2969</v>
      </c>
    </row>
    <row r="202" spans="67:82" customFormat="1" x14ac:dyDescent="0.25">
      <c r="BO202" s="7" t="s">
        <v>248</v>
      </c>
      <c r="BY202" s="7" t="s">
        <v>3575</v>
      </c>
      <c r="BZ202" s="7" t="s">
        <v>767</v>
      </c>
      <c r="CA202" s="7" t="s">
        <v>2969</v>
      </c>
    </row>
    <row r="203" spans="67:82" customFormat="1" x14ac:dyDescent="0.25">
      <c r="BO203" s="7" t="s">
        <v>249</v>
      </c>
      <c r="BY203" s="7" t="s">
        <v>3576</v>
      </c>
      <c r="BZ203" s="7" t="s">
        <v>767</v>
      </c>
      <c r="CA203" s="7" t="s">
        <v>2969</v>
      </c>
    </row>
    <row r="204" spans="67:82" customFormat="1" x14ac:dyDescent="0.25">
      <c r="BO204" s="7" t="s">
        <v>250</v>
      </c>
      <c r="BY204" s="7" t="s">
        <v>3577</v>
      </c>
      <c r="BZ204" s="7" t="s">
        <v>767</v>
      </c>
      <c r="CA204" s="7" t="s">
        <v>2969</v>
      </c>
    </row>
    <row r="205" spans="67:82" customFormat="1" x14ac:dyDescent="0.25">
      <c r="BO205" s="7" t="s">
        <v>251</v>
      </c>
      <c r="BY205" s="7" t="s">
        <v>3578</v>
      </c>
      <c r="BZ205" s="7" t="s">
        <v>767</v>
      </c>
      <c r="CA205" s="7" t="s">
        <v>2969</v>
      </c>
    </row>
    <row r="206" spans="67:82" customFormat="1" x14ac:dyDescent="0.25">
      <c r="BO206" s="7" t="s">
        <v>252</v>
      </c>
      <c r="BY206" s="7" t="s">
        <v>3579</v>
      </c>
      <c r="BZ206" s="7" t="s">
        <v>767</v>
      </c>
      <c r="CA206" s="7" t="s">
        <v>2969</v>
      </c>
    </row>
    <row r="207" spans="67:82" customFormat="1" x14ac:dyDescent="0.25">
      <c r="BO207" s="7" t="s">
        <v>253</v>
      </c>
      <c r="BY207" s="7" t="s">
        <v>3580</v>
      </c>
      <c r="BZ207" s="7" t="s">
        <v>767</v>
      </c>
      <c r="CA207" s="7" t="s">
        <v>2969</v>
      </c>
    </row>
    <row r="208" spans="67:82" customFormat="1" x14ac:dyDescent="0.25">
      <c r="BO208" s="7" t="s">
        <v>255</v>
      </c>
      <c r="BY208" s="7" t="s">
        <v>3581</v>
      </c>
      <c r="BZ208" s="7" t="s">
        <v>767</v>
      </c>
      <c r="CA208" s="7" t="s">
        <v>2969</v>
      </c>
    </row>
    <row r="209" spans="67:79" customFormat="1" x14ac:dyDescent="0.25">
      <c r="BO209" s="7" t="s">
        <v>256</v>
      </c>
      <c r="BY209" s="7" t="s">
        <v>3582</v>
      </c>
      <c r="BZ209" s="7" t="s">
        <v>767</v>
      </c>
      <c r="CA209" s="7" t="s">
        <v>2969</v>
      </c>
    </row>
    <row r="210" spans="67:79" customFormat="1" x14ac:dyDescent="0.25">
      <c r="BO210" s="7" t="s">
        <v>257</v>
      </c>
      <c r="BY210" s="7" t="s">
        <v>3583</v>
      </c>
      <c r="BZ210" s="7" t="s">
        <v>767</v>
      </c>
      <c r="CA210" s="7" t="s">
        <v>2969</v>
      </c>
    </row>
    <row r="211" spans="67:79" customFormat="1" x14ac:dyDescent="0.25">
      <c r="BO211" s="7" t="s">
        <v>259</v>
      </c>
      <c r="BY211" s="7" t="s">
        <v>3584</v>
      </c>
      <c r="BZ211" s="7" t="s">
        <v>767</v>
      </c>
      <c r="CA211" s="7" t="s">
        <v>2969</v>
      </c>
    </row>
    <row r="212" spans="67:79" customFormat="1" x14ac:dyDescent="0.25">
      <c r="BO212" s="7" t="s">
        <v>260</v>
      </c>
      <c r="BY212" s="7" t="s">
        <v>3585</v>
      </c>
      <c r="BZ212" s="7" t="s">
        <v>767</v>
      </c>
      <c r="CA212" s="7" t="s">
        <v>2969</v>
      </c>
    </row>
    <row r="213" spans="67:79" customFormat="1" x14ac:dyDescent="0.25">
      <c r="BO213" s="7" t="s">
        <v>261</v>
      </c>
      <c r="BY213" s="7" t="s">
        <v>3586</v>
      </c>
      <c r="BZ213" s="7" t="s">
        <v>767</v>
      </c>
      <c r="CA213" s="7" t="s">
        <v>2969</v>
      </c>
    </row>
    <row r="214" spans="67:79" customFormat="1" x14ac:dyDescent="0.25">
      <c r="BO214" s="7" t="s">
        <v>262</v>
      </c>
      <c r="BY214" s="7" t="s">
        <v>3587</v>
      </c>
      <c r="BZ214" s="7" t="s">
        <v>767</v>
      </c>
      <c r="CA214" s="7" t="s">
        <v>2969</v>
      </c>
    </row>
    <row r="215" spans="67:79" customFormat="1" x14ac:dyDescent="0.25">
      <c r="BO215" s="7" t="s">
        <v>264</v>
      </c>
      <c r="BY215" s="7" t="s">
        <v>3588</v>
      </c>
      <c r="BZ215" s="7" t="s">
        <v>767</v>
      </c>
      <c r="CA215" s="7" t="s">
        <v>2969</v>
      </c>
    </row>
    <row r="216" spans="67:79" customFormat="1" x14ac:dyDescent="0.25">
      <c r="BO216" s="7" t="s">
        <v>265</v>
      </c>
      <c r="BY216" s="7" t="s">
        <v>3589</v>
      </c>
      <c r="BZ216" s="7" t="s">
        <v>767</v>
      </c>
      <c r="CA216" s="7" t="s">
        <v>2969</v>
      </c>
    </row>
    <row r="217" spans="67:79" customFormat="1" x14ac:dyDescent="0.25">
      <c r="BO217" s="7" t="s">
        <v>4627</v>
      </c>
      <c r="BY217" s="7" t="s">
        <v>3590</v>
      </c>
      <c r="BZ217" s="7" t="s">
        <v>767</v>
      </c>
      <c r="CA217" s="7" t="s">
        <v>2969</v>
      </c>
    </row>
    <row r="218" spans="67:79" customFormat="1" x14ac:dyDescent="0.25">
      <c r="BO218" s="7" t="s">
        <v>266</v>
      </c>
      <c r="BY218" s="7" t="s">
        <v>3591</v>
      </c>
      <c r="BZ218" s="7" t="s">
        <v>767</v>
      </c>
      <c r="CA218" s="7" t="s">
        <v>2969</v>
      </c>
    </row>
    <row r="219" spans="67:79" customFormat="1" x14ac:dyDescent="0.25">
      <c r="BO219" s="7" t="s">
        <v>267</v>
      </c>
      <c r="BY219" s="7" t="s">
        <v>3592</v>
      </c>
      <c r="BZ219" s="7" t="s">
        <v>767</v>
      </c>
      <c r="CA219" s="7" t="s">
        <v>2969</v>
      </c>
    </row>
    <row r="220" spans="67:79" customFormat="1" x14ac:dyDescent="0.25">
      <c r="BO220" s="7" t="s">
        <v>268</v>
      </c>
      <c r="BY220" s="7" t="s">
        <v>3593</v>
      </c>
      <c r="BZ220" s="7" t="s">
        <v>767</v>
      </c>
      <c r="CA220" s="7" t="s">
        <v>2969</v>
      </c>
    </row>
    <row r="221" spans="67:79" customFormat="1" x14ac:dyDescent="0.25">
      <c r="BO221" s="7" t="s">
        <v>269</v>
      </c>
      <c r="BY221" s="7" t="s">
        <v>3594</v>
      </c>
      <c r="BZ221" s="7" t="s">
        <v>767</v>
      </c>
      <c r="CA221" s="7" t="s">
        <v>2969</v>
      </c>
    </row>
    <row r="222" spans="67:79" customFormat="1" x14ac:dyDescent="0.25">
      <c r="BO222" s="7" t="s">
        <v>4628</v>
      </c>
      <c r="BY222" s="7" t="s">
        <v>3595</v>
      </c>
      <c r="BZ222" s="7" t="s">
        <v>767</v>
      </c>
      <c r="CA222" s="7" t="s">
        <v>2969</v>
      </c>
    </row>
    <row r="223" spans="67:79" customFormat="1" x14ac:dyDescent="0.25">
      <c r="BO223" s="7" t="s">
        <v>271</v>
      </c>
      <c r="BY223" s="7" t="s">
        <v>3596</v>
      </c>
      <c r="BZ223" s="7" t="s">
        <v>767</v>
      </c>
      <c r="CA223" s="7" t="s">
        <v>2969</v>
      </c>
    </row>
    <row r="224" spans="67:79" customFormat="1" x14ac:dyDescent="0.25">
      <c r="BO224" s="7" t="s">
        <v>273</v>
      </c>
      <c r="BY224" s="7" t="s">
        <v>3597</v>
      </c>
      <c r="BZ224" s="7" t="s">
        <v>767</v>
      </c>
      <c r="CA224" s="7" t="s">
        <v>2969</v>
      </c>
    </row>
    <row r="225" spans="67:79" customFormat="1" x14ac:dyDescent="0.25">
      <c r="BO225" s="7" t="s">
        <v>274</v>
      </c>
      <c r="BY225" s="7" t="s">
        <v>3598</v>
      </c>
      <c r="BZ225" s="7" t="s">
        <v>767</v>
      </c>
      <c r="CA225" s="7" t="s">
        <v>2969</v>
      </c>
    </row>
    <row r="226" spans="67:79" customFormat="1" x14ac:dyDescent="0.25">
      <c r="BO226" s="7" t="s">
        <v>275</v>
      </c>
      <c r="BY226" s="7" t="s">
        <v>3599</v>
      </c>
      <c r="BZ226" s="7" t="s">
        <v>767</v>
      </c>
      <c r="CA226" s="7" t="s">
        <v>2969</v>
      </c>
    </row>
    <row r="227" spans="67:79" customFormat="1" x14ac:dyDescent="0.25">
      <c r="BO227" s="7" t="s">
        <v>276</v>
      </c>
      <c r="BY227" s="7" t="s">
        <v>3600</v>
      </c>
      <c r="BZ227" s="7" t="s">
        <v>767</v>
      </c>
      <c r="CA227" s="7" t="s">
        <v>2969</v>
      </c>
    </row>
    <row r="228" spans="67:79" customFormat="1" x14ac:dyDescent="0.25">
      <c r="BO228" s="7" t="s">
        <v>277</v>
      </c>
      <c r="BY228" s="7" t="s">
        <v>3601</v>
      </c>
      <c r="BZ228" s="7" t="s">
        <v>767</v>
      </c>
      <c r="CA228" s="7" t="s">
        <v>2969</v>
      </c>
    </row>
    <row r="229" spans="67:79" customFormat="1" x14ac:dyDescent="0.25">
      <c r="BO229" s="7" t="s">
        <v>278</v>
      </c>
      <c r="BY229" s="7" t="s">
        <v>3602</v>
      </c>
      <c r="BZ229" s="7" t="s">
        <v>767</v>
      </c>
      <c r="CA229" s="7" t="s">
        <v>2969</v>
      </c>
    </row>
    <row r="230" spans="67:79" customFormat="1" x14ac:dyDescent="0.25">
      <c r="BO230" s="7" t="s">
        <v>279</v>
      </c>
      <c r="BY230" s="7" t="s">
        <v>3603</v>
      </c>
      <c r="BZ230" s="7" t="s">
        <v>767</v>
      </c>
      <c r="CA230" s="7" t="s">
        <v>2969</v>
      </c>
    </row>
    <row r="231" spans="67:79" customFormat="1" x14ac:dyDescent="0.25">
      <c r="BO231" s="7" t="s">
        <v>4629</v>
      </c>
      <c r="BY231" s="7" t="s">
        <v>3604</v>
      </c>
      <c r="BZ231" s="7" t="s">
        <v>767</v>
      </c>
      <c r="CA231" s="7" t="s">
        <v>2969</v>
      </c>
    </row>
    <row r="232" spans="67:79" customFormat="1" x14ac:dyDescent="0.25">
      <c r="BO232" s="7" t="s">
        <v>280</v>
      </c>
      <c r="BY232" s="7" t="s">
        <v>3605</v>
      </c>
      <c r="BZ232" s="7" t="s">
        <v>767</v>
      </c>
      <c r="CA232" s="7" t="s">
        <v>2969</v>
      </c>
    </row>
    <row r="233" spans="67:79" customFormat="1" x14ac:dyDescent="0.25">
      <c r="BO233" s="7" t="s">
        <v>282</v>
      </c>
      <c r="BY233" s="7" t="s">
        <v>3606</v>
      </c>
      <c r="BZ233" s="7" t="s">
        <v>767</v>
      </c>
      <c r="CA233" s="7" t="s">
        <v>2969</v>
      </c>
    </row>
    <row r="234" spans="67:79" customFormat="1" x14ac:dyDescent="0.25">
      <c r="BO234" s="7" t="s">
        <v>283</v>
      </c>
      <c r="BY234" s="7" t="s">
        <v>3607</v>
      </c>
      <c r="BZ234" s="7" t="s">
        <v>767</v>
      </c>
      <c r="CA234" s="7" t="s">
        <v>2969</v>
      </c>
    </row>
    <row r="235" spans="67:79" customFormat="1" x14ac:dyDescent="0.25">
      <c r="BO235" s="7" t="s">
        <v>284</v>
      </c>
      <c r="BY235" s="7" t="s">
        <v>3608</v>
      </c>
      <c r="BZ235" s="7" t="s">
        <v>767</v>
      </c>
      <c r="CA235" s="7" t="s">
        <v>2969</v>
      </c>
    </row>
    <row r="236" spans="67:79" customFormat="1" x14ac:dyDescent="0.25">
      <c r="BO236" s="7" t="s">
        <v>285</v>
      </c>
      <c r="BY236" s="7" t="s">
        <v>3609</v>
      </c>
      <c r="BZ236" s="7" t="s">
        <v>767</v>
      </c>
      <c r="CA236" s="7" t="s">
        <v>2969</v>
      </c>
    </row>
    <row r="237" spans="67:79" customFormat="1" x14ac:dyDescent="0.25">
      <c r="BO237" s="7" t="s">
        <v>286</v>
      </c>
      <c r="BY237" s="7" t="s">
        <v>3610</v>
      </c>
      <c r="BZ237" s="7" t="s">
        <v>767</v>
      </c>
      <c r="CA237" s="7" t="s">
        <v>2969</v>
      </c>
    </row>
    <row r="238" spans="67:79" customFormat="1" x14ac:dyDescent="0.25">
      <c r="BO238" s="7" t="s">
        <v>287</v>
      </c>
      <c r="BY238" s="7" t="s">
        <v>3611</v>
      </c>
      <c r="BZ238" s="7" t="s">
        <v>767</v>
      </c>
      <c r="CA238" s="7" t="s">
        <v>2969</v>
      </c>
    </row>
    <row r="239" spans="67:79" customFormat="1" x14ac:dyDescent="0.25">
      <c r="BO239" s="7" t="s">
        <v>288</v>
      </c>
      <c r="BY239" s="7" t="s">
        <v>3612</v>
      </c>
      <c r="BZ239" s="7" t="s">
        <v>767</v>
      </c>
      <c r="CA239" s="7" t="s">
        <v>2969</v>
      </c>
    </row>
    <row r="240" spans="67:79" customFormat="1" x14ac:dyDescent="0.25">
      <c r="BO240" s="38" t="s">
        <v>289</v>
      </c>
      <c r="BY240" s="7" t="s">
        <v>3613</v>
      </c>
      <c r="BZ240" s="7" t="s">
        <v>767</v>
      </c>
      <c r="CA240" s="7" t="s">
        <v>2969</v>
      </c>
    </row>
    <row r="241" spans="67:79" customFormat="1" x14ac:dyDescent="0.25">
      <c r="BO241" s="7" t="s">
        <v>290</v>
      </c>
      <c r="BY241" s="7" t="s">
        <v>3614</v>
      </c>
      <c r="BZ241" s="7" t="s">
        <v>767</v>
      </c>
      <c r="CA241" s="7" t="s">
        <v>2969</v>
      </c>
    </row>
    <row r="242" spans="67:79" customFormat="1" x14ac:dyDescent="0.25">
      <c r="BO242" s="7" t="s">
        <v>291</v>
      </c>
      <c r="BY242" s="7" t="s">
        <v>3615</v>
      </c>
      <c r="BZ242" s="7" t="s">
        <v>767</v>
      </c>
      <c r="CA242" s="7" t="s">
        <v>2969</v>
      </c>
    </row>
    <row r="243" spans="67:79" customFormat="1" x14ac:dyDescent="0.25">
      <c r="BO243" s="7" t="s">
        <v>293</v>
      </c>
      <c r="BY243" s="7" t="s">
        <v>3616</v>
      </c>
      <c r="BZ243" s="7" t="s">
        <v>767</v>
      </c>
      <c r="CA243" s="7" t="s">
        <v>2969</v>
      </c>
    </row>
    <row r="244" spans="67:79" customFormat="1" x14ac:dyDescent="0.25">
      <c r="BO244" s="7" t="s">
        <v>294</v>
      </c>
      <c r="BY244" s="7" t="s">
        <v>3617</v>
      </c>
      <c r="BZ244" s="7" t="s">
        <v>767</v>
      </c>
      <c r="CA244" s="7" t="s">
        <v>2969</v>
      </c>
    </row>
    <row r="245" spans="67:79" customFormat="1" x14ac:dyDescent="0.25">
      <c r="BO245" s="7" t="s">
        <v>295</v>
      </c>
      <c r="BY245" s="7" t="s">
        <v>3618</v>
      </c>
      <c r="BZ245" s="7" t="s">
        <v>767</v>
      </c>
      <c r="CA245" s="7" t="s">
        <v>2969</v>
      </c>
    </row>
    <row r="246" spans="67:79" customFormat="1" x14ac:dyDescent="0.25">
      <c r="BO246" s="7" t="s">
        <v>4633</v>
      </c>
      <c r="BY246" s="7" t="s">
        <v>3619</v>
      </c>
      <c r="BZ246" s="7" t="s">
        <v>767</v>
      </c>
      <c r="CA246" s="7" t="s">
        <v>2969</v>
      </c>
    </row>
    <row r="247" spans="67:79" customFormat="1" x14ac:dyDescent="0.25">
      <c r="BO247" s="7" t="s">
        <v>296</v>
      </c>
      <c r="BY247" s="7" t="s">
        <v>3620</v>
      </c>
      <c r="BZ247" s="7" t="s">
        <v>767</v>
      </c>
      <c r="CA247" s="7" t="s">
        <v>2969</v>
      </c>
    </row>
    <row r="248" spans="67:79" customFormat="1" x14ac:dyDescent="0.25">
      <c r="BO248" s="7" t="s">
        <v>297</v>
      </c>
      <c r="BY248" s="7" t="s">
        <v>3621</v>
      </c>
      <c r="BZ248" s="7" t="s">
        <v>767</v>
      </c>
      <c r="CA248" s="7" t="s">
        <v>2969</v>
      </c>
    </row>
    <row r="249" spans="67:79" customFormat="1" x14ac:dyDescent="0.25">
      <c r="BO249" s="7" t="s">
        <v>298</v>
      </c>
      <c r="BY249" s="7" t="s">
        <v>3622</v>
      </c>
      <c r="BZ249" s="7" t="s">
        <v>767</v>
      </c>
      <c r="CA249" s="7" t="s">
        <v>2969</v>
      </c>
    </row>
    <row r="250" spans="67:79" customFormat="1" x14ac:dyDescent="0.25">
      <c r="BO250" s="7" t="s">
        <v>299</v>
      </c>
      <c r="BY250" s="7" t="s">
        <v>3623</v>
      </c>
      <c r="BZ250" s="7" t="s">
        <v>767</v>
      </c>
      <c r="CA250" s="7" t="s">
        <v>2969</v>
      </c>
    </row>
    <row r="251" spans="67:79" customFormat="1" x14ac:dyDescent="0.25">
      <c r="BO251" s="7" t="s">
        <v>300</v>
      </c>
      <c r="BY251" s="7" t="s">
        <v>3624</v>
      </c>
      <c r="BZ251" s="7" t="s">
        <v>767</v>
      </c>
      <c r="CA251" s="7" t="s">
        <v>2969</v>
      </c>
    </row>
    <row r="252" spans="67:79" customFormat="1" x14ac:dyDescent="0.25">
      <c r="BO252" s="7" t="s">
        <v>301</v>
      </c>
      <c r="BY252" s="7" t="s">
        <v>3625</v>
      </c>
      <c r="BZ252" s="7" t="s">
        <v>767</v>
      </c>
      <c r="CA252" s="7" t="s">
        <v>2969</v>
      </c>
    </row>
    <row r="253" spans="67:79" customFormat="1" x14ac:dyDescent="0.25">
      <c r="BO253" s="7" t="s">
        <v>302</v>
      </c>
      <c r="BY253" s="7" t="s">
        <v>3626</v>
      </c>
      <c r="BZ253" s="7" t="s">
        <v>767</v>
      </c>
      <c r="CA253" s="7" t="s">
        <v>2969</v>
      </c>
    </row>
    <row r="254" spans="67:79" customFormat="1" x14ac:dyDescent="0.25">
      <c r="BO254" s="7" t="s">
        <v>303</v>
      </c>
      <c r="BY254" s="7" t="s">
        <v>3627</v>
      </c>
      <c r="BZ254" s="7" t="s">
        <v>767</v>
      </c>
      <c r="CA254" s="7" t="s">
        <v>2969</v>
      </c>
    </row>
    <row r="255" spans="67:79" customFormat="1" x14ac:dyDescent="0.25">
      <c r="BO255" s="7" t="s">
        <v>304</v>
      </c>
      <c r="BY255" s="7" t="s">
        <v>3628</v>
      </c>
      <c r="BZ255" s="7" t="s">
        <v>767</v>
      </c>
      <c r="CA255" s="7" t="s">
        <v>2969</v>
      </c>
    </row>
    <row r="256" spans="67:79" customFormat="1" x14ac:dyDescent="0.25">
      <c r="BO256" s="7" t="s">
        <v>305</v>
      </c>
      <c r="BY256" s="7" t="s">
        <v>3629</v>
      </c>
      <c r="BZ256" s="7" t="s">
        <v>767</v>
      </c>
      <c r="CA256" s="7" t="s">
        <v>2969</v>
      </c>
    </row>
    <row r="257" spans="67:79" customFormat="1" x14ac:dyDescent="0.25">
      <c r="BO257" s="7" t="s">
        <v>308</v>
      </c>
      <c r="BY257" s="7" t="s">
        <v>3630</v>
      </c>
      <c r="BZ257" s="7" t="s">
        <v>767</v>
      </c>
      <c r="CA257" s="7" t="s">
        <v>2969</v>
      </c>
    </row>
    <row r="258" spans="67:79" customFormat="1" x14ac:dyDescent="0.25">
      <c r="BO258" s="7" t="s">
        <v>310</v>
      </c>
      <c r="BY258" s="7" t="s">
        <v>3631</v>
      </c>
      <c r="BZ258" s="7" t="s">
        <v>767</v>
      </c>
      <c r="CA258" s="7" t="s">
        <v>2969</v>
      </c>
    </row>
    <row r="259" spans="67:79" customFormat="1" x14ac:dyDescent="0.25">
      <c r="BO259" s="7" t="s">
        <v>311</v>
      </c>
      <c r="BY259" s="7" t="s">
        <v>3684</v>
      </c>
      <c r="BZ259" s="7" t="s">
        <v>767</v>
      </c>
      <c r="CA259" s="7" t="s">
        <v>2969</v>
      </c>
    </row>
    <row r="260" spans="67:79" customFormat="1" x14ac:dyDescent="0.25">
      <c r="BO260" s="7" t="s">
        <v>312</v>
      </c>
      <c r="BY260" s="7" t="s">
        <v>3632</v>
      </c>
      <c r="BZ260" s="7" t="s">
        <v>767</v>
      </c>
      <c r="CA260" s="7" t="s">
        <v>2969</v>
      </c>
    </row>
    <row r="261" spans="67:79" customFormat="1" x14ac:dyDescent="0.25">
      <c r="BO261" s="7" t="s">
        <v>4635</v>
      </c>
      <c r="BY261" s="7" t="s">
        <v>3633</v>
      </c>
      <c r="BZ261" s="7" t="s">
        <v>767</v>
      </c>
      <c r="CA261" s="7" t="s">
        <v>2969</v>
      </c>
    </row>
    <row r="262" spans="67:79" customFormat="1" x14ac:dyDescent="0.25">
      <c r="BO262" s="7" t="s">
        <v>316</v>
      </c>
      <c r="BY262" s="7" t="s">
        <v>3634</v>
      </c>
      <c r="BZ262" s="7" t="s">
        <v>767</v>
      </c>
      <c r="CA262" s="7" t="s">
        <v>2969</v>
      </c>
    </row>
    <row r="263" spans="67:79" customFormat="1" x14ac:dyDescent="0.25">
      <c r="BO263" s="7" t="s">
        <v>317</v>
      </c>
      <c r="BY263" s="7" t="s">
        <v>3635</v>
      </c>
      <c r="BZ263" s="7" t="s">
        <v>767</v>
      </c>
      <c r="CA263" s="7" t="s">
        <v>2969</v>
      </c>
    </row>
    <row r="264" spans="67:79" customFormat="1" x14ac:dyDescent="0.25">
      <c r="BO264" s="7" t="s">
        <v>319</v>
      </c>
      <c r="BY264" s="7" t="s">
        <v>3636</v>
      </c>
      <c r="BZ264" s="7" t="s">
        <v>767</v>
      </c>
      <c r="CA264" s="7" t="s">
        <v>2969</v>
      </c>
    </row>
    <row r="265" spans="67:79" customFormat="1" x14ac:dyDescent="0.25">
      <c r="BO265" s="7" t="s">
        <v>320</v>
      </c>
      <c r="BY265" s="7" t="s">
        <v>3637</v>
      </c>
      <c r="BZ265" s="7" t="s">
        <v>767</v>
      </c>
      <c r="CA265" s="7" t="s">
        <v>2969</v>
      </c>
    </row>
    <row r="266" spans="67:79" customFormat="1" x14ac:dyDescent="0.25">
      <c r="BO266" s="7" t="s">
        <v>321</v>
      </c>
      <c r="BY266" s="7" t="s">
        <v>3638</v>
      </c>
      <c r="BZ266" s="7" t="s">
        <v>767</v>
      </c>
      <c r="CA266" s="7" t="s">
        <v>2969</v>
      </c>
    </row>
    <row r="267" spans="67:79" customFormat="1" x14ac:dyDescent="0.25">
      <c r="BO267" s="7" t="s">
        <v>4637</v>
      </c>
      <c r="BY267" s="7" t="s">
        <v>3639</v>
      </c>
      <c r="BZ267" s="7" t="s">
        <v>767</v>
      </c>
      <c r="CA267" s="7" t="s">
        <v>2969</v>
      </c>
    </row>
    <row r="268" spans="67:79" customFormat="1" x14ac:dyDescent="0.25">
      <c r="BO268" s="7" t="s">
        <v>322</v>
      </c>
      <c r="BY268" s="7" t="s">
        <v>3640</v>
      </c>
      <c r="BZ268" s="7" t="s">
        <v>767</v>
      </c>
      <c r="CA268" s="7" t="s">
        <v>2969</v>
      </c>
    </row>
    <row r="269" spans="67:79" customFormat="1" x14ac:dyDescent="0.25">
      <c r="BO269" s="7" t="s">
        <v>4638</v>
      </c>
      <c r="BY269" s="7" t="s">
        <v>3641</v>
      </c>
      <c r="BZ269" s="7" t="s">
        <v>767</v>
      </c>
      <c r="CA269" s="7" t="s">
        <v>2969</v>
      </c>
    </row>
    <row r="270" spans="67:79" customFormat="1" x14ac:dyDescent="0.25">
      <c r="BO270" s="7" t="s">
        <v>323</v>
      </c>
      <c r="BY270" s="7" t="s">
        <v>3642</v>
      </c>
      <c r="BZ270" s="7" t="s">
        <v>767</v>
      </c>
      <c r="CA270" s="7" t="s">
        <v>2969</v>
      </c>
    </row>
    <row r="271" spans="67:79" customFormat="1" x14ac:dyDescent="0.25">
      <c r="BO271" s="7" t="s">
        <v>324</v>
      </c>
      <c r="BY271" s="7" t="s">
        <v>3643</v>
      </c>
      <c r="BZ271" s="7" t="s">
        <v>767</v>
      </c>
      <c r="CA271" s="7" t="s">
        <v>2969</v>
      </c>
    </row>
    <row r="272" spans="67:79" customFormat="1" x14ac:dyDescent="0.25">
      <c r="BO272" s="7" t="s">
        <v>4500</v>
      </c>
      <c r="BY272" s="7" t="s">
        <v>3644</v>
      </c>
      <c r="BZ272" s="7" t="s">
        <v>767</v>
      </c>
      <c r="CA272" s="7" t="s">
        <v>2969</v>
      </c>
    </row>
    <row r="273" spans="67:79" customFormat="1" x14ac:dyDescent="0.25">
      <c r="BO273" s="7" t="s">
        <v>325</v>
      </c>
      <c r="BY273" s="7" t="s">
        <v>3645</v>
      </c>
      <c r="BZ273" s="7" t="s">
        <v>767</v>
      </c>
      <c r="CA273" s="7" t="s">
        <v>2969</v>
      </c>
    </row>
    <row r="274" spans="67:79" customFormat="1" x14ac:dyDescent="0.25">
      <c r="BO274" s="7" t="s">
        <v>327</v>
      </c>
      <c r="BY274" s="7" t="s">
        <v>3646</v>
      </c>
      <c r="BZ274" s="7" t="s">
        <v>767</v>
      </c>
      <c r="CA274" s="7" t="s">
        <v>2969</v>
      </c>
    </row>
    <row r="275" spans="67:79" customFormat="1" x14ac:dyDescent="0.25">
      <c r="BO275" s="7" t="s">
        <v>328</v>
      </c>
      <c r="BY275" s="7" t="s">
        <v>3647</v>
      </c>
      <c r="BZ275" s="7" t="s">
        <v>767</v>
      </c>
      <c r="CA275" s="7" t="s">
        <v>2969</v>
      </c>
    </row>
    <row r="276" spans="67:79" customFormat="1" x14ac:dyDescent="0.25">
      <c r="BO276" s="7" t="s">
        <v>329</v>
      </c>
      <c r="BY276" s="7" t="s">
        <v>3648</v>
      </c>
      <c r="BZ276" s="7" t="s">
        <v>767</v>
      </c>
      <c r="CA276" s="7" t="s">
        <v>2969</v>
      </c>
    </row>
    <row r="277" spans="67:79" customFormat="1" x14ac:dyDescent="0.25">
      <c r="BO277" s="7" t="s">
        <v>4559</v>
      </c>
      <c r="BY277" s="7" t="s">
        <v>3685</v>
      </c>
      <c r="BZ277" s="7" t="s">
        <v>767</v>
      </c>
      <c r="CA277" s="7" t="s">
        <v>2969</v>
      </c>
    </row>
    <row r="278" spans="67:79" customFormat="1" x14ac:dyDescent="0.25">
      <c r="BO278" s="7" t="s">
        <v>330</v>
      </c>
      <c r="BY278" s="7" t="s">
        <v>3649</v>
      </c>
      <c r="BZ278" s="7" t="s">
        <v>767</v>
      </c>
      <c r="CA278" s="7" t="s">
        <v>2969</v>
      </c>
    </row>
    <row r="279" spans="67:79" customFormat="1" x14ac:dyDescent="0.25">
      <c r="BO279" s="7" t="s">
        <v>332</v>
      </c>
      <c r="BY279" s="7" t="s">
        <v>3650</v>
      </c>
      <c r="BZ279" s="7" t="s">
        <v>767</v>
      </c>
      <c r="CA279" s="7" t="s">
        <v>2969</v>
      </c>
    </row>
    <row r="280" spans="67:79" customFormat="1" x14ac:dyDescent="0.25">
      <c r="BO280" s="7" t="s">
        <v>4502</v>
      </c>
      <c r="BY280" s="7" t="s">
        <v>3651</v>
      </c>
      <c r="BZ280" s="7" t="s">
        <v>767</v>
      </c>
      <c r="CA280" s="7" t="s">
        <v>2969</v>
      </c>
    </row>
    <row r="281" spans="67:79" customFormat="1" x14ac:dyDescent="0.25">
      <c r="BO281" s="7" t="s">
        <v>334</v>
      </c>
      <c r="BY281" s="7" t="s">
        <v>3652</v>
      </c>
      <c r="BZ281" s="7" t="s">
        <v>767</v>
      </c>
      <c r="CA281" s="7" t="s">
        <v>2969</v>
      </c>
    </row>
    <row r="282" spans="67:79" customFormat="1" x14ac:dyDescent="0.25">
      <c r="BO282" s="7" t="s">
        <v>335</v>
      </c>
      <c r="BY282" s="7" t="s">
        <v>3653</v>
      </c>
      <c r="BZ282" s="7" t="s">
        <v>767</v>
      </c>
      <c r="CA282" s="7" t="s">
        <v>2969</v>
      </c>
    </row>
    <row r="283" spans="67:79" customFormat="1" x14ac:dyDescent="0.25">
      <c r="BO283" s="7" t="s">
        <v>336</v>
      </c>
      <c r="BY283" s="7" t="s">
        <v>3654</v>
      </c>
      <c r="BZ283" s="7" t="s">
        <v>767</v>
      </c>
      <c r="CA283" s="7" t="s">
        <v>2969</v>
      </c>
    </row>
    <row r="284" spans="67:79" customFormat="1" x14ac:dyDescent="0.25">
      <c r="BO284" s="7" t="s">
        <v>337</v>
      </c>
      <c r="BY284" s="7" t="s">
        <v>3655</v>
      </c>
      <c r="BZ284" s="7" t="s">
        <v>767</v>
      </c>
      <c r="CA284" s="7" t="s">
        <v>2969</v>
      </c>
    </row>
    <row r="285" spans="67:79" customFormat="1" x14ac:dyDescent="0.25">
      <c r="BO285" s="7" t="s">
        <v>4640</v>
      </c>
      <c r="BY285" s="7" t="s">
        <v>3686</v>
      </c>
      <c r="BZ285" s="7" t="s">
        <v>767</v>
      </c>
      <c r="CA285" s="7" t="s">
        <v>2969</v>
      </c>
    </row>
    <row r="286" spans="67:79" customFormat="1" x14ac:dyDescent="0.25">
      <c r="BO286" s="7" t="s">
        <v>338</v>
      </c>
      <c r="BY286" s="7" t="s">
        <v>3656</v>
      </c>
      <c r="BZ286" s="7" t="s">
        <v>767</v>
      </c>
      <c r="CA286" s="7" t="s">
        <v>2969</v>
      </c>
    </row>
    <row r="287" spans="67:79" customFormat="1" x14ac:dyDescent="0.25">
      <c r="BO287" s="7" t="s">
        <v>339</v>
      </c>
      <c r="BY287" s="7" t="s">
        <v>3657</v>
      </c>
      <c r="BZ287" s="7" t="s">
        <v>767</v>
      </c>
      <c r="CA287" s="7" t="s">
        <v>2969</v>
      </c>
    </row>
    <row r="288" spans="67:79" customFormat="1" x14ac:dyDescent="0.25">
      <c r="BO288" s="7" t="s">
        <v>340</v>
      </c>
      <c r="BY288" s="7" t="s">
        <v>3658</v>
      </c>
      <c r="BZ288" s="7" t="s">
        <v>767</v>
      </c>
      <c r="CA288" s="7" t="s">
        <v>2969</v>
      </c>
    </row>
    <row r="289" spans="67:79" customFormat="1" x14ac:dyDescent="0.25">
      <c r="BO289" s="7" t="s">
        <v>341</v>
      </c>
      <c r="BY289" s="7" t="s">
        <v>3659</v>
      </c>
      <c r="BZ289" s="7" t="s">
        <v>767</v>
      </c>
      <c r="CA289" s="7" t="s">
        <v>2969</v>
      </c>
    </row>
    <row r="290" spans="67:79" customFormat="1" x14ac:dyDescent="0.25">
      <c r="BO290" s="7" t="s">
        <v>342</v>
      </c>
      <c r="BY290" s="7" t="s">
        <v>3687</v>
      </c>
      <c r="BZ290" s="7" t="s">
        <v>767</v>
      </c>
      <c r="CA290" s="7" t="s">
        <v>2969</v>
      </c>
    </row>
    <row r="291" spans="67:79" customFormat="1" x14ac:dyDescent="0.25">
      <c r="BO291" s="7" t="s">
        <v>344</v>
      </c>
      <c r="BY291" s="7" t="s">
        <v>3660</v>
      </c>
      <c r="BZ291" s="7" t="s">
        <v>767</v>
      </c>
      <c r="CA291" s="7" t="s">
        <v>2969</v>
      </c>
    </row>
    <row r="292" spans="67:79" customFormat="1" x14ac:dyDescent="0.25">
      <c r="BO292" s="7" t="s">
        <v>345</v>
      </c>
      <c r="BY292" s="7" t="s">
        <v>3661</v>
      </c>
      <c r="BZ292" s="7" t="s">
        <v>767</v>
      </c>
      <c r="CA292" s="7" t="s">
        <v>2969</v>
      </c>
    </row>
    <row r="293" spans="67:79" customFormat="1" x14ac:dyDescent="0.25">
      <c r="BO293" s="7" t="s">
        <v>347</v>
      </c>
      <c r="BY293" s="7" t="s">
        <v>3662</v>
      </c>
      <c r="BZ293" s="7" t="s">
        <v>767</v>
      </c>
      <c r="CA293" s="7" t="s">
        <v>2969</v>
      </c>
    </row>
    <row r="294" spans="67:79" customFormat="1" x14ac:dyDescent="0.25">
      <c r="BO294" s="7" t="s">
        <v>349</v>
      </c>
      <c r="BY294" s="7" t="s">
        <v>3663</v>
      </c>
      <c r="BZ294" s="7" t="s">
        <v>767</v>
      </c>
      <c r="CA294" s="7" t="s">
        <v>2969</v>
      </c>
    </row>
    <row r="295" spans="67:79" customFormat="1" x14ac:dyDescent="0.25">
      <c r="BO295" s="7" t="s">
        <v>352</v>
      </c>
      <c r="BY295" s="7" t="s">
        <v>3664</v>
      </c>
      <c r="BZ295" s="7" t="s">
        <v>767</v>
      </c>
      <c r="CA295" s="7" t="s">
        <v>2969</v>
      </c>
    </row>
    <row r="296" spans="67:79" customFormat="1" x14ac:dyDescent="0.25">
      <c r="BO296" s="7" t="s">
        <v>353</v>
      </c>
      <c r="BY296" s="7" t="s">
        <v>3665</v>
      </c>
      <c r="BZ296" s="7" t="s">
        <v>767</v>
      </c>
      <c r="CA296" s="7" t="s">
        <v>2969</v>
      </c>
    </row>
    <row r="297" spans="67:79" customFormat="1" x14ac:dyDescent="0.25">
      <c r="BO297" s="7" t="s">
        <v>354</v>
      </c>
      <c r="BY297" s="7" t="s">
        <v>3688</v>
      </c>
      <c r="BZ297" s="7" t="s">
        <v>767</v>
      </c>
      <c r="CA297" s="7" t="s">
        <v>2969</v>
      </c>
    </row>
    <row r="298" spans="67:79" customFormat="1" x14ac:dyDescent="0.25">
      <c r="BO298" s="7" t="s">
        <v>355</v>
      </c>
      <c r="BY298" s="7" t="s">
        <v>3666</v>
      </c>
      <c r="BZ298" s="7" t="s">
        <v>767</v>
      </c>
      <c r="CA298" s="7" t="s">
        <v>2969</v>
      </c>
    </row>
    <row r="299" spans="67:79" customFormat="1" x14ac:dyDescent="0.25">
      <c r="BO299" s="7" t="s">
        <v>359</v>
      </c>
      <c r="BY299" s="7" t="s">
        <v>3667</v>
      </c>
      <c r="BZ299" s="7" t="s">
        <v>767</v>
      </c>
      <c r="CA299" s="7" t="s">
        <v>2969</v>
      </c>
    </row>
    <row r="300" spans="67:79" customFormat="1" x14ac:dyDescent="0.25">
      <c r="BO300" s="7" t="s">
        <v>360</v>
      </c>
      <c r="BY300" s="7" t="s">
        <v>3668</v>
      </c>
      <c r="BZ300" s="7" t="s">
        <v>767</v>
      </c>
      <c r="CA300" s="7" t="s">
        <v>2969</v>
      </c>
    </row>
    <row r="301" spans="67:79" customFormat="1" x14ac:dyDescent="0.25">
      <c r="BO301" s="7" t="s">
        <v>362</v>
      </c>
      <c r="BY301" s="7" t="s">
        <v>3669</v>
      </c>
      <c r="BZ301" s="7" t="s">
        <v>767</v>
      </c>
      <c r="CA301" s="7" t="s">
        <v>2969</v>
      </c>
    </row>
    <row r="302" spans="67:79" customFormat="1" x14ac:dyDescent="0.25">
      <c r="BO302" s="7" t="s">
        <v>363</v>
      </c>
      <c r="BY302" s="7" t="s">
        <v>4657</v>
      </c>
      <c r="BZ302" s="7" t="s">
        <v>767</v>
      </c>
      <c r="CA302" s="7" t="s">
        <v>2969</v>
      </c>
    </row>
    <row r="303" spans="67:79" customFormat="1" x14ac:dyDescent="0.25">
      <c r="BO303" s="7" t="s">
        <v>364</v>
      </c>
      <c r="BY303" s="7" t="s">
        <v>4669</v>
      </c>
      <c r="BZ303" s="7" t="s">
        <v>767</v>
      </c>
      <c r="CA303" s="7" t="s">
        <v>2969</v>
      </c>
    </row>
    <row r="304" spans="67:79" customFormat="1" x14ac:dyDescent="0.25">
      <c r="BO304" s="7" t="s">
        <v>365</v>
      </c>
      <c r="BY304" s="7" t="s">
        <v>3681</v>
      </c>
      <c r="BZ304" s="7" t="s">
        <v>767</v>
      </c>
      <c r="CA304" s="7" t="s">
        <v>2969</v>
      </c>
    </row>
    <row r="305" spans="67:79" customFormat="1" x14ac:dyDescent="0.25">
      <c r="BO305" s="7" t="s">
        <v>367</v>
      </c>
      <c r="BY305" s="7" t="s">
        <v>3670</v>
      </c>
      <c r="BZ305" s="7" t="s">
        <v>767</v>
      </c>
      <c r="CA305" s="7" t="s">
        <v>2969</v>
      </c>
    </row>
    <row r="306" spans="67:79" customFormat="1" x14ac:dyDescent="0.25">
      <c r="BO306" s="7" t="s">
        <v>368</v>
      </c>
      <c r="BY306" s="7" t="s">
        <v>3671</v>
      </c>
      <c r="BZ306" s="7" t="s">
        <v>767</v>
      </c>
      <c r="CA306" s="7" t="s">
        <v>2969</v>
      </c>
    </row>
    <row r="307" spans="67:79" customFormat="1" x14ac:dyDescent="0.25">
      <c r="BO307" s="7" t="s">
        <v>370</v>
      </c>
      <c r="BY307" s="7" t="s">
        <v>3672</v>
      </c>
      <c r="BZ307" s="7" t="s">
        <v>767</v>
      </c>
      <c r="CA307" s="7" t="s">
        <v>2969</v>
      </c>
    </row>
    <row r="308" spans="67:79" customFormat="1" x14ac:dyDescent="0.25">
      <c r="BO308" s="7" t="s">
        <v>371</v>
      </c>
      <c r="BY308" s="7" t="s">
        <v>3673</v>
      </c>
      <c r="BZ308" s="7" t="s">
        <v>767</v>
      </c>
      <c r="CA308" s="7" t="s">
        <v>2969</v>
      </c>
    </row>
    <row r="309" spans="67:79" customFormat="1" x14ac:dyDescent="0.25">
      <c r="BO309" s="7" t="s">
        <v>372</v>
      </c>
      <c r="BY309" s="7" t="s">
        <v>3674</v>
      </c>
      <c r="BZ309" s="7" t="s">
        <v>767</v>
      </c>
      <c r="CA309" s="7" t="s">
        <v>2969</v>
      </c>
    </row>
    <row r="310" spans="67:79" customFormat="1" x14ac:dyDescent="0.25">
      <c r="BO310" s="7" t="s">
        <v>373</v>
      </c>
      <c r="BY310" s="7" t="s">
        <v>3675</v>
      </c>
      <c r="BZ310" s="7" t="s">
        <v>767</v>
      </c>
      <c r="CA310" s="7" t="s">
        <v>2969</v>
      </c>
    </row>
    <row r="311" spans="67:79" customFormat="1" x14ac:dyDescent="0.25">
      <c r="BO311" s="7" t="s">
        <v>375</v>
      </c>
      <c r="BY311" s="7" t="s">
        <v>3676</v>
      </c>
      <c r="BZ311" s="7" t="s">
        <v>767</v>
      </c>
      <c r="CA311" s="7" t="s">
        <v>2969</v>
      </c>
    </row>
    <row r="312" spans="67:79" customFormat="1" x14ac:dyDescent="0.25">
      <c r="BO312" s="7" t="s">
        <v>376</v>
      </c>
      <c r="BY312" s="7" t="s">
        <v>3677</v>
      </c>
      <c r="BZ312" s="7" t="s">
        <v>767</v>
      </c>
      <c r="CA312" s="7" t="s">
        <v>2969</v>
      </c>
    </row>
    <row r="313" spans="67:79" customFormat="1" x14ac:dyDescent="0.25">
      <c r="BO313" s="7" t="s">
        <v>377</v>
      </c>
      <c r="BY313" s="7" t="s">
        <v>3678</v>
      </c>
      <c r="BZ313" s="7" t="s">
        <v>767</v>
      </c>
      <c r="CA313" s="7" t="s">
        <v>2969</v>
      </c>
    </row>
    <row r="314" spans="67:79" customFormat="1" x14ac:dyDescent="0.25">
      <c r="BO314" s="7" t="s">
        <v>378</v>
      </c>
      <c r="BY314" s="7" t="s">
        <v>3679</v>
      </c>
      <c r="BZ314" s="7" t="s">
        <v>767</v>
      </c>
      <c r="CA314" s="7" t="s">
        <v>2969</v>
      </c>
    </row>
    <row r="315" spans="67:79" customFormat="1" x14ac:dyDescent="0.25">
      <c r="BO315" s="7" t="s">
        <v>380</v>
      </c>
      <c r="BY315" s="7" t="s">
        <v>3680</v>
      </c>
      <c r="BZ315" s="7" t="s">
        <v>767</v>
      </c>
      <c r="CA315" s="7" t="s">
        <v>2969</v>
      </c>
    </row>
    <row r="316" spans="67:79" customFormat="1" x14ac:dyDescent="0.25">
      <c r="BO316" s="7" t="s">
        <v>381</v>
      </c>
      <c r="BY316" s="7" t="s">
        <v>3689</v>
      </c>
      <c r="BZ316" s="7" t="s">
        <v>767</v>
      </c>
      <c r="CA316" s="7" t="s">
        <v>2969</v>
      </c>
    </row>
    <row r="317" spans="67:79" customFormat="1" x14ac:dyDescent="0.25">
      <c r="BO317" s="7" t="s">
        <v>382</v>
      </c>
      <c r="BY317" s="7" t="s">
        <v>3690</v>
      </c>
      <c r="BZ317" s="7" t="s">
        <v>767</v>
      </c>
      <c r="CA317" s="7" t="s">
        <v>2969</v>
      </c>
    </row>
    <row r="318" spans="67:79" customFormat="1" x14ac:dyDescent="0.25">
      <c r="BO318" s="7" t="s">
        <v>383</v>
      </c>
      <c r="BY318" s="7" t="s">
        <v>3691</v>
      </c>
      <c r="BZ318" s="7" t="s">
        <v>767</v>
      </c>
      <c r="CA318" s="7" t="s">
        <v>2969</v>
      </c>
    </row>
    <row r="319" spans="67:79" customFormat="1" x14ac:dyDescent="0.25">
      <c r="BO319" s="7" t="s">
        <v>384</v>
      </c>
      <c r="BY319" s="7" t="s">
        <v>3692</v>
      </c>
      <c r="BZ319" s="7" t="s">
        <v>767</v>
      </c>
      <c r="CA319" s="7" t="s">
        <v>2969</v>
      </c>
    </row>
    <row r="320" spans="67:79" customFormat="1" x14ac:dyDescent="0.25">
      <c r="BO320" s="7" t="s">
        <v>4642</v>
      </c>
      <c r="BY320" s="7" t="s">
        <v>3693</v>
      </c>
      <c r="BZ320" s="7" t="s">
        <v>767</v>
      </c>
      <c r="CA320" s="7" t="s">
        <v>2969</v>
      </c>
    </row>
    <row r="321" spans="67:79" customFormat="1" x14ac:dyDescent="0.25">
      <c r="BO321" s="7" t="s">
        <v>385</v>
      </c>
      <c r="BY321" s="7" t="s">
        <v>3694</v>
      </c>
      <c r="BZ321" s="7" t="s">
        <v>767</v>
      </c>
      <c r="CA321" s="7" t="s">
        <v>2969</v>
      </c>
    </row>
    <row r="322" spans="67:79" customFormat="1" x14ac:dyDescent="0.25">
      <c r="BO322" s="7" t="s">
        <v>386</v>
      </c>
      <c r="BY322" s="7" t="s">
        <v>3695</v>
      </c>
      <c r="BZ322" s="7" t="s">
        <v>767</v>
      </c>
      <c r="CA322" s="7" t="s">
        <v>2969</v>
      </c>
    </row>
    <row r="323" spans="67:79" customFormat="1" x14ac:dyDescent="0.25">
      <c r="BO323" s="7" t="s">
        <v>4643</v>
      </c>
      <c r="BY323" s="7" t="s">
        <v>3696</v>
      </c>
      <c r="BZ323" s="7" t="s">
        <v>767</v>
      </c>
      <c r="CA323" s="7" t="s">
        <v>2969</v>
      </c>
    </row>
    <row r="324" spans="67:79" customFormat="1" x14ac:dyDescent="0.25">
      <c r="BO324" s="7" t="s">
        <v>4508</v>
      </c>
      <c r="BY324" s="7" t="s">
        <v>3697</v>
      </c>
      <c r="BZ324" s="7" t="s">
        <v>767</v>
      </c>
      <c r="CA324" s="7" t="s">
        <v>2969</v>
      </c>
    </row>
    <row r="325" spans="67:79" customFormat="1" x14ac:dyDescent="0.25">
      <c r="BO325" s="7" t="s">
        <v>387</v>
      </c>
      <c r="BY325" s="7" t="s">
        <v>3698</v>
      </c>
      <c r="BZ325" s="7" t="s">
        <v>767</v>
      </c>
      <c r="CA325" s="7" t="s">
        <v>2969</v>
      </c>
    </row>
    <row r="326" spans="67:79" customFormat="1" x14ac:dyDescent="0.25">
      <c r="BO326" s="7" t="s">
        <v>388</v>
      </c>
      <c r="BY326" s="7" t="s">
        <v>3699</v>
      </c>
      <c r="BZ326" s="7" t="s">
        <v>767</v>
      </c>
      <c r="CA326" s="7" t="s">
        <v>2969</v>
      </c>
    </row>
    <row r="327" spans="67:79" customFormat="1" x14ac:dyDescent="0.25">
      <c r="BO327" s="7" t="s">
        <v>389</v>
      </c>
      <c r="BY327" s="7" t="s">
        <v>3700</v>
      </c>
      <c r="BZ327" s="7" t="s">
        <v>767</v>
      </c>
      <c r="CA327" s="7" t="s">
        <v>2969</v>
      </c>
    </row>
    <row r="328" spans="67:79" customFormat="1" x14ac:dyDescent="0.25">
      <c r="BO328" s="7" t="s">
        <v>390</v>
      </c>
      <c r="BY328" s="7" t="s">
        <v>3701</v>
      </c>
      <c r="BZ328" s="7" t="s">
        <v>767</v>
      </c>
      <c r="CA328" s="7" t="s">
        <v>2969</v>
      </c>
    </row>
    <row r="329" spans="67:79" customFormat="1" x14ac:dyDescent="0.25">
      <c r="BO329" s="7" t="s">
        <v>391</v>
      </c>
      <c r="BY329" s="7" t="s">
        <v>3702</v>
      </c>
      <c r="BZ329" s="7" t="s">
        <v>767</v>
      </c>
      <c r="CA329" s="7" t="s">
        <v>2969</v>
      </c>
    </row>
    <row r="330" spans="67:79" customFormat="1" x14ac:dyDescent="0.25">
      <c r="BO330" s="7" t="s">
        <v>392</v>
      </c>
      <c r="BY330" s="7" t="s">
        <v>3703</v>
      </c>
      <c r="BZ330" s="7" t="s">
        <v>767</v>
      </c>
      <c r="CA330" s="7" t="s">
        <v>2969</v>
      </c>
    </row>
    <row r="331" spans="67:79" customFormat="1" x14ac:dyDescent="0.25">
      <c r="BO331" s="7" t="s">
        <v>393</v>
      </c>
      <c r="BY331" s="7" t="s">
        <v>3704</v>
      </c>
      <c r="BZ331" s="7" t="s">
        <v>767</v>
      </c>
      <c r="CA331" s="7" t="s">
        <v>2969</v>
      </c>
    </row>
    <row r="332" spans="67:79" customFormat="1" x14ac:dyDescent="0.25">
      <c r="BO332" s="7" t="s">
        <v>394</v>
      </c>
      <c r="BY332" s="7" t="s">
        <v>3705</v>
      </c>
      <c r="BZ332" s="7" t="s">
        <v>767</v>
      </c>
      <c r="CA332" s="7" t="s">
        <v>2969</v>
      </c>
    </row>
    <row r="333" spans="67:79" customFormat="1" x14ac:dyDescent="0.25">
      <c r="BO333" s="7" t="s">
        <v>395</v>
      </c>
      <c r="BY333" s="7" t="s">
        <v>3706</v>
      </c>
      <c r="BZ333" s="7" t="s">
        <v>767</v>
      </c>
      <c r="CA333" s="7" t="s">
        <v>2969</v>
      </c>
    </row>
    <row r="334" spans="67:79" customFormat="1" x14ac:dyDescent="0.25">
      <c r="BO334" s="7" t="s">
        <v>396</v>
      </c>
      <c r="BY334" s="7" t="s">
        <v>3707</v>
      </c>
      <c r="BZ334" s="7" t="s">
        <v>767</v>
      </c>
      <c r="CA334" s="7" t="s">
        <v>2969</v>
      </c>
    </row>
    <row r="335" spans="67:79" customFormat="1" x14ac:dyDescent="0.25">
      <c r="BO335" s="7" t="s">
        <v>397</v>
      </c>
      <c r="BY335" s="7" t="s">
        <v>3708</v>
      </c>
      <c r="BZ335" s="7" t="s">
        <v>767</v>
      </c>
      <c r="CA335" s="7" t="s">
        <v>2969</v>
      </c>
    </row>
    <row r="336" spans="67:79" customFormat="1" x14ac:dyDescent="0.25">
      <c r="BO336" s="7" t="s">
        <v>398</v>
      </c>
      <c r="BY336" s="7" t="s">
        <v>3709</v>
      </c>
      <c r="BZ336" s="7" t="s">
        <v>767</v>
      </c>
      <c r="CA336" s="7" t="s">
        <v>2969</v>
      </c>
    </row>
    <row r="337" spans="67:79" customFormat="1" x14ac:dyDescent="0.25">
      <c r="BO337" s="7" t="s">
        <v>399</v>
      </c>
      <c r="BY337" s="7" t="s">
        <v>3710</v>
      </c>
      <c r="BZ337" s="7" t="s">
        <v>767</v>
      </c>
      <c r="CA337" s="7" t="s">
        <v>2969</v>
      </c>
    </row>
    <row r="338" spans="67:79" customFormat="1" x14ac:dyDescent="0.25">
      <c r="BO338" s="7" t="s">
        <v>401</v>
      </c>
      <c r="BY338" s="7" t="s">
        <v>3711</v>
      </c>
      <c r="BZ338" s="7" t="s">
        <v>767</v>
      </c>
      <c r="CA338" s="7" t="s">
        <v>2969</v>
      </c>
    </row>
    <row r="339" spans="67:79" customFormat="1" x14ac:dyDescent="0.25">
      <c r="BO339" s="7" t="s">
        <v>402</v>
      </c>
      <c r="BY339" s="7" t="s">
        <v>3712</v>
      </c>
      <c r="BZ339" s="7" t="s">
        <v>767</v>
      </c>
      <c r="CA339" s="7" t="s">
        <v>2969</v>
      </c>
    </row>
    <row r="340" spans="67:79" customFormat="1" x14ac:dyDescent="0.25">
      <c r="BO340" s="7" t="s">
        <v>403</v>
      </c>
      <c r="BY340" s="7" t="s">
        <v>3713</v>
      </c>
      <c r="BZ340" s="7" t="s">
        <v>767</v>
      </c>
      <c r="CA340" s="7" t="s">
        <v>2969</v>
      </c>
    </row>
    <row r="341" spans="67:79" customFormat="1" x14ac:dyDescent="0.25">
      <c r="BO341" s="7" t="s">
        <v>404</v>
      </c>
      <c r="BY341" s="7" t="s">
        <v>3714</v>
      </c>
      <c r="BZ341" s="7" t="s">
        <v>767</v>
      </c>
      <c r="CA341" s="7" t="s">
        <v>2969</v>
      </c>
    </row>
    <row r="342" spans="67:79" customFormat="1" x14ac:dyDescent="0.25">
      <c r="BO342" s="7" t="s">
        <v>405</v>
      </c>
      <c r="BY342" s="7" t="s">
        <v>3715</v>
      </c>
      <c r="BZ342" s="7" t="s">
        <v>767</v>
      </c>
      <c r="CA342" s="7" t="s">
        <v>2969</v>
      </c>
    </row>
    <row r="343" spans="67:79" customFormat="1" x14ac:dyDescent="0.25">
      <c r="BO343" s="7" t="s">
        <v>407</v>
      </c>
      <c r="BY343" s="7" t="s">
        <v>3716</v>
      </c>
      <c r="BZ343" s="7" t="s">
        <v>767</v>
      </c>
      <c r="CA343" s="7" t="s">
        <v>2969</v>
      </c>
    </row>
    <row r="344" spans="67:79" customFormat="1" x14ac:dyDescent="0.25">
      <c r="BO344" s="7" t="s">
        <v>408</v>
      </c>
      <c r="BY344" s="7" t="s">
        <v>3717</v>
      </c>
      <c r="BZ344" s="7" t="s">
        <v>767</v>
      </c>
      <c r="CA344" s="7" t="s">
        <v>2969</v>
      </c>
    </row>
    <row r="345" spans="67:79" customFormat="1" x14ac:dyDescent="0.25">
      <c r="BO345" s="7" t="s">
        <v>409</v>
      </c>
      <c r="BY345" s="7" t="s">
        <v>3718</v>
      </c>
      <c r="BZ345" s="7" t="s">
        <v>767</v>
      </c>
      <c r="CA345" s="7" t="s">
        <v>2969</v>
      </c>
    </row>
    <row r="346" spans="67:79" customFormat="1" x14ac:dyDescent="0.25">
      <c r="BO346" s="7" t="s">
        <v>410</v>
      </c>
      <c r="BY346" s="7" t="s">
        <v>3719</v>
      </c>
      <c r="BZ346" s="7" t="s">
        <v>767</v>
      </c>
      <c r="CA346" s="7" t="s">
        <v>2969</v>
      </c>
    </row>
    <row r="347" spans="67:79" customFormat="1" x14ac:dyDescent="0.25">
      <c r="BO347" s="7" t="s">
        <v>4512</v>
      </c>
      <c r="BY347" s="7" t="s">
        <v>3720</v>
      </c>
      <c r="BZ347" s="7" t="s">
        <v>767</v>
      </c>
      <c r="CA347" s="7" t="s">
        <v>2969</v>
      </c>
    </row>
    <row r="348" spans="67:79" customFormat="1" x14ac:dyDescent="0.25">
      <c r="BO348" s="7" t="s">
        <v>411</v>
      </c>
      <c r="BY348" s="7" t="s">
        <v>3721</v>
      </c>
      <c r="BZ348" s="7" t="s">
        <v>767</v>
      </c>
      <c r="CA348" s="7" t="s">
        <v>2969</v>
      </c>
    </row>
    <row r="349" spans="67:79" customFormat="1" x14ac:dyDescent="0.25">
      <c r="BO349" s="7" t="s">
        <v>412</v>
      </c>
      <c r="BY349" s="7" t="s">
        <v>3722</v>
      </c>
      <c r="BZ349" s="7" t="s">
        <v>767</v>
      </c>
      <c r="CA349" s="7" t="s">
        <v>2969</v>
      </c>
    </row>
    <row r="350" spans="67:79" customFormat="1" x14ac:dyDescent="0.25">
      <c r="BO350" s="7" t="s">
        <v>414</v>
      </c>
      <c r="BY350" s="7" t="s">
        <v>3723</v>
      </c>
      <c r="BZ350" s="7" t="s">
        <v>767</v>
      </c>
      <c r="CA350" s="7" t="s">
        <v>2969</v>
      </c>
    </row>
    <row r="351" spans="67:79" customFormat="1" x14ac:dyDescent="0.25">
      <c r="BO351" s="7" t="s">
        <v>415</v>
      </c>
      <c r="BY351" s="7" t="s">
        <v>3724</v>
      </c>
      <c r="BZ351" s="7" t="s">
        <v>767</v>
      </c>
      <c r="CA351" s="7" t="s">
        <v>2969</v>
      </c>
    </row>
    <row r="352" spans="67:79" customFormat="1" x14ac:dyDescent="0.25">
      <c r="BO352" s="7" t="s">
        <v>416</v>
      </c>
      <c r="BY352" s="7" t="s">
        <v>3725</v>
      </c>
      <c r="BZ352" s="7" t="s">
        <v>767</v>
      </c>
      <c r="CA352" s="7" t="s">
        <v>2969</v>
      </c>
    </row>
    <row r="353" spans="67:79" customFormat="1" x14ac:dyDescent="0.25">
      <c r="BO353" s="7" t="s">
        <v>417</v>
      </c>
      <c r="BY353" s="7" t="s">
        <v>3726</v>
      </c>
      <c r="BZ353" s="7" t="s">
        <v>767</v>
      </c>
      <c r="CA353" s="7" t="s">
        <v>2969</v>
      </c>
    </row>
    <row r="354" spans="67:79" customFormat="1" x14ac:dyDescent="0.25">
      <c r="BO354" s="7" t="s">
        <v>420</v>
      </c>
      <c r="BY354" s="7" t="s">
        <v>3755</v>
      </c>
      <c r="BZ354" s="7" t="s">
        <v>767</v>
      </c>
      <c r="CA354" s="7" t="s">
        <v>2969</v>
      </c>
    </row>
    <row r="355" spans="67:79" customFormat="1" x14ac:dyDescent="0.25">
      <c r="BO355" s="7" t="s">
        <v>4513</v>
      </c>
      <c r="BY355" s="7" t="s">
        <v>3756</v>
      </c>
      <c r="BZ355" s="7" t="s">
        <v>767</v>
      </c>
      <c r="CA355" s="7" t="s">
        <v>2969</v>
      </c>
    </row>
    <row r="356" spans="67:79" customFormat="1" x14ac:dyDescent="0.25">
      <c r="BO356" s="7" t="s">
        <v>421</v>
      </c>
      <c r="BY356" s="7" t="s">
        <v>3757</v>
      </c>
      <c r="BZ356" s="7" t="s">
        <v>767</v>
      </c>
      <c r="CA356" s="7" t="s">
        <v>2969</v>
      </c>
    </row>
    <row r="357" spans="67:79" customFormat="1" x14ac:dyDescent="0.25">
      <c r="BO357" s="7" t="s">
        <v>422</v>
      </c>
      <c r="BY357" s="7" t="s">
        <v>3758</v>
      </c>
      <c r="BZ357" s="7" t="s">
        <v>767</v>
      </c>
      <c r="CA357" s="7" t="s">
        <v>2969</v>
      </c>
    </row>
    <row r="358" spans="67:79" customFormat="1" x14ac:dyDescent="0.25">
      <c r="BO358" s="7" t="s">
        <v>423</v>
      </c>
      <c r="BY358" s="7" t="s">
        <v>3759</v>
      </c>
      <c r="BZ358" s="7" t="s">
        <v>767</v>
      </c>
      <c r="CA358" s="7" t="s">
        <v>2969</v>
      </c>
    </row>
    <row r="359" spans="67:79" customFormat="1" x14ac:dyDescent="0.25">
      <c r="BO359" s="7" t="s">
        <v>424</v>
      </c>
      <c r="BY359" s="7" t="s">
        <v>3760</v>
      </c>
      <c r="BZ359" s="7" t="s">
        <v>767</v>
      </c>
      <c r="CA359" s="7" t="s">
        <v>2969</v>
      </c>
    </row>
    <row r="360" spans="67:79" customFormat="1" x14ac:dyDescent="0.25">
      <c r="BO360" s="7" t="s">
        <v>425</v>
      </c>
      <c r="BY360" s="7" t="s">
        <v>3761</v>
      </c>
      <c r="BZ360" s="7" t="s">
        <v>767</v>
      </c>
      <c r="CA360" s="7" t="s">
        <v>2969</v>
      </c>
    </row>
    <row r="361" spans="67:79" customFormat="1" x14ac:dyDescent="0.25">
      <c r="BO361" s="7" t="s">
        <v>429</v>
      </c>
      <c r="BY361" s="7" t="s">
        <v>3762</v>
      </c>
      <c r="BZ361" s="7" t="s">
        <v>767</v>
      </c>
      <c r="CA361" s="7" t="s">
        <v>2969</v>
      </c>
    </row>
    <row r="362" spans="67:79" customFormat="1" x14ac:dyDescent="0.25">
      <c r="BO362" s="7" t="s">
        <v>430</v>
      </c>
      <c r="BY362" s="7" t="s">
        <v>3763</v>
      </c>
      <c r="BZ362" s="7" t="s">
        <v>767</v>
      </c>
      <c r="CA362" s="7" t="s">
        <v>2969</v>
      </c>
    </row>
    <row r="363" spans="67:79" customFormat="1" x14ac:dyDescent="0.25">
      <c r="BO363" s="7" t="s">
        <v>431</v>
      </c>
      <c r="BY363" s="7" t="s">
        <v>3764</v>
      </c>
      <c r="BZ363" s="7" t="s">
        <v>767</v>
      </c>
      <c r="CA363" s="7" t="s">
        <v>2969</v>
      </c>
    </row>
    <row r="364" spans="67:79" customFormat="1" x14ac:dyDescent="0.25">
      <c r="BO364" s="7" t="s">
        <v>433</v>
      </c>
      <c r="BY364" s="7" t="s">
        <v>3765</v>
      </c>
      <c r="BZ364" s="7" t="s">
        <v>767</v>
      </c>
      <c r="CA364" s="7" t="s">
        <v>2969</v>
      </c>
    </row>
    <row r="365" spans="67:79" customFormat="1" x14ac:dyDescent="0.25">
      <c r="BO365" s="7" t="s">
        <v>434</v>
      </c>
      <c r="BY365" s="7" t="s">
        <v>3766</v>
      </c>
      <c r="BZ365" s="7" t="s">
        <v>767</v>
      </c>
      <c r="CA365" s="7" t="s">
        <v>2969</v>
      </c>
    </row>
    <row r="366" spans="67:79" customFormat="1" x14ac:dyDescent="0.25">
      <c r="BO366" s="7" t="s">
        <v>435</v>
      </c>
      <c r="BY366" s="7" t="s">
        <v>3767</v>
      </c>
      <c r="BZ366" s="7" t="s">
        <v>767</v>
      </c>
      <c r="CA366" s="7" t="s">
        <v>2969</v>
      </c>
    </row>
    <row r="367" spans="67:79" customFormat="1" x14ac:dyDescent="0.25">
      <c r="BO367" s="7" t="s">
        <v>437</v>
      </c>
      <c r="BY367" s="7" t="s">
        <v>3768</v>
      </c>
      <c r="BZ367" s="7" t="s">
        <v>767</v>
      </c>
      <c r="CA367" s="7" t="s">
        <v>2969</v>
      </c>
    </row>
    <row r="368" spans="67:79" customFormat="1" x14ac:dyDescent="0.25">
      <c r="BO368" s="7" t="s">
        <v>438</v>
      </c>
      <c r="BY368" s="7" t="s">
        <v>3769</v>
      </c>
      <c r="BZ368" s="7" t="s">
        <v>767</v>
      </c>
      <c r="CA368" s="7" t="s">
        <v>2969</v>
      </c>
    </row>
    <row r="369" spans="67:79" customFormat="1" x14ac:dyDescent="0.25">
      <c r="BO369" s="7" t="s">
        <v>439</v>
      </c>
      <c r="BY369" s="7" t="s">
        <v>3770</v>
      </c>
      <c r="BZ369" s="7" t="s">
        <v>767</v>
      </c>
      <c r="CA369" s="7" t="s">
        <v>2969</v>
      </c>
    </row>
    <row r="370" spans="67:79" customFormat="1" x14ac:dyDescent="0.25">
      <c r="BO370" s="7" t="s">
        <v>440</v>
      </c>
      <c r="BY370" s="7" t="s">
        <v>3771</v>
      </c>
      <c r="BZ370" s="7" t="s">
        <v>767</v>
      </c>
      <c r="CA370" s="7" t="s">
        <v>2969</v>
      </c>
    </row>
    <row r="371" spans="67:79" customFormat="1" x14ac:dyDescent="0.25">
      <c r="BO371" s="7" t="s">
        <v>442</v>
      </c>
      <c r="BY371" s="7" t="s">
        <v>3772</v>
      </c>
      <c r="BZ371" s="7" t="s">
        <v>767</v>
      </c>
      <c r="CA371" s="7" t="s">
        <v>2969</v>
      </c>
    </row>
    <row r="372" spans="67:79" customFormat="1" x14ac:dyDescent="0.25">
      <c r="BO372" s="7" t="s">
        <v>443</v>
      </c>
      <c r="BY372" s="7" t="s">
        <v>3773</v>
      </c>
      <c r="BZ372" s="7" t="s">
        <v>767</v>
      </c>
      <c r="CA372" s="7" t="s">
        <v>2969</v>
      </c>
    </row>
    <row r="373" spans="67:79" customFormat="1" x14ac:dyDescent="0.25">
      <c r="BO373" s="7" t="s">
        <v>445</v>
      </c>
      <c r="BY373" s="7" t="s">
        <v>3774</v>
      </c>
      <c r="BZ373" s="7" t="s">
        <v>767</v>
      </c>
      <c r="CA373" s="7" t="s">
        <v>2969</v>
      </c>
    </row>
    <row r="374" spans="67:79" customFormat="1" x14ac:dyDescent="0.25">
      <c r="BO374" s="7" t="s">
        <v>446</v>
      </c>
      <c r="BY374" s="7" t="s">
        <v>3775</v>
      </c>
      <c r="BZ374" s="7" t="s">
        <v>767</v>
      </c>
      <c r="CA374" s="7" t="s">
        <v>2969</v>
      </c>
    </row>
    <row r="375" spans="67:79" customFormat="1" x14ac:dyDescent="0.25">
      <c r="BO375" s="7" t="s">
        <v>447</v>
      </c>
      <c r="BY375" s="7" t="s">
        <v>3776</v>
      </c>
      <c r="BZ375" s="7" t="s">
        <v>767</v>
      </c>
      <c r="CA375" s="7" t="s">
        <v>2969</v>
      </c>
    </row>
    <row r="376" spans="67:79" customFormat="1" x14ac:dyDescent="0.25">
      <c r="BO376" s="7" t="s">
        <v>448</v>
      </c>
      <c r="BY376" s="7" t="s">
        <v>3777</v>
      </c>
      <c r="BZ376" s="7" t="s">
        <v>767</v>
      </c>
      <c r="CA376" s="7" t="s">
        <v>2969</v>
      </c>
    </row>
    <row r="377" spans="67:79" customFormat="1" x14ac:dyDescent="0.25">
      <c r="BO377" s="7" t="s">
        <v>449</v>
      </c>
      <c r="BY377" s="7" t="s">
        <v>3778</v>
      </c>
      <c r="BZ377" s="7" t="s">
        <v>767</v>
      </c>
      <c r="CA377" s="7" t="s">
        <v>2969</v>
      </c>
    </row>
    <row r="378" spans="67:79" customFormat="1" x14ac:dyDescent="0.25">
      <c r="BO378" s="7" t="s">
        <v>450</v>
      </c>
      <c r="BY378" s="7" t="s">
        <v>3779</v>
      </c>
      <c r="BZ378" s="7" t="s">
        <v>767</v>
      </c>
      <c r="CA378" s="7" t="s">
        <v>2969</v>
      </c>
    </row>
    <row r="379" spans="67:79" customFormat="1" x14ac:dyDescent="0.25">
      <c r="BO379" s="7" t="s">
        <v>453</v>
      </c>
      <c r="BY379" s="7" t="s">
        <v>3780</v>
      </c>
      <c r="BZ379" s="7" t="s">
        <v>767</v>
      </c>
      <c r="CA379" s="7" t="s">
        <v>2969</v>
      </c>
    </row>
    <row r="380" spans="67:79" customFormat="1" x14ac:dyDescent="0.25">
      <c r="BO380" s="7" t="s">
        <v>454</v>
      </c>
      <c r="BY380" s="7" t="s">
        <v>3781</v>
      </c>
      <c r="BZ380" s="7" t="s">
        <v>767</v>
      </c>
      <c r="CA380" s="7" t="s">
        <v>2969</v>
      </c>
    </row>
    <row r="381" spans="67:79" customFormat="1" x14ac:dyDescent="0.25">
      <c r="BO381" s="7" t="s">
        <v>455</v>
      </c>
      <c r="BY381" s="7" t="s">
        <v>3782</v>
      </c>
      <c r="BZ381" s="7" t="s">
        <v>767</v>
      </c>
      <c r="CA381" s="7" t="s">
        <v>2969</v>
      </c>
    </row>
    <row r="382" spans="67:79" customFormat="1" x14ac:dyDescent="0.25">
      <c r="BO382" s="7" t="s">
        <v>456</v>
      </c>
      <c r="BY382" s="7" t="s">
        <v>3783</v>
      </c>
      <c r="BZ382" s="7" t="s">
        <v>767</v>
      </c>
      <c r="CA382" s="7" t="s">
        <v>2969</v>
      </c>
    </row>
    <row r="383" spans="67:79" customFormat="1" x14ac:dyDescent="0.25">
      <c r="BO383" s="7" t="s">
        <v>457</v>
      </c>
      <c r="BY383" s="7" t="s">
        <v>3784</v>
      </c>
      <c r="BZ383" s="7" t="s">
        <v>767</v>
      </c>
      <c r="CA383" s="7" t="s">
        <v>2969</v>
      </c>
    </row>
    <row r="384" spans="67:79" customFormat="1" x14ac:dyDescent="0.25">
      <c r="BO384" s="7" t="s">
        <v>458</v>
      </c>
      <c r="BY384" s="7" t="s">
        <v>3785</v>
      </c>
      <c r="BZ384" s="7" t="s">
        <v>767</v>
      </c>
      <c r="CA384" s="7" t="s">
        <v>2969</v>
      </c>
    </row>
    <row r="385" spans="67:79" customFormat="1" x14ac:dyDescent="0.25">
      <c r="BO385" s="7" t="s">
        <v>3033</v>
      </c>
      <c r="BY385" s="7" t="s">
        <v>3786</v>
      </c>
      <c r="BZ385" s="7" t="s">
        <v>767</v>
      </c>
      <c r="CA385" s="7" t="s">
        <v>2969</v>
      </c>
    </row>
    <row r="386" spans="67:79" customFormat="1" x14ac:dyDescent="0.25">
      <c r="BO386" s="7" t="s">
        <v>3059</v>
      </c>
      <c r="BY386" s="7" t="s">
        <v>3787</v>
      </c>
      <c r="BZ386" s="7" t="s">
        <v>767</v>
      </c>
      <c r="CA386" s="7" t="s">
        <v>2969</v>
      </c>
    </row>
    <row r="387" spans="67:79" customFormat="1" x14ac:dyDescent="0.25">
      <c r="BO387" s="7" t="s">
        <v>459</v>
      </c>
      <c r="BY387" s="7" t="s">
        <v>3788</v>
      </c>
      <c r="BZ387" s="7" t="s">
        <v>767</v>
      </c>
      <c r="CA387" s="7" t="s">
        <v>2969</v>
      </c>
    </row>
    <row r="388" spans="67:79" customFormat="1" x14ac:dyDescent="0.25">
      <c r="BO388" s="7" t="s">
        <v>460</v>
      </c>
      <c r="BY388" s="7" t="s">
        <v>3727</v>
      </c>
      <c r="BZ388" s="7" t="s">
        <v>767</v>
      </c>
      <c r="CA388" s="7" t="s">
        <v>2969</v>
      </c>
    </row>
    <row r="389" spans="67:79" customFormat="1" x14ac:dyDescent="0.25">
      <c r="BO389" s="7" t="s">
        <v>461</v>
      </c>
      <c r="BY389" s="7" t="s">
        <v>3790</v>
      </c>
      <c r="BZ389" s="7" t="s">
        <v>767</v>
      </c>
      <c r="CA389" s="7" t="s">
        <v>2969</v>
      </c>
    </row>
    <row r="390" spans="67:79" customFormat="1" x14ac:dyDescent="0.25">
      <c r="BO390" s="7" t="s">
        <v>462</v>
      </c>
      <c r="BY390" s="7" t="s">
        <v>3791</v>
      </c>
      <c r="BZ390" s="7" t="s">
        <v>767</v>
      </c>
      <c r="CA390" s="7" t="s">
        <v>2969</v>
      </c>
    </row>
    <row r="391" spans="67:79" customFormat="1" x14ac:dyDescent="0.25">
      <c r="BO391" s="7" t="s">
        <v>464</v>
      </c>
      <c r="BY391" s="7" t="s">
        <v>3792</v>
      </c>
      <c r="BZ391" s="7" t="s">
        <v>767</v>
      </c>
      <c r="CA391" s="7" t="s">
        <v>2969</v>
      </c>
    </row>
    <row r="392" spans="67:79" customFormat="1" x14ac:dyDescent="0.25">
      <c r="BO392" s="7" t="s">
        <v>465</v>
      </c>
      <c r="BY392" s="7" t="s">
        <v>3793</v>
      </c>
      <c r="BZ392" s="7" t="s">
        <v>767</v>
      </c>
      <c r="CA392" s="7" t="s">
        <v>2969</v>
      </c>
    </row>
    <row r="393" spans="67:79" customFormat="1" x14ac:dyDescent="0.25">
      <c r="BO393" s="7" t="s">
        <v>466</v>
      </c>
      <c r="BY393" s="7" t="s">
        <v>3794</v>
      </c>
      <c r="BZ393" s="7" t="s">
        <v>767</v>
      </c>
      <c r="CA393" s="7" t="s">
        <v>2969</v>
      </c>
    </row>
    <row r="394" spans="67:79" customFormat="1" x14ac:dyDescent="0.25">
      <c r="BO394" s="7" t="s">
        <v>467</v>
      </c>
      <c r="BY394" s="7" t="s">
        <v>3795</v>
      </c>
      <c r="BZ394" s="7" t="s">
        <v>767</v>
      </c>
      <c r="CA394" s="7" t="s">
        <v>2969</v>
      </c>
    </row>
    <row r="395" spans="67:79" customFormat="1" x14ac:dyDescent="0.25">
      <c r="BO395" s="7" t="s">
        <v>468</v>
      </c>
      <c r="BY395" s="7" t="s">
        <v>3728</v>
      </c>
      <c r="BZ395" s="7" t="s">
        <v>767</v>
      </c>
      <c r="CA395" s="7" t="s">
        <v>2969</v>
      </c>
    </row>
    <row r="396" spans="67:79" customFormat="1" x14ac:dyDescent="0.25">
      <c r="BO396" s="7" t="s">
        <v>4646</v>
      </c>
      <c r="BY396" s="7" t="s">
        <v>3796</v>
      </c>
      <c r="BZ396" s="7" t="s">
        <v>767</v>
      </c>
      <c r="CA396" s="7" t="s">
        <v>2969</v>
      </c>
    </row>
    <row r="397" spans="67:79" customFormat="1" x14ac:dyDescent="0.25">
      <c r="BO397" s="7" t="s">
        <v>469</v>
      </c>
      <c r="BY397" s="7" t="s">
        <v>3797</v>
      </c>
      <c r="BZ397" s="7" t="s">
        <v>767</v>
      </c>
      <c r="CA397" s="7" t="s">
        <v>2969</v>
      </c>
    </row>
    <row r="398" spans="67:79" customFormat="1" x14ac:dyDescent="0.25">
      <c r="BO398" s="7" t="s">
        <v>470</v>
      </c>
      <c r="BY398" s="7" t="s">
        <v>3798</v>
      </c>
      <c r="BZ398" s="7" t="s">
        <v>767</v>
      </c>
      <c r="CA398" s="7" t="s">
        <v>2969</v>
      </c>
    </row>
    <row r="399" spans="67:79" customFormat="1" x14ac:dyDescent="0.25">
      <c r="BO399" s="7" t="s">
        <v>471</v>
      </c>
      <c r="BY399" s="7" t="s">
        <v>3799</v>
      </c>
      <c r="BZ399" s="7" t="s">
        <v>767</v>
      </c>
      <c r="CA399" s="7" t="s">
        <v>2969</v>
      </c>
    </row>
    <row r="400" spans="67:79" customFormat="1" x14ac:dyDescent="0.25">
      <c r="BO400" s="7" t="s">
        <v>472</v>
      </c>
      <c r="BY400" s="7" t="s">
        <v>3800</v>
      </c>
      <c r="BZ400" s="7" t="s">
        <v>767</v>
      </c>
      <c r="CA400" s="7" t="s">
        <v>2969</v>
      </c>
    </row>
    <row r="401" spans="67:79" customFormat="1" x14ac:dyDescent="0.25">
      <c r="BO401" s="7" t="s">
        <v>473</v>
      </c>
      <c r="BY401" s="7" t="s">
        <v>3801</v>
      </c>
      <c r="BZ401" s="7" t="s">
        <v>767</v>
      </c>
      <c r="CA401" s="7" t="s">
        <v>2969</v>
      </c>
    </row>
    <row r="402" spans="67:79" customFormat="1" x14ac:dyDescent="0.25">
      <c r="BO402" s="7" t="s">
        <v>474</v>
      </c>
      <c r="BY402" s="7" t="s">
        <v>3802</v>
      </c>
      <c r="BZ402" s="7" t="s">
        <v>767</v>
      </c>
      <c r="CA402" s="7" t="s">
        <v>2969</v>
      </c>
    </row>
    <row r="403" spans="67:79" customFormat="1" x14ac:dyDescent="0.25">
      <c r="BO403" s="7" t="s">
        <v>475</v>
      </c>
      <c r="BY403" s="7" t="s">
        <v>3803</v>
      </c>
      <c r="BZ403" s="7" t="s">
        <v>767</v>
      </c>
      <c r="CA403" s="7" t="s">
        <v>2969</v>
      </c>
    </row>
    <row r="404" spans="67:79" customFormat="1" x14ac:dyDescent="0.25">
      <c r="BO404" s="7" t="s">
        <v>4540</v>
      </c>
      <c r="BY404" s="7" t="s">
        <v>3804</v>
      </c>
      <c r="BZ404" s="7" t="s">
        <v>767</v>
      </c>
      <c r="CA404" s="7" t="s">
        <v>2969</v>
      </c>
    </row>
    <row r="405" spans="67:79" customFormat="1" x14ac:dyDescent="0.25">
      <c r="BO405" s="7" t="s">
        <v>477</v>
      </c>
      <c r="BY405" s="7" t="s">
        <v>3805</v>
      </c>
      <c r="BZ405" s="7" t="s">
        <v>767</v>
      </c>
      <c r="CA405" s="7" t="s">
        <v>2969</v>
      </c>
    </row>
    <row r="406" spans="67:79" customFormat="1" x14ac:dyDescent="0.25">
      <c r="BO406" s="7" t="s">
        <v>478</v>
      </c>
      <c r="BY406" s="7" t="s">
        <v>3806</v>
      </c>
      <c r="BZ406" s="7" t="s">
        <v>767</v>
      </c>
      <c r="CA406" s="7" t="s">
        <v>2969</v>
      </c>
    </row>
    <row r="407" spans="67:79" customFormat="1" x14ac:dyDescent="0.25">
      <c r="BO407" s="7" t="s">
        <v>479</v>
      </c>
      <c r="BY407" s="7" t="s">
        <v>3807</v>
      </c>
      <c r="BZ407" s="7" t="s">
        <v>767</v>
      </c>
      <c r="CA407" s="7" t="s">
        <v>2969</v>
      </c>
    </row>
    <row r="408" spans="67:79" customFormat="1" x14ac:dyDescent="0.25">
      <c r="BO408" s="7" t="s">
        <v>4648</v>
      </c>
      <c r="BY408" s="7" t="s">
        <v>3808</v>
      </c>
      <c r="BZ408" s="7" t="s">
        <v>767</v>
      </c>
      <c r="CA408" s="7" t="s">
        <v>2969</v>
      </c>
    </row>
    <row r="409" spans="67:79" customFormat="1" x14ac:dyDescent="0.25">
      <c r="BO409" s="7" t="s">
        <v>480</v>
      </c>
      <c r="BY409" s="7" t="s">
        <v>3809</v>
      </c>
      <c r="BZ409" s="7" t="s">
        <v>767</v>
      </c>
      <c r="CA409" s="7" t="s">
        <v>2969</v>
      </c>
    </row>
    <row r="410" spans="67:79" customFormat="1" x14ac:dyDescent="0.25">
      <c r="BO410" s="7" t="s">
        <v>481</v>
      </c>
      <c r="BY410" s="7" t="s">
        <v>3810</v>
      </c>
      <c r="BZ410" s="7" t="s">
        <v>767</v>
      </c>
      <c r="CA410" s="7" t="s">
        <v>2969</v>
      </c>
    </row>
    <row r="411" spans="67:79" customFormat="1" x14ac:dyDescent="0.25">
      <c r="BO411" s="7" t="s">
        <v>485</v>
      </c>
      <c r="BY411" s="7" t="s">
        <v>3811</v>
      </c>
      <c r="BZ411" s="7" t="s">
        <v>767</v>
      </c>
      <c r="CA411" s="7" t="s">
        <v>2969</v>
      </c>
    </row>
    <row r="412" spans="67:79" customFormat="1" x14ac:dyDescent="0.25">
      <c r="BO412" s="7" t="s">
        <v>486</v>
      </c>
      <c r="BY412" s="7" t="s">
        <v>3812</v>
      </c>
      <c r="BZ412" s="7" t="s">
        <v>767</v>
      </c>
      <c r="CA412" s="7" t="s">
        <v>2969</v>
      </c>
    </row>
    <row r="413" spans="67:79" customFormat="1" x14ac:dyDescent="0.25">
      <c r="BO413" s="7" t="s">
        <v>487</v>
      </c>
      <c r="BY413" s="7" t="s">
        <v>3813</v>
      </c>
      <c r="BZ413" s="7" t="s">
        <v>767</v>
      </c>
      <c r="CA413" s="7" t="s">
        <v>2969</v>
      </c>
    </row>
    <row r="414" spans="67:79" customFormat="1" x14ac:dyDescent="0.25">
      <c r="BO414" s="7" t="s">
        <v>488</v>
      </c>
      <c r="BY414" s="7" t="s">
        <v>3814</v>
      </c>
      <c r="BZ414" s="7" t="s">
        <v>767</v>
      </c>
      <c r="CA414" s="7" t="s">
        <v>2969</v>
      </c>
    </row>
    <row r="415" spans="67:79" customFormat="1" x14ac:dyDescent="0.25">
      <c r="BO415" s="7" t="s">
        <v>489</v>
      </c>
      <c r="BY415" s="7" t="s">
        <v>3815</v>
      </c>
      <c r="BZ415" s="7" t="s">
        <v>767</v>
      </c>
      <c r="CA415" s="7" t="s">
        <v>2969</v>
      </c>
    </row>
    <row r="416" spans="67:79" customFormat="1" x14ac:dyDescent="0.25">
      <c r="BO416" s="7" t="s">
        <v>490</v>
      </c>
      <c r="BY416" s="7" t="s">
        <v>3816</v>
      </c>
      <c r="BZ416" s="7" t="s">
        <v>767</v>
      </c>
      <c r="CA416" s="7" t="s">
        <v>2969</v>
      </c>
    </row>
    <row r="417" spans="67:79" customFormat="1" x14ac:dyDescent="0.25">
      <c r="BO417" s="7" t="s">
        <v>491</v>
      </c>
      <c r="BY417" s="7" t="s">
        <v>3817</v>
      </c>
      <c r="BZ417" s="7" t="s">
        <v>767</v>
      </c>
      <c r="CA417" s="7" t="s">
        <v>2969</v>
      </c>
    </row>
    <row r="418" spans="67:79" customFormat="1" x14ac:dyDescent="0.25">
      <c r="BO418" s="7" t="s">
        <v>492</v>
      </c>
      <c r="BY418" s="7" t="s">
        <v>3818</v>
      </c>
      <c r="BZ418" s="7" t="s">
        <v>767</v>
      </c>
      <c r="CA418" s="7" t="s">
        <v>2969</v>
      </c>
    </row>
    <row r="419" spans="67:79" customFormat="1" x14ac:dyDescent="0.25">
      <c r="BO419" s="7" t="s">
        <v>493</v>
      </c>
      <c r="BY419" s="7" t="s">
        <v>3819</v>
      </c>
      <c r="BZ419" s="7" t="s">
        <v>767</v>
      </c>
      <c r="CA419" s="7" t="s">
        <v>2969</v>
      </c>
    </row>
    <row r="420" spans="67:79" customFormat="1" x14ac:dyDescent="0.25">
      <c r="BO420" s="7" t="s">
        <v>494</v>
      </c>
      <c r="BY420" s="7" t="s">
        <v>3729</v>
      </c>
      <c r="BZ420" s="7" t="s">
        <v>767</v>
      </c>
      <c r="CA420" s="7" t="s">
        <v>2969</v>
      </c>
    </row>
    <row r="421" spans="67:79" customFormat="1" x14ac:dyDescent="0.25">
      <c r="BO421" s="7" t="s">
        <v>495</v>
      </c>
      <c r="BY421" s="7" t="s">
        <v>3789</v>
      </c>
      <c r="BZ421" s="7" t="s">
        <v>767</v>
      </c>
      <c r="CA421" s="7" t="s">
        <v>2969</v>
      </c>
    </row>
    <row r="422" spans="67:79" customFormat="1" x14ac:dyDescent="0.25">
      <c r="BO422" s="7" t="s">
        <v>4652</v>
      </c>
      <c r="BY422" s="7" t="s">
        <v>3825</v>
      </c>
      <c r="BZ422" s="7" t="s">
        <v>767</v>
      </c>
      <c r="CA422" s="7" t="s">
        <v>2969</v>
      </c>
    </row>
    <row r="423" spans="67:79" customFormat="1" x14ac:dyDescent="0.25">
      <c r="BO423" s="7" t="s">
        <v>496</v>
      </c>
      <c r="BY423" s="7" t="s">
        <v>3826</v>
      </c>
      <c r="BZ423" s="7" t="s">
        <v>767</v>
      </c>
      <c r="CA423" s="7" t="s">
        <v>2969</v>
      </c>
    </row>
    <row r="424" spans="67:79" customFormat="1" x14ac:dyDescent="0.25">
      <c r="BO424" s="7" t="s">
        <v>497</v>
      </c>
      <c r="BY424" s="7" t="s">
        <v>3730</v>
      </c>
      <c r="BZ424" s="7" t="s">
        <v>767</v>
      </c>
      <c r="CA424" s="7" t="s">
        <v>2969</v>
      </c>
    </row>
    <row r="425" spans="67:79" customFormat="1" x14ac:dyDescent="0.25">
      <c r="BO425" s="7" t="s">
        <v>499</v>
      </c>
      <c r="BY425" s="7" t="s">
        <v>3820</v>
      </c>
      <c r="BZ425" s="7" t="s">
        <v>767</v>
      </c>
      <c r="CA425" s="7" t="s">
        <v>2969</v>
      </c>
    </row>
    <row r="426" spans="67:79" customFormat="1" x14ac:dyDescent="0.25">
      <c r="BO426" s="7" t="s">
        <v>500</v>
      </c>
      <c r="BY426" s="7" t="s">
        <v>3827</v>
      </c>
      <c r="BZ426" s="7" t="s">
        <v>767</v>
      </c>
      <c r="CA426" s="7" t="s">
        <v>2969</v>
      </c>
    </row>
    <row r="427" spans="67:79" customFormat="1" x14ac:dyDescent="0.25">
      <c r="BO427" s="7" t="s">
        <v>501</v>
      </c>
      <c r="BY427" s="7" t="s">
        <v>3828</v>
      </c>
      <c r="BZ427" s="7" t="s">
        <v>767</v>
      </c>
      <c r="CA427" s="7" t="s">
        <v>2969</v>
      </c>
    </row>
    <row r="428" spans="67:79" customFormat="1" x14ac:dyDescent="0.25">
      <c r="BO428" s="7" t="s">
        <v>502</v>
      </c>
      <c r="BY428" s="7" t="s">
        <v>3731</v>
      </c>
      <c r="BZ428" s="7" t="s">
        <v>767</v>
      </c>
      <c r="CA428" s="7" t="s">
        <v>2969</v>
      </c>
    </row>
    <row r="429" spans="67:79" customFormat="1" x14ac:dyDescent="0.25">
      <c r="BO429" s="7" t="s">
        <v>504</v>
      </c>
      <c r="BY429" s="7" t="s">
        <v>3821</v>
      </c>
      <c r="BZ429" s="7" t="s">
        <v>767</v>
      </c>
      <c r="CA429" s="7" t="s">
        <v>2969</v>
      </c>
    </row>
    <row r="430" spans="67:79" customFormat="1" x14ac:dyDescent="0.25">
      <c r="BO430" s="7" t="s">
        <v>506</v>
      </c>
      <c r="BY430" s="7" t="s">
        <v>3822</v>
      </c>
      <c r="BZ430" s="7" t="s">
        <v>767</v>
      </c>
      <c r="CA430" s="7" t="s">
        <v>2969</v>
      </c>
    </row>
    <row r="431" spans="67:79" customFormat="1" x14ac:dyDescent="0.25">
      <c r="BO431" s="7" t="s">
        <v>507</v>
      </c>
      <c r="BY431" s="7" t="s">
        <v>3823</v>
      </c>
      <c r="BZ431" s="7" t="s">
        <v>767</v>
      </c>
      <c r="CA431" s="7" t="s">
        <v>2969</v>
      </c>
    </row>
    <row r="432" spans="67:79" customFormat="1" x14ac:dyDescent="0.25">
      <c r="BO432" s="7" t="s">
        <v>508</v>
      </c>
      <c r="BY432" s="7" t="s">
        <v>3824</v>
      </c>
      <c r="BZ432" s="7" t="s">
        <v>767</v>
      </c>
      <c r="CA432" s="7" t="s">
        <v>2969</v>
      </c>
    </row>
    <row r="433" spans="67:79" customFormat="1" x14ac:dyDescent="0.25">
      <c r="BO433" s="7" t="s">
        <v>509</v>
      </c>
      <c r="BY433" s="7" t="s">
        <v>3732</v>
      </c>
      <c r="BZ433" s="7" t="s">
        <v>767</v>
      </c>
      <c r="CA433" s="7" t="s">
        <v>2969</v>
      </c>
    </row>
    <row r="434" spans="67:79" customFormat="1" x14ac:dyDescent="0.25">
      <c r="BO434" s="7" t="s">
        <v>510</v>
      </c>
      <c r="BY434" s="7" t="s">
        <v>3829</v>
      </c>
      <c r="BZ434" s="7" t="s">
        <v>767</v>
      </c>
      <c r="CA434" s="7" t="s">
        <v>2969</v>
      </c>
    </row>
    <row r="435" spans="67:79" customFormat="1" x14ac:dyDescent="0.25">
      <c r="BO435" s="7" t="s">
        <v>512</v>
      </c>
      <c r="BY435" s="7" t="s">
        <v>3830</v>
      </c>
      <c r="BZ435" s="7" t="s">
        <v>767</v>
      </c>
      <c r="CA435" s="7" t="s">
        <v>2969</v>
      </c>
    </row>
    <row r="436" spans="67:79" customFormat="1" x14ac:dyDescent="0.25">
      <c r="BO436" s="7" t="s">
        <v>514</v>
      </c>
      <c r="BY436" s="7" t="s">
        <v>3831</v>
      </c>
      <c r="BZ436" s="7" t="s">
        <v>767</v>
      </c>
      <c r="CA436" s="7" t="s">
        <v>2969</v>
      </c>
    </row>
    <row r="437" spans="67:79" customFormat="1" x14ac:dyDescent="0.25">
      <c r="BO437" s="7" t="s">
        <v>515</v>
      </c>
      <c r="BY437" s="7" t="s">
        <v>3832</v>
      </c>
      <c r="BZ437" s="7" t="s">
        <v>767</v>
      </c>
      <c r="CA437" s="7" t="s">
        <v>2969</v>
      </c>
    </row>
    <row r="438" spans="67:79" customFormat="1" x14ac:dyDescent="0.25">
      <c r="BO438" s="7" t="s">
        <v>516</v>
      </c>
      <c r="BY438" s="7" t="s">
        <v>3833</v>
      </c>
      <c r="BZ438" s="7" t="s">
        <v>767</v>
      </c>
      <c r="CA438" s="7" t="s">
        <v>2969</v>
      </c>
    </row>
    <row r="439" spans="67:79" customFormat="1" x14ac:dyDescent="0.25">
      <c r="BO439" s="7" t="s">
        <v>517</v>
      </c>
      <c r="BY439" s="7" t="s">
        <v>3834</v>
      </c>
      <c r="BZ439" s="7" t="s">
        <v>767</v>
      </c>
      <c r="CA439" s="7" t="s">
        <v>2969</v>
      </c>
    </row>
    <row r="440" spans="67:79" customFormat="1" x14ac:dyDescent="0.25">
      <c r="BO440" s="7" t="s">
        <v>518</v>
      </c>
      <c r="BY440" s="7" t="s">
        <v>3835</v>
      </c>
      <c r="BZ440" s="7" t="s">
        <v>767</v>
      </c>
      <c r="CA440" s="7" t="s">
        <v>2969</v>
      </c>
    </row>
    <row r="441" spans="67:79" customFormat="1" x14ac:dyDescent="0.25">
      <c r="BO441" s="7" t="s">
        <v>519</v>
      </c>
      <c r="BY441" s="7" t="s">
        <v>3836</v>
      </c>
      <c r="BZ441" s="7" t="s">
        <v>767</v>
      </c>
      <c r="CA441" s="7" t="s">
        <v>2969</v>
      </c>
    </row>
    <row r="442" spans="67:79" customFormat="1" x14ac:dyDescent="0.25">
      <c r="BO442" s="7" t="s">
        <v>520</v>
      </c>
      <c r="BY442" s="7" t="s">
        <v>4658</v>
      </c>
      <c r="BZ442" s="7" t="s">
        <v>767</v>
      </c>
      <c r="CA442" s="7" t="s">
        <v>2969</v>
      </c>
    </row>
    <row r="443" spans="67:79" customFormat="1" x14ac:dyDescent="0.25">
      <c r="BO443" s="7" t="s">
        <v>521</v>
      </c>
      <c r="BY443" s="7" t="s">
        <v>4670</v>
      </c>
      <c r="BZ443" s="7" t="s">
        <v>767</v>
      </c>
      <c r="CA443" s="7" t="s">
        <v>2969</v>
      </c>
    </row>
    <row r="444" spans="67:79" customFormat="1" x14ac:dyDescent="0.25">
      <c r="BO444" s="7" t="s">
        <v>3036</v>
      </c>
      <c r="BY444" s="7" t="s">
        <v>3733</v>
      </c>
      <c r="BZ444" s="7" t="s">
        <v>767</v>
      </c>
      <c r="CA444" s="7" t="s">
        <v>2969</v>
      </c>
    </row>
    <row r="445" spans="67:79" customFormat="1" x14ac:dyDescent="0.25">
      <c r="BO445" s="7" t="s">
        <v>522</v>
      </c>
      <c r="BY445" s="7" t="s">
        <v>3837</v>
      </c>
      <c r="BZ445" s="7" t="s">
        <v>767</v>
      </c>
      <c r="CA445" s="7" t="s">
        <v>2969</v>
      </c>
    </row>
    <row r="446" spans="67:79" customFormat="1" x14ac:dyDescent="0.25">
      <c r="BO446" s="7" t="s">
        <v>523</v>
      </c>
      <c r="BY446" s="7" t="s">
        <v>3838</v>
      </c>
      <c r="BZ446" s="7" t="s">
        <v>767</v>
      </c>
      <c r="CA446" s="7" t="s">
        <v>2969</v>
      </c>
    </row>
    <row r="447" spans="67:79" customFormat="1" x14ac:dyDescent="0.25">
      <c r="BO447" s="7" t="s">
        <v>4547</v>
      </c>
      <c r="BY447" s="7" t="s">
        <v>3839</v>
      </c>
      <c r="BZ447" s="7" t="s">
        <v>767</v>
      </c>
      <c r="CA447" s="7" t="s">
        <v>2969</v>
      </c>
    </row>
    <row r="448" spans="67:79" customFormat="1" x14ac:dyDescent="0.25">
      <c r="BO448" s="7" t="s">
        <v>524</v>
      </c>
      <c r="BY448" s="7" t="s">
        <v>3840</v>
      </c>
      <c r="BZ448" s="7" t="s">
        <v>767</v>
      </c>
      <c r="CA448" s="7" t="s">
        <v>2969</v>
      </c>
    </row>
    <row r="449" spans="67:79" customFormat="1" x14ac:dyDescent="0.25">
      <c r="BO449" s="7" t="s">
        <v>526</v>
      </c>
      <c r="BY449" s="7" t="s">
        <v>3734</v>
      </c>
      <c r="BZ449" s="7" t="s">
        <v>767</v>
      </c>
      <c r="CA449" s="7" t="s">
        <v>2969</v>
      </c>
    </row>
    <row r="450" spans="67:79" customFormat="1" x14ac:dyDescent="0.25">
      <c r="BO450" s="7" t="s">
        <v>527</v>
      </c>
      <c r="BY450" s="7" t="s">
        <v>3841</v>
      </c>
      <c r="BZ450" s="7" t="s">
        <v>767</v>
      </c>
      <c r="CA450" s="7" t="s">
        <v>2969</v>
      </c>
    </row>
    <row r="451" spans="67:79" customFormat="1" x14ac:dyDescent="0.25">
      <c r="BO451" s="7" t="s">
        <v>529</v>
      </c>
      <c r="BY451" s="7" t="s">
        <v>3842</v>
      </c>
      <c r="BZ451" s="7" t="s">
        <v>767</v>
      </c>
      <c r="CA451" s="7" t="s">
        <v>2969</v>
      </c>
    </row>
    <row r="452" spans="67:79" customFormat="1" x14ac:dyDescent="0.25">
      <c r="BO452" s="7" t="s">
        <v>531</v>
      </c>
      <c r="BY452" s="7" t="s">
        <v>3843</v>
      </c>
      <c r="BZ452" s="7" t="s">
        <v>767</v>
      </c>
      <c r="CA452" s="7" t="s">
        <v>2969</v>
      </c>
    </row>
    <row r="453" spans="67:79" customFormat="1" x14ac:dyDescent="0.25">
      <c r="BO453" s="7" t="s">
        <v>532</v>
      </c>
      <c r="BY453" s="7" t="s">
        <v>3844</v>
      </c>
      <c r="BZ453" s="7" t="s">
        <v>767</v>
      </c>
      <c r="CA453" s="7" t="s">
        <v>2969</v>
      </c>
    </row>
    <row r="454" spans="67:79" customFormat="1" x14ac:dyDescent="0.25">
      <c r="BO454" s="7" t="s">
        <v>533</v>
      </c>
      <c r="BY454" s="7" t="s">
        <v>3845</v>
      </c>
      <c r="BZ454" s="7" t="s">
        <v>767</v>
      </c>
      <c r="CA454" s="7" t="s">
        <v>2969</v>
      </c>
    </row>
    <row r="455" spans="67:79" customFormat="1" x14ac:dyDescent="0.25">
      <c r="BO455" s="7" t="s">
        <v>534</v>
      </c>
      <c r="BY455" s="7" t="s">
        <v>3846</v>
      </c>
      <c r="BZ455" s="7" t="s">
        <v>767</v>
      </c>
      <c r="CA455" s="7" t="s">
        <v>2969</v>
      </c>
    </row>
    <row r="456" spans="67:79" customFormat="1" x14ac:dyDescent="0.25">
      <c r="BO456" s="7" t="s">
        <v>536</v>
      </c>
      <c r="BY456" s="7" t="s">
        <v>3847</v>
      </c>
      <c r="BZ456" s="7" t="s">
        <v>767</v>
      </c>
      <c r="CA456" s="7" t="s">
        <v>2969</v>
      </c>
    </row>
    <row r="457" spans="67:79" customFormat="1" x14ac:dyDescent="0.25">
      <c r="BO457" s="7" t="s">
        <v>538</v>
      </c>
      <c r="BY457" s="7" t="s">
        <v>3848</v>
      </c>
      <c r="BZ457" s="7" t="s">
        <v>767</v>
      </c>
      <c r="CA457" s="7" t="s">
        <v>2969</v>
      </c>
    </row>
    <row r="458" spans="67:79" customFormat="1" x14ac:dyDescent="0.25">
      <c r="BO458" s="7" t="s">
        <v>539</v>
      </c>
      <c r="BY458" s="7" t="s">
        <v>3849</v>
      </c>
      <c r="BZ458" s="7" t="s">
        <v>767</v>
      </c>
      <c r="CA458" s="7" t="s">
        <v>2969</v>
      </c>
    </row>
    <row r="459" spans="67:79" customFormat="1" x14ac:dyDescent="0.25">
      <c r="BO459" s="7" t="s">
        <v>540</v>
      </c>
      <c r="BY459" s="7" t="s">
        <v>3850</v>
      </c>
      <c r="BZ459" s="7" t="s">
        <v>767</v>
      </c>
      <c r="CA459" s="7" t="s">
        <v>2969</v>
      </c>
    </row>
    <row r="460" spans="67:79" customFormat="1" x14ac:dyDescent="0.25">
      <c r="BO460" s="7" t="s">
        <v>541</v>
      </c>
      <c r="BY460" s="7" t="s">
        <v>3735</v>
      </c>
      <c r="BZ460" s="7" t="s">
        <v>767</v>
      </c>
      <c r="CA460" s="7" t="s">
        <v>2969</v>
      </c>
    </row>
    <row r="461" spans="67:79" customFormat="1" x14ac:dyDescent="0.25">
      <c r="BO461" s="7" t="s">
        <v>542</v>
      </c>
      <c r="BY461" s="7" t="s">
        <v>3851</v>
      </c>
      <c r="BZ461" s="7" t="s">
        <v>767</v>
      </c>
      <c r="CA461" s="7" t="s">
        <v>2969</v>
      </c>
    </row>
    <row r="462" spans="67:79" customFormat="1" x14ac:dyDescent="0.25">
      <c r="BO462" s="7" t="s">
        <v>543</v>
      </c>
      <c r="BY462" s="7" t="s">
        <v>3852</v>
      </c>
      <c r="BZ462" s="7" t="s">
        <v>767</v>
      </c>
      <c r="CA462" s="7" t="s">
        <v>2969</v>
      </c>
    </row>
    <row r="463" spans="67:79" customFormat="1" x14ac:dyDescent="0.25">
      <c r="BO463" s="7" t="s">
        <v>544</v>
      </c>
      <c r="BY463" s="7" t="s">
        <v>3853</v>
      </c>
      <c r="BZ463" s="7" t="s">
        <v>767</v>
      </c>
      <c r="CA463" s="7" t="s">
        <v>2969</v>
      </c>
    </row>
    <row r="464" spans="67:79" customFormat="1" x14ac:dyDescent="0.25">
      <c r="BO464" s="7" t="s">
        <v>545</v>
      </c>
      <c r="BY464" s="7" t="s">
        <v>3854</v>
      </c>
      <c r="BZ464" s="7" t="s">
        <v>767</v>
      </c>
      <c r="CA464" s="7" t="s">
        <v>2969</v>
      </c>
    </row>
    <row r="465" spans="77:79" customFormat="1" x14ac:dyDescent="0.25">
      <c r="BY465" s="7" t="s">
        <v>3855</v>
      </c>
      <c r="BZ465" s="7" t="s">
        <v>767</v>
      </c>
      <c r="CA465" s="7" t="s">
        <v>2969</v>
      </c>
    </row>
    <row r="466" spans="77:79" customFormat="1" x14ac:dyDescent="0.25">
      <c r="BY466" s="7" t="s">
        <v>3736</v>
      </c>
      <c r="BZ466" s="7" t="s">
        <v>767</v>
      </c>
      <c r="CA466" s="7" t="s">
        <v>2969</v>
      </c>
    </row>
    <row r="467" spans="77:79" customFormat="1" x14ac:dyDescent="0.25">
      <c r="BY467" s="7" t="s">
        <v>3856</v>
      </c>
      <c r="BZ467" s="7" t="s">
        <v>767</v>
      </c>
      <c r="CA467" s="7" t="s">
        <v>2969</v>
      </c>
    </row>
    <row r="468" spans="77:79" customFormat="1" x14ac:dyDescent="0.25">
      <c r="BY468" s="7" t="s">
        <v>3857</v>
      </c>
      <c r="BZ468" s="7" t="s">
        <v>767</v>
      </c>
      <c r="CA468" s="7" t="s">
        <v>2969</v>
      </c>
    </row>
    <row r="469" spans="77:79" customFormat="1" x14ac:dyDescent="0.25">
      <c r="BY469" s="7" t="s">
        <v>3858</v>
      </c>
      <c r="BZ469" s="7" t="s">
        <v>767</v>
      </c>
      <c r="CA469" s="7" t="s">
        <v>2969</v>
      </c>
    </row>
    <row r="470" spans="77:79" customFormat="1" x14ac:dyDescent="0.25">
      <c r="BY470" s="7" t="s">
        <v>3859</v>
      </c>
      <c r="BZ470" s="7" t="s">
        <v>767</v>
      </c>
      <c r="CA470" s="7" t="s">
        <v>2969</v>
      </c>
    </row>
    <row r="471" spans="77:79" customFormat="1" x14ac:dyDescent="0.25">
      <c r="BY471" s="7" t="s">
        <v>3860</v>
      </c>
      <c r="BZ471" s="7" t="s">
        <v>767</v>
      </c>
      <c r="CA471" s="7" t="s">
        <v>2969</v>
      </c>
    </row>
    <row r="472" spans="77:79" customFormat="1" x14ac:dyDescent="0.25">
      <c r="BY472" s="7" t="s">
        <v>3861</v>
      </c>
      <c r="BZ472" s="7" t="s">
        <v>767</v>
      </c>
      <c r="CA472" s="7" t="s">
        <v>2969</v>
      </c>
    </row>
    <row r="473" spans="77:79" customFormat="1" x14ac:dyDescent="0.25">
      <c r="BY473" s="7" t="s">
        <v>3862</v>
      </c>
      <c r="BZ473" s="7" t="s">
        <v>767</v>
      </c>
      <c r="CA473" s="7" t="s">
        <v>2969</v>
      </c>
    </row>
    <row r="474" spans="77:79" customFormat="1" x14ac:dyDescent="0.25">
      <c r="BY474" s="7" t="s">
        <v>3863</v>
      </c>
      <c r="BZ474" s="7" t="s">
        <v>767</v>
      </c>
      <c r="CA474" s="7" t="s">
        <v>2969</v>
      </c>
    </row>
    <row r="475" spans="77:79" customFormat="1" x14ac:dyDescent="0.25">
      <c r="BY475" s="7" t="s">
        <v>3864</v>
      </c>
      <c r="BZ475" s="7" t="s">
        <v>767</v>
      </c>
      <c r="CA475" s="7" t="s">
        <v>2969</v>
      </c>
    </row>
    <row r="476" spans="77:79" customFormat="1" x14ac:dyDescent="0.25">
      <c r="BY476" s="7" t="s">
        <v>3865</v>
      </c>
      <c r="BZ476" s="7" t="s">
        <v>767</v>
      </c>
      <c r="CA476" s="7" t="s">
        <v>2969</v>
      </c>
    </row>
    <row r="477" spans="77:79" customFormat="1" x14ac:dyDescent="0.25">
      <c r="BY477" s="7" t="s">
        <v>3866</v>
      </c>
      <c r="BZ477" s="7" t="s">
        <v>767</v>
      </c>
      <c r="CA477" s="7" t="s">
        <v>2969</v>
      </c>
    </row>
    <row r="478" spans="77:79" customFormat="1" x14ac:dyDescent="0.25">
      <c r="BY478" s="7" t="s">
        <v>3867</v>
      </c>
      <c r="BZ478" s="7" t="s">
        <v>767</v>
      </c>
      <c r="CA478" s="7" t="s">
        <v>2969</v>
      </c>
    </row>
    <row r="479" spans="77:79" customFormat="1" x14ac:dyDescent="0.25">
      <c r="BY479" s="7" t="s">
        <v>3868</v>
      </c>
      <c r="BZ479" s="7" t="s">
        <v>767</v>
      </c>
      <c r="CA479" s="7" t="s">
        <v>2969</v>
      </c>
    </row>
    <row r="480" spans="77:79" customFormat="1" x14ac:dyDescent="0.25">
      <c r="BY480" s="7" t="s">
        <v>3869</v>
      </c>
      <c r="BZ480" s="7" t="s">
        <v>767</v>
      </c>
      <c r="CA480" s="7" t="s">
        <v>2969</v>
      </c>
    </row>
    <row r="481" spans="77:79" customFormat="1" x14ac:dyDescent="0.25">
      <c r="BY481" s="7" t="s">
        <v>3870</v>
      </c>
      <c r="BZ481" s="7" t="s">
        <v>767</v>
      </c>
      <c r="CA481" s="7" t="s">
        <v>2969</v>
      </c>
    </row>
    <row r="482" spans="77:79" customFormat="1" x14ac:dyDescent="0.25">
      <c r="BY482" s="7" t="s">
        <v>3871</v>
      </c>
      <c r="BZ482" s="7" t="s">
        <v>767</v>
      </c>
      <c r="CA482" s="7" t="s">
        <v>2969</v>
      </c>
    </row>
    <row r="483" spans="77:79" customFormat="1" x14ac:dyDescent="0.25">
      <c r="BY483" s="7" t="s">
        <v>3872</v>
      </c>
      <c r="BZ483" s="7" t="s">
        <v>767</v>
      </c>
      <c r="CA483" s="7" t="s">
        <v>2969</v>
      </c>
    </row>
    <row r="484" spans="77:79" customFormat="1" x14ac:dyDescent="0.25">
      <c r="BY484" s="7" t="s">
        <v>3873</v>
      </c>
      <c r="BZ484" s="7" t="s">
        <v>767</v>
      </c>
      <c r="CA484" s="7" t="s">
        <v>2969</v>
      </c>
    </row>
    <row r="485" spans="77:79" customFormat="1" x14ac:dyDescent="0.25">
      <c r="BY485" s="7" t="s">
        <v>3874</v>
      </c>
      <c r="BZ485" s="7" t="s">
        <v>767</v>
      </c>
      <c r="CA485" s="7" t="s">
        <v>2969</v>
      </c>
    </row>
    <row r="486" spans="77:79" customFormat="1" x14ac:dyDescent="0.25">
      <c r="BY486" s="7" t="s">
        <v>3875</v>
      </c>
      <c r="BZ486" s="7" t="s">
        <v>767</v>
      </c>
      <c r="CA486" s="7" t="s">
        <v>2969</v>
      </c>
    </row>
    <row r="487" spans="77:79" customFormat="1" x14ac:dyDescent="0.25">
      <c r="BY487" s="7" t="s">
        <v>3876</v>
      </c>
      <c r="BZ487" s="7" t="s">
        <v>767</v>
      </c>
      <c r="CA487" s="7" t="s">
        <v>2969</v>
      </c>
    </row>
    <row r="488" spans="77:79" customFormat="1" x14ac:dyDescent="0.25">
      <c r="BY488" s="7" t="s">
        <v>3737</v>
      </c>
      <c r="BZ488" s="7" t="s">
        <v>767</v>
      </c>
      <c r="CA488" s="7" t="s">
        <v>2969</v>
      </c>
    </row>
    <row r="489" spans="77:79" customFormat="1" x14ac:dyDescent="0.25">
      <c r="BY489" s="7" t="s">
        <v>3877</v>
      </c>
      <c r="BZ489" s="7" t="s">
        <v>767</v>
      </c>
      <c r="CA489" s="7" t="s">
        <v>2969</v>
      </c>
    </row>
    <row r="490" spans="77:79" customFormat="1" x14ac:dyDescent="0.25">
      <c r="BY490" s="7" t="s">
        <v>3878</v>
      </c>
      <c r="BZ490" s="7" t="s">
        <v>767</v>
      </c>
      <c r="CA490" s="7" t="s">
        <v>2969</v>
      </c>
    </row>
    <row r="491" spans="77:79" customFormat="1" x14ac:dyDescent="0.25">
      <c r="BY491" s="7" t="s">
        <v>3879</v>
      </c>
      <c r="BZ491" s="7" t="s">
        <v>767</v>
      </c>
      <c r="CA491" s="7" t="s">
        <v>2969</v>
      </c>
    </row>
    <row r="492" spans="77:79" customFormat="1" x14ac:dyDescent="0.25">
      <c r="BY492" s="7" t="s">
        <v>3880</v>
      </c>
      <c r="BZ492" s="7" t="s">
        <v>767</v>
      </c>
      <c r="CA492" s="7" t="s">
        <v>2969</v>
      </c>
    </row>
    <row r="493" spans="77:79" customFormat="1" x14ac:dyDescent="0.25">
      <c r="BY493" s="7" t="s">
        <v>3881</v>
      </c>
      <c r="BZ493" s="7" t="s">
        <v>767</v>
      </c>
      <c r="CA493" s="7" t="s">
        <v>2969</v>
      </c>
    </row>
    <row r="494" spans="77:79" customFormat="1" x14ac:dyDescent="0.25">
      <c r="BY494" s="7" t="s">
        <v>3882</v>
      </c>
      <c r="BZ494" s="7" t="s">
        <v>767</v>
      </c>
      <c r="CA494" s="7" t="s">
        <v>2969</v>
      </c>
    </row>
    <row r="495" spans="77:79" customFormat="1" x14ac:dyDescent="0.25">
      <c r="BY495" s="7" t="s">
        <v>3883</v>
      </c>
      <c r="BZ495" s="7" t="s">
        <v>767</v>
      </c>
      <c r="CA495" s="7" t="s">
        <v>2969</v>
      </c>
    </row>
    <row r="496" spans="77:79" customFormat="1" x14ac:dyDescent="0.25">
      <c r="BY496" s="7" t="s">
        <v>3884</v>
      </c>
      <c r="BZ496" s="7" t="s">
        <v>767</v>
      </c>
      <c r="CA496" s="7" t="s">
        <v>2969</v>
      </c>
    </row>
    <row r="497" spans="77:79" customFormat="1" x14ac:dyDescent="0.25">
      <c r="BY497" s="7" t="s">
        <v>3885</v>
      </c>
      <c r="BZ497" s="7" t="s">
        <v>767</v>
      </c>
      <c r="CA497" s="7" t="s">
        <v>2969</v>
      </c>
    </row>
    <row r="498" spans="77:79" customFormat="1" x14ac:dyDescent="0.25">
      <c r="BY498" s="7" t="s">
        <v>3886</v>
      </c>
      <c r="BZ498" s="7" t="s">
        <v>767</v>
      </c>
      <c r="CA498" s="7" t="s">
        <v>2969</v>
      </c>
    </row>
    <row r="499" spans="77:79" customFormat="1" x14ac:dyDescent="0.25">
      <c r="BY499" s="7" t="s">
        <v>3887</v>
      </c>
      <c r="BZ499" s="7" t="s">
        <v>767</v>
      </c>
      <c r="CA499" s="7" t="s">
        <v>2969</v>
      </c>
    </row>
    <row r="500" spans="77:79" customFormat="1" x14ac:dyDescent="0.25">
      <c r="BY500" s="7" t="s">
        <v>3738</v>
      </c>
      <c r="BZ500" s="7" t="s">
        <v>767</v>
      </c>
      <c r="CA500" s="7" t="s">
        <v>2969</v>
      </c>
    </row>
    <row r="501" spans="77:79" customFormat="1" x14ac:dyDescent="0.25">
      <c r="BY501" s="7" t="s">
        <v>3888</v>
      </c>
      <c r="BZ501" s="7" t="s">
        <v>767</v>
      </c>
      <c r="CA501" s="7" t="s">
        <v>2969</v>
      </c>
    </row>
    <row r="502" spans="77:79" customFormat="1" x14ac:dyDescent="0.25">
      <c r="BY502" s="7" t="s">
        <v>3889</v>
      </c>
      <c r="BZ502" s="7" t="s">
        <v>767</v>
      </c>
      <c r="CA502" s="7" t="s">
        <v>2969</v>
      </c>
    </row>
    <row r="503" spans="77:79" customFormat="1" x14ac:dyDescent="0.25">
      <c r="BY503" s="7" t="s">
        <v>3890</v>
      </c>
      <c r="BZ503" s="7" t="s">
        <v>767</v>
      </c>
      <c r="CA503" s="7" t="s">
        <v>2969</v>
      </c>
    </row>
    <row r="504" spans="77:79" customFormat="1" x14ac:dyDescent="0.25">
      <c r="BY504" s="7" t="s">
        <v>3891</v>
      </c>
      <c r="BZ504" s="7" t="s">
        <v>767</v>
      </c>
      <c r="CA504" s="7" t="s">
        <v>2969</v>
      </c>
    </row>
    <row r="505" spans="77:79" customFormat="1" x14ac:dyDescent="0.25">
      <c r="BY505" s="7" t="s">
        <v>3892</v>
      </c>
      <c r="BZ505" s="7" t="s">
        <v>767</v>
      </c>
      <c r="CA505" s="7" t="s">
        <v>2969</v>
      </c>
    </row>
    <row r="506" spans="77:79" customFormat="1" x14ac:dyDescent="0.25">
      <c r="BY506" s="7" t="s">
        <v>3893</v>
      </c>
      <c r="BZ506" s="7" t="s">
        <v>767</v>
      </c>
      <c r="CA506" s="7" t="s">
        <v>2969</v>
      </c>
    </row>
    <row r="507" spans="77:79" customFormat="1" x14ac:dyDescent="0.25">
      <c r="BY507" s="7" t="s">
        <v>3894</v>
      </c>
      <c r="BZ507" s="7" t="s">
        <v>767</v>
      </c>
      <c r="CA507" s="7" t="s">
        <v>2969</v>
      </c>
    </row>
    <row r="508" spans="77:79" customFormat="1" x14ac:dyDescent="0.25">
      <c r="BY508" s="7" t="s">
        <v>3895</v>
      </c>
      <c r="BZ508" s="7" t="s">
        <v>767</v>
      </c>
      <c r="CA508" s="7" t="s">
        <v>2969</v>
      </c>
    </row>
    <row r="509" spans="77:79" customFormat="1" x14ac:dyDescent="0.25">
      <c r="BY509" s="7" t="s">
        <v>3896</v>
      </c>
      <c r="BZ509" s="7" t="s">
        <v>767</v>
      </c>
      <c r="CA509" s="7" t="s">
        <v>2969</v>
      </c>
    </row>
    <row r="510" spans="77:79" customFormat="1" x14ac:dyDescent="0.25">
      <c r="BY510" s="7" t="s">
        <v>3897</v>
      </c>
      <c r="BZ510" s="7" t="s">
        <v>767</v>
      </c>
      <c r="CA510" s="7" t="s">
        <v>2969</v>
      </c>
    </row>
    <row r="511" spans="77:79" customFormat="1" x14ac:dyDescent="0.25">
      <c r="BY511" s="7" t="s">
        <v>3898</v>
      </c>
      <c r="BZ511" s="7" t="s">
        <v>767</v>
      </c>
      <c r="CA511" s="7" t="s">
        <v>2969</v>
      </c>
    </row>
    <row r="512" spans="77:79" customFormat="1" x14ac:dyDescent="0.25">
      <c r="BY512" s="7" t="s">
        <v>3899</v>
      </c>
      <c r="BZ512" s="7" t="s">
        <v>767</v>
      </c>
      <c r="CA512" s="7" t="s">
        <v>2969</v>
      </c>
    </row>
    <row r="513" spans="77:79" customFormat="1" x14ac:dyDescent="0.25">
      <c r="BY513" s="7" t="s">
        <v>3900</v>
      </c>
      <c r="BZ513" s="7" t="s">
        <v>767</v>
      </c>
      <c r="CA513" s="7" t="s">
        <v>2969</v>
      </c>
    </row>
    <row r="514" spans="77:79" customFormat="1" x14ac:dyDescent="0.25">
      <c r="BY514" s="7" t="s">
        <v>3901</v>
      </c>
      <c r="BZ514" s="7" t="s">
        <v>767</v>
      </c>
      <c r="CA514" s="7" t="s">
        <v>2969</v>
      </c>
    </row>
    <row r="515" spans="77:79" customFormat="1" x14ac:dyDescent="0.25">
      <c r="BY515" s="7" t="s">
        <v>3902</v>
      </c>
      <c r="BZ515" s="7" t="s">
        <v>767</v>
      </c>
      <c r="CA515" s="7" t="s">
        <v>2969</v>
      </c>
    </row>
    <row r="516" spans="77:79" customFormat="1" x14ac:dyDescent="0.25">
      <c r="BY516" s="7" t="s">
        <v>3903</v>
      </c>
      <c r="BZ516" s="7" t="s">
        <v>767</v>
      </c>
      <c r="CA516" s="7" t="s">
        <v>2969</v>
      </c>
    </row>
    <row r="517" spans="77:79" customFormat="1" x14ac:dyDescent="0.25">
      <c r="BY517" s="7" t="s">
        <v>3904</v>
      </c>
      <c r="BZ517" s="7" t="s">
        <v>767</v>
      </c>
      <c r="CA517" s="7" t="s">
        <v>2969</v>
      </c>
    </row>
    <row r="518" spans="77:79" customFormat="1" x14ac:dyDescent="0.25">
      <c r="BY518" s="7" t="s">
        <v>3905</v>
      </c>
      <c r="BZ518" s="7" t="s">
        <v>767</v>
      </c>
      <c r="CA518" s="7" t="s">
        <v>2969</v>
      </c>
    </row>
    <row r="519" spans="77:79" customFormat="1" x14ac:dyDescent="0.25">
      <c r="BY519" s="7" t="s">
        <v>3906</v>
      </c>
      <c r="BZ519" s="7" t="s">
        <v>767</v>
      </c>
      <c r="CA519" s="7" t="s">
        <v>2969</v>
      </c>
    </row>
    <row r="520" spans="77:79" customFormat="1" x14ac:dyDescent="0.25">
      <c r="BY520" s="7" t="s">
        <v>3907</v>
      </c>
      <c r="BZ520" s="7" t="s">
        <v>767</v>
      </c>
      <c r="CA520" s="7" t="s">
        <v>2969</v>
      </c>
    </row>
    <row r="521" spans="77:79" customFormat="1" x14ac:dyDescent="0.25">
      <c r="BY521" s="7" t="s">
        <v>3908</v>
      </c>
      <c r="BZ521" s="7" t="s">
        <v>767</v>
      </c>
      <c r="CA521" s="7" t="s">
        <v>2969</v>
      </c>
    </row>
    <row r="522" spans="77:79" customFormat="1" x14ac:dyDescent="0.25">
      <c r="BY522" s="7" t="s">
        <v>3909</v>
      </c>
      <c r="BZ522" s="7" t="s">
        <v>767</v>
      </c>
      <c r="CA522" s="7" t="s">
        <v>2969</v>
      </c>
    </row>
    <row r="523" spans="77:79" customFormat="1" x14ac:dyDescent="0.25">
      <c r="BY523" s="7" t="s">
        <v>3910</v>
      </c>
      <c r="BZ523" s="7" t="s">
        <v>767</v>
      </c>
      <c r="CA523" s="7" t="s">
        <v>2969</v>
      </c>
    </row>
    <row r="524" spans="77:79" customFormat="1" x14ac:dyDescent="0.25">
      <c r="BY524" s="7" t="s">
        <v>3911</v>
      </c>
      <c r="BZ524" s="7" t="s">
        <v>767</v>
      </c>
      <c r="CA524" s="7" t="s">
        <v>2969</v>
      </c>
    </row>
    <row r="525" spans="77:79" customFormat="1" x14ac:dyDescent="0.25">
      <c r="BY525" s="7" t="s">
        <v>3912</v>
      </c>
      <c r="BZ525" s="7" t="s">
        <v>767</v>
      </c>
      <c r="CA525" s="7" t="s">
        <v>2969</v>
      </c>
    </row>
    <row r="526" spans="77:79" customFormat="1" x14ac:dyDescent="0.25">
      <c r="BY526" s="7" t="s">
        <v>3913</v>
      </c>
      <c r="BZ526" s="7" t="s">
        <v>767</v>
      </c>
      <c r="CA526" s="7" t="s">
        <v>2969</v>
      </c>
    </row>
    <row r="527" spans="77:79" customFormat="1" x14ac:dyDescent="0.25">
      <c r="BY527" s="7" t="s">
        <v>3914</v>
      </c>
      <c r="BZ527" s="7" t="s">
        <v>767</v>
      </c>
      <c r="CA527" s="7" t="s">
        <v>2969</v>
      </c>
    </row>
    <row r="528" spans="77:79" customFormat="1" x14ac:dyDescent="0.25">
      <c r="BY528" s="7" t="s">
        <v>3915</v>
      </c>
      <c r="BZ528" s="7" t="s">
        <v>767</v>
      </c>
      <c r="CA528" s="7" t="s">
        <v>2969</v>
      </c>
    </row>
    <row r="529" spans="77:79" customFormat="1" x14ac:dyDescent="0.25">
      <c r="BY529" s="7" t="s">
        <v>3916</v>
      </c>
      <c r="BZ529" s="7" t="s">
        <v>767</v>
      </c>
      <c r="CA529" s="7" t="s">
        <v>2969</v>
      </c>
    </row>
    <row r="530" spans="77:79" customFormat="1" x14ac:dyDescent="0.25">
      <c r="BY530" s="7" t="s">
        <v>3917</v>
      </c>
      <c r="BZ530" s="7" t="s">
        <v>767</v>
      </c>
      <c r="CA530" s="7" t="s">
        <v>2969</v>
      </c>
    </row>
    <row r="531" spans="77:79" customFormat="1" x14ac:dyDescent="0.25">
      <c r="BY531" s="7" t="s">
        <v>3918</v>
      </c>
      <c r="BZ531" s="7" t="s">
        <v>767</v>
      </c>
      <c r="CA531" s="7" t="s">
        <v>2969</v>
      </c>
    </row>
    <row r="532" spans="77:79" customFormat="1" x14ac:dyDescent="0.25">
      <c r="BY532" s="7" t="s">
        <v>3919</v>
      </c>
      <c r="BZ532" s="7" t="s">
        <v>767</v>
      </c>
      <c r="CA532" s="7" t="s">
        <v>2969</v>
      </c>
    </row>
    <row r="533" spans="77:79" customFormat="1" x14ac:dyDescent="0.25">
      <c r="BY533" s="7" t="s">
        <v>3920</v>
      </c>
      <c r="BZ533" s="7" t="s">
        <v>767</v>
      </c>
      <c r="CA533" s="7" t="s">
        <v>2969</v>
      </c>
    </row>
    <row r="534" spans="77:79" customFormat="1" x14ac:dyDescent="0.25">
      <c r="BY534" s="7" t="s">
        <v>3921</v>
      </c>
      <c r="BZ534" s="7" t="s">
        <v>767</v>
      </c>
      <c r="CA534" s="7" t="s">
        <v>2969</v>
      </c>
    </row>
    <row r="535" spans="77:79" customFormat="1" x14ac:dyDescent="0.25">
      <c r="BY535" s="7" t="s">
        <v>3922</v>
      </c>
      <c r="BZ535" s="7" t="s">
        <v>767</v>
      </c>
      <c r="CA535" s="7" t="s">
        <v>2969</v>
      </c>
    </row>
    <row r="536" spans="77:79" customFormat="1" x14ac:dyDescent="0.25">
      <c r="BY536" s="7" t="s">
        <v>3923</v>
      </c>
      <c r="BZ536" s="7" t="s">
        <v>767</v>
      </c>
      <c r="CA536" s="7" t="s">
        <v>2969</v>
      </c>
    </row>
    <row r="537" spans="77:79" customFormat="1" x14ac:dyDescent="0.25">
      <c r="BY537" s="7" t="s">
        <v>3924</v>
      </c>
      <c r="BZ537" s="7" t="s">
        <v>767</v>
      </c>
      <c r="CA537" s="7" t="s">
        <v>2969</v>
      </c>
    </row>
    <row r="538" spans="77:79" customFormat="1" x14ac:dyDescent="0.25">
      <c r="BY538" s="7" t="s">
        <v>3925</v>
      </c>
      <c r="BZ538" s="7" t="s">
        <v>767</v>
      </c>
      <c r="CA538" s="7" t="s">
        <v>2969</v>
      </c>
    </row>
    <row r="539" spans="77:79" customFormat="1" x14ac:dyDescent="0.25">
      <c r="BY539" s="7" t="s">
        <v>3926</v>
      </c>
      <c r="BZ539" s="7" t="s">
        <v>767</v>
      </c>
      <c r="CA539" s="7" t="s">
        <v>2969</v>
      </c>
    </row>
    <row r="540" spans="77:79" customFormat="1" x14ac:dyDescent="0.25">
      <c r="BY540" s="7" t="s">
        <v>3927</v>
      </c>
      <c r="BZ540" s="7" t="s">
        <v>767</v>
      </c>
      <c r="CA540" s="7" t="s">
        <v>2969</v>
      </c>
    </row>
    <row r="541" spans="77:79" customFormat="1" x14ac:dyDescent="0.25">
      <c r="BY541" s="7" t="s">
        <v>3928</v>
      </c>
      <c r="BZ541" s="7" t="s">
        <v>767</v>
      </c>
      <c r="CA541" s="7" t="s">
        <v>2969</v>
      </c>
    </row>
    <row r="542" spans="77:79" customFormat="1" x14ac:dyDescent="0.25">
      <c r="BY542" s="7" t="s">
        <v>3929</v>
      </c>
      <c r="BZ542" s="7" t="s">
        <v>767</v>
      </c>
      <c r="CA542" s="7" t="s">
        <v>2969</v>
      </c>
    </row>
    <row r="543" spans="77:79" customFormat="1" x14ac:dyDescent="0.25">
      <c r="BY543" s="7" t="s">
        <v>3930</v>
      </c>
      <c r="BZ543" s="7" t="s">
        <v>767</v>
      </c>
      <c r="CA543" s="7" t="s">
        <v>2969</v>
      </c>
    </row>
    <row r="544" spans="77:79" customFormat="1" x14ac:dyDescent="0.25">
      <c r="BY544" s="7" t="s">
        <v>3931</v>
      </c>
      <c r="BZ544" s="7" t="s">
        <v>767</v>
      </c>
      <c r="CA544" s="7" t="s">
        <v>2969</v>
      </c>
    </row>
    <row r="545" spans="77:79" customFormat="1" x14ac:dyDescent="0.25">
      <c r="BY545" s="7" t="s">
        <v>3932</v>
      </c>
      <c r="BZ545" s="7" t="s">
        <v>767</v>
      </c>
      <c r="CA545" s="7" t="s">
        <v>2969</v>
      </c>
    </row>
    <row r="546" spans="77:79" customFormat="1" x14ac:dyDescent="0.25">
      <c r="BY546" s="7" t="s">
        <v>3933</v>
      </c>
      <c r="BZ546" s="7" t="s">
        <v>767</v>
      </c>
      <c r="CA546" s="7" t="s">
        <v>2969</v>
      </c>
    </row>
    <row r="547" spans="77:79" customFormat="1" x14ac:dyDescent="0.25">
      <c r="BY547" s="7" t="s">
        <v>3934</v>
      </c>
      <c r="BZ547" s="7" t="s">
        <v>767</v>
      </c>
      <c r="CA547" s="7" t="s">
        <v>2969</v>
      </c>
    </row>
    <row r="548" spans="77:79" customFormat="1" x14ac:dyDescent="0.25">
      <c r="BY548" s="7" t="s">
        <v>3935</v>
      </c>
      <c r="BZ548" s="7" t="s">
        <v>767</v>
      </c>
      <c r="CA548" s="7" t="s">
        <v>2969</v>
      </c>
    </row>
    <row r="549" spans="77:79" customFormat="1" x14ac:dyDescent="0.25">
      <c r="BY549" s="7" t="s">
        <v>3936</v>
      </c>
      <c r="BZ549" s="7" t="s">
        <v>767</v>
      </c>
      <c r="CA549" s="7" t="s">
        <v>2969</v>
      </c>
    </row>
    <row r="550" spans="77:79" customFormat="1" x14ac:dyDescent="0.25">
      <c r="BY550" s="7" t="s">
        <v>3937</v>
      </c>
      <c r="BZ550" s="7" t="s">
        <v>767</v>
      </c>
      <c r="CA550" s="7" t="s">
        <v>2969</v>
      </c>
    </row>
    <row r="551" spans="77:79" customFormat="1" x14ac:dyDescent="0.25">
      <c r="BY551" s="7" t="s">
        <v>3938</v>
      </c>
      <c r="BZ551" s="7" t="s">
        <v>767</v>
      </c>
      <c r="CA551" s="7" t="s">
        <v>2969</v>
      </c>
    </row>
    <row r="552" spans="77:79" customFormat="1" x14ac:dyDescent="0.25">
      <c r="BY552" s="7" t="s">
        <v>3939</v>
      </c>
      <c r="BZ552" s="7" t="s">
        <v>767</v>
      </c>
      <c r="CA552" s="7" t="s">
        <v>2969</v>
      </c>
    </row>
    <row r="553" spans="77:79" x14ac:dyDescent="0.25">
      <c r="BY553" s="7" t="s">
        <v>3940</v>
      </c>
      <c r="BZ553" s="7" t="s">
        <v>767</v>
      </c>
      <c r="CA553" s="7" t="s">
        <v>2969</v>
      </c>
    </row>
    <row r="554" spans="77:79" x14ac:dyDescent="0.25">
      <c r="BY554" s="7" t="s">
        <v>3941</v>
      </c>
      <c r="BZ554" s="7" t="s">
        <v>767</v>
      </c>
      <c r="CA554" s="7" t="s">
        <v>2969</v>
      </c>
    </row>
    <row r="555" spans="77:79" x14ac:dyDescent="0.25">
      <c r="BY555" s="7" t="s">
        <v>3942</v>
      </c>
      <c r="BZ555" s="7" t="s">
        <v>767</v>
      </c>
      <c r="CA555" s="7" t="s">
        <v>2969</v>
      </c>
    </row>
    <row r="556" spans="77:79" x14ac:dyDescent="0.25">
      <c r="BY556" s="7" t="s">
        <v>3943</v>
      </c>
      <c r="BZ556" s="7" t="s">
        <v>767</v>
      </c>
      <c r="CA556" s="7" t="s">
        <v>2969</v>
      </c>
    </row>
    <row r="557" spans="77:79" x14ac:dyDescent="0.25">
      <c r="BY557" s="7" t="s">
        <v>3944</v>
      </c>
      <c r="BZ557" s="7" t="s">
        <v>767</v>
      </c>
      <c r="CA557" s="7" t="s">
        <v>2969</v>
      </c>
    </row>
    <row r="558" spans="77:79" x14ac:dyDescent="0.25">
      <c r="BY558" s="7" t="s">
        <v>3945</v>
      </c>
      <c r="BZ558" s="7" t="s">
        <v>767</v>
      </c>
      <c r="CA558" s="7" t="s">
        <v>2969</v>
      </c>
    </row>
    <row r="559" spans="77:79" x14ac:dyDescent="0.25">
      <c r="BY559" s="7" t="s">
        <v>3946</v>
      </c>
      <c r="BZ559" s="7" t="s">
        <v>767</v>
      </c>
      <c r="CA559" s="7" t="s">
        <v>2969</v>
      </c>
    </row>
    <row r="560" spans="77:79" x14ac:dyDescent="0.25">
      <c r="BY560" s="7" t="s">
        <v>3947</v>
      </c>
      <c r="BZ560" s="7" t="s">
        <v>767</v>
      </c>
      <c r="CA560" s="7" t="s">
        <v>2969</v>
      </c>
    </row>
    <row r="561" spans="77:79" x14ac:dyDescent="0.25">
      <c r="BY561" s="7" t="s">
        <v>3948</v>
      </c>
      <c r="BZ561" s="7" t="s">
        <v>767</v>
      </c>
      <c r="CA561" s="7" t="s">
        <v>2969</v>
      </c>
    </row>
    <row r="562" spans="77:79" x14ac:dyDescent="0.25">
      <c r="BY562" s="7" t="s">
        <v>3949</v>
      </c>
      <c r="BZ562" s="7" t="s">
        <v>767</v>
      </c>
      <c r="CA562" s="7" t="s">
        <v>2969</v>
      </c>
    </row>
    <row r="563" spans="77:79" x14ac:dyDescent="0.25">
      <c r="BY563" s="7" t="s">
        <v>3950</v>
      </c>
      <c r="BZ563" s="7" t="s">
        <v>767</v>
      </c>
      <c r="CA563" s="7" t="s">
        <v>2969</v>
      </c>
    </row>
    <row r="564" spans="77:79" x14ac:dyDescent="0.25">
      <c r="BY564" s="7" t="s">
        <v>3951</v>
      </c>
      <c r="BZ564" s="7" t="s">
        <v>767</v>
      </c>
      <c r="CA564" s="7" t="s">
        <v>2969</v>
      </c>
    </row>
    <row r="565" spans="77:79" x14ac:dyDescent="0.25">
      <c r="BY565" s="7" t="s">
        <v>3739</v>
      </c>
      <c r="BZ565" s="7" t="s">
        <v>767</v>
      </c>
      <c r="CA565" s="7" t="s">
        <v>2969</v>
      </c>
    </row>
    <row r="566" spans="77:79" x14ac:dyDescent="0.25">
      <c r="BY566" s="7" t="s">
        <v>3952</v>
      </c>
      <c r="BZ566" s="7" t="s">
        <v>767</v>
      </c>
      <c r="CA566" s="7" t="s">
        <v>2969</v>
      </c>
    </row>
    <row r="567" spans="77:79" x14ac:dyDescent="0.25">
      <c r="BY567" s="7" t="s">
        <v>3953</v>
      </c>
      <c r="BZ567" s="7" t="s">
        <v>767</v>
      </c>
      <c r="CA567" s="7" t="s">
        <v>2969</v>
      </c>
    </row>
    <row r="568" spans="77:79" x14ac:dyDescent="0.25">
      <c r="BY568" s="7" t="s">
        <v>3954</v>
      </c>
      <c r="BZ568" s="7" t="s">
        <v>767</v>
      </c>
      <c r="CA568" s="7" t="s">
        <v>2969</v>
      </c>
    </row>
    <row r="569" spans="77:79" x14ac:dyDescent="0.25">
      <c r="BY569" s="7" t="s">
        <v>3955</v>
      </c>
      <c r="BZ569" s="7" t="s">
        <v>767</v>
      </c>
      <c r="CA569" s="7" t="s">
        <v>2969</v>
      </c>
    </row>
    <row r="570" spans="77:79" x14ac:dyDescent="0.25">
      <c r="BY570" s="7" t="s">
        <v>3740</v>
      </c>
      <c r="BZ570" s="7" t="s">
        <v>767</v>
      </c>
      <c r="CA570" s="7" t="s">
        <v>2969</v>
      </c>
    </row>
    <row r="571" spans="77:79" x14ac:dyDescent="0.25">
      <c r="BY571" s="7" t="s">
        <v>3956</v>
      </c>
      <c r="BZ571" s="7" t="s">
        <v>767</v>
      </c>
      <c r="CA571" s="7" t="s">
        <v>2969</v>
      </c>
    </row>
    <row r="572" spans="77:79" x14ac:dyDescent="0.25">
      <c r="BY572" s="7" t="s">
        <v>3957</v>
      </c>
      <c r="BZ572" s="7" t="s">
        <v>767</v>
      </c>
      <c r="CA572" s="7" t="s">
        <v>2969</v>
      </c>
    </row>
    <row r="573" spans="77:79" x14ac:dyDescent="0.25">
      <c r="BY573" s="7" t="s">
        <v>3958</v>
      </c>
      <c r="BZ573" s="7" t="s">
        <v>767</v>
      </c>
      <c r="CA573" s="7" t="s">
        <v>2969</v>
      </c>
    </row>
    <row r="574" spans="77:79" x14ac:dyDescent="0.25">
      <c r="BY574" s="7" t="s">
        <v>3741</v>
      </c>
      <c r="BZ574" s="7" t="s">
        <v>767</v>
      </c>
      <c r="CA574" s="7" t="s">
        <v>2969</v>
      </c>
    </row>
    <row r="575" spans="77:79" x14ac:dyDescent="0.25">
      <c r="BY575" s="7" t="s">
        <v>3959</v>
      </c>
      <c r="BZ575" s="7" t="s">
        <v>767</v>
      </c>
      <c r="CA575" s="7" t="s">
        <v>2969</v>
      </c>
    </row>
    <row r="576" spans="77:79" x14ac:dyDescent="0.25">
      <c r="BY576" s="7" t="s">
        <v>3960</v>
      </c>
      <c r="BZ576" s="7" t="s">
        <v>767</v>
      </c>
      <c r="CA576" s="7" t="s">
        <v>2969</v>
      </c>
    </row>
    <row r="577" spans="77:79" x14ac:dyDescent="0.25">
      <c r="BY577" s="7" t="s">
        <v>3961</v>
      </c>
      <c r="BZ577" s="7" t="s">
        <v>767</v>
      </c>
      <c r="CA577" s="7" t="s">
        <v>2969</v>
      </c>
    </row>
    <row r="578" spans="77:79" x14ac:dyDescent="0.25">
      <c r="BY578" s="7" t="s">
        <v>3962</v>
      </c>
      <c r="BZ578" s="7" t="s">
        <v>767</v>
      </c>
      <c r="CA578" s="7" t="s">
        <v>2969</v>
      </c>
    </row>
    <row r="579" spans="77:79" x14ac:dyDescent="0.25">
      <c r="BY579" s="7" t="s">
        <v>3742</v>
      </c>
      <c r="BZ579" s="7" t="s">
        <v>767</v>
      </c>
      <c r="CA579" s="7" t="s">
        <v>2969</v>
      </c>
    </row>
    <row r="580" spans="77:79" x14ac:dyDescent="0.25">
      <c r="BY580" s="7" t="s">
        <v>3963</v>
      </c>
      <c r="BZ580" s="7" t="s">
        <v>767</v>
      </c>
      <c r="CA580" s="7" t="s">
        <v>2969</v>
      </c>
    </row>
    <row r="581" spans="77:79" x14ac:dyDescent="0.25">
      <c r="BY581" s="7" t="s">
        <v>3964</v>
      </c>
      <c r="BZ581" s="7" t="s">
        <v>767</v>
      </c>
      <c r="CA581" s="7" t="s">
        <v>2969</v>
      </c>
    </row>
    <row r="582" spans="77:79" x14ac:dyDescent="0.25">
      <c r="BY582" s="7" t="s">
        <v>3965</v>
      </c>
      <c r="BZ582" s="7" t="s">
        <v>767</v>
      </c>
      <c r="CA582" s="7" t="s">
        <v>2969</v>
      </c>
    </row>
    <row r="583" spans="77:79" x14ac:dyDescent="0.25">
      <c r="BY583" s="7" t="s">
        <v>3966</v>
      </c>
      <c r="BZ583" s="7" t="s">
        <v>767</v>
      </c>
      <c r="CA583" s="7" t="s">
        <v>2969</v>
      </c>
    </row>
    <row r="584" spans="77:79" x14ac:dyDescent="0.25">
      <c r="BY584" s="7" t="s">
        <v>3967</v>
      </c>
      <c r="BZ584" s="7" t="s">
        <v>767</v>
      </c>
      <c r="CA584" s="7" t="s">
        <v>2969</v>
      </c>
    </row>
    <row r="585" spans="77:79" x14ac:dyDescent="0.25">
      <c r="BY585" s="7" t="s">
        <v>3968</v>
      </c>
      <c r="BZ585" s="7" t="s">
        <v>767</v>
      </c>
      <c r="CA585" s="7" t="s">
        <v>2969</v>
      </c>
    </row>
    <row r="586" spans="77:79" x14ac:dyDescent="0.25">
      <c r="BY586" s="7" t="s">
        <v>3969</v>
      </c>
      <c r="BZ586" s="7" t="s">
        <v>767</v>
      </c>
      <c r="CA586" s="7" t="s">
        <v>2969</v>
      </c>
    </row>
    <row r="587" spans="77:79" x14ac:dyDescent="0.25">
      <c r="BY587" s="7" t="s">
        <v>3970</v>
      </c>
      <c r="BZ587" s="7" t="s">
        <v>767</v>
      </c>
      <c r="CA587" s="7" t="s">
        <v>2969</v>
      </c>
    </row>
    <row r="588" spans="77:79" x14ac:dyDescent="0.25">
      <c r="BY588" s="7" t="s">
        <v>3971</v>
      </c>
      <c r="BZ588" s="7" t="s">
        <v>767</v>
      </c>
      <c r="CA588" s="7" t="s">
        <v>2969</v>
      </c>
    </row>
    <row r="589" spans="77:79" x14ac:dyDescent="0.25">
      <c r="BY589" s="7" t="s">
        <v>3972</v>
      </c>
      <c r="BZ589" s="7" t="s">
        <v>767</v>
      </c>
      <c r="CA589" s="7" t="s">
        <v>2969</v>
      </c>
    </row>
    <row r="590" spans="77:79" x14ac:dyDescent="0.25">
      <c r="BY590" s="7" t="s">
        <v>3973</v>
      </c>
      <c r="BZ590" s="7" t="s">
        <v>767</v>
      </c>
      <c r="CA590" s="7" t="s">
        <v>2969</v>
      </c>
    </row>
    <row r="591" spans="77:79" x14ac:dyDescent="0.25">
      <c r="BY591" s="7" t="s">
        <v>3974</v>
      </c>
      <c r="BZ591" s="7" t="s">
        <v>767</v>
      </c>
      <c r="CA591" s="7" t="s">
        <v>2969</v>
      </c>
    </row>
    <row r="592" spans="77:79" x14ac:dyDescent="0.25">
      <c r="BY592" s="7" t="s">
        <v>3975</v>
      </c>
      <c r="BZ592" s="7" t="s">
        <v>767</v>
      </c>
      <c r="CA592" s="7" t="s">
        <v>2969</v>
      </c>
    </row>
    <row r="593" spans="77:79" x14ac:dyDescent="0.25">
      <c r="BY593" s="7" t="s">
        <v>3976</v>
      </c>
      <c r="BZ593" s="7" t="s">
        <v>767</v>
      </c>
      <c r="CA593" s="7" t="s">
        <v>2969</v>
      </c>
    </row>
    <row r="594" spans="77:79" x14ac:dyDescent="0.25">
      <c r="BY594" s="7" t="s">
        <v>3977</v>
      </c>
      <c r="BZ594" s="7" t="s">
        <v>767</v>
      </c>
      <c r="CA594" s="7" t="s">
        <v>2969</v>
      </c>
    </row>
    <row r="595" spans="77:79" x14ac:dyDescent="0.25">
      <c r="BY595" s="7" t="s">
        <v>3978</v>
      </c>
      <c r="BZ595" s="7" t="s">
        <v>767</v>
      </c>
      <c r="CA595" s="7" t="s">
        <v>2969</v>
      </c>
    </row>
    <row r="596" spans="77:79" x14ac:dyDescent="0.25">
      <c r="BY596" s="7" t="s">
        <v>3979</v>
      </c>
      <c r="BZ596" s="7" t="s">
        <v>767</v>
      </c>
      <c r="CA596" s="7" t="s">
        <v>2969</v>
      </c>
    </row>
    <row r="597" spans="77:79" x14ac:dyDescent="0.25">
      <c r="BY597" s="7" t="s">
        <v>3980</v>
      </c>
      <c r="BZ597" s="7" t="s">
        <v>767</v>
      </c>
      <c r="CA597" s="7" t="s">
        <v>2969</v>
      </c>
    </row>
    <row r="598" spans="77:79" x14ac:dyDescent="0.25">
      <c r="BY598" s="7" t="s">
        <v>3981</v>
      </c>
      <c r="BZ598" s="7" t="s">
        <v>767</v>
      </c>
      <c r="CA598" s="7" t="s">
        <v>2969</v>
      </c>
    </row>
    <row r="599" spans="77:79" x14ac:dyDescent="0.25">
      <c r="BY599" s="7" t="s">
        <v>3743</v>
      </c>
      <c r="BZ599" s="7" t="s">
        <v>767</v>
      </c>
      <c r="CA599" s="7" t="s">
        <v>2969</v>
      </c>
    </row>
    <row r="600" spans="77:79" x14ac:dyDescent="0.25">
      <c r="BY600" s="7" t="s">
        <v>3982</v>
      </c>
      <c r="BZ600" s="7" t="s">
        <v>767</v>
      </c>
      <c r="CA600" s="7" t="s">
        <v>2969</v>
      </c>
    </row>
    <row r="601" spans="77:79" x14ac:dyDescent="0.25">
      <c r="BY601" s="7" t="s">
        <v>3983</v>
      </c>
      <c r="BZ601" s="7" t="s">
        <v>767</v>
      </c>
      <c r="CA601" s="7" t="s">
        <v>2969</v>
      </c>
    </row>
    <row r="602" spans="77:79" x14ac:dyDescent="0.25">
      <c r="BY602" s="7" t="s">
        <v>3984</v>
      </c>
      <c r="BZ602" s="7" t="s">
        <v>767</v>
      </c>
      <c r="CA602" s="7" t="s">
        <v>2969</v>
      </c>
    </row>
    <row r="603" spans="77:79" x14ac:dyDescent="0.25">
      <c r="BY603" s="7" t="s">
        <v>3985</v>
      </c>
      <c r="BZ603" s="7" t="s">
        <v>767</v>
      </c>
      <c r="CA603" s="7" t="s">
        <v>2969</v>
      </c>
    </row>
    <row r="604" spans="77:79" x14ac:dyDescent="0.25">
      <c r="BY604" s="7" t="s">
        <v>3986</v>
      </c>
      <c r="BZ604" s="7" t="s">
        <v>767</v>
      </c>
      <c r="CA604" s="7" t="s">
        <v>2969</v>
      </c>
    </row>
    <row r="605" spans="77:79" x14ac:dyDescent="0.25">
      <c r="BY605" s="7" t="s">
        <v>3987</v>
      </c>
      <c r="BZ605" s="7" t="s">
        <v>767</v>
      </c>
      <c r="CA605" s="7" t="s">
        <v>2969</v>
      </c>
    </row>
    <row r="606" spans="77:79" x14ac:dyDescent="0.25">
      <c r="BY606" s="7" t="s">
        <v>3988</v>
      </c>
      <c r="BZ606" s="7" t="s">
        <v>767</v>
      </c>
      <c r="CA606" s="7" t="s">
        <v>2969</v>
      </c>
    </row>
    <row r="607" spans="77:79" x14ac:dyDescent="0.25">
      <c r="BY607" s="7" t="s">
        <v>3744</v>
      </c>
      <c r="BZ607" s="7" t="s">
        <v>767</v>
      </c>
      <c r="CA607" s="7" t="s">
        <v>2969</v>
      </c>
    </row>
    <row r="608" spans="77:79" x14ac:dyDescent="0.25">
      <c r="BY608" s="7" t="s">
        <v>3989</v>
      </c>
      <c r="BZ608" s="7" t="s">
        <v>767</v>
      </c>
      <c r="CA608" s="7" t="s">
        <v>2969</v>
      </c>
    </row>
    <row r="609" spans="77:79" x14ac:dyDescent="0.25">
      <c r="BY609" s="7" t="s">
        <v>3990</v>
      </c>
      <c r="BZ609" s="7" t="s">
        <v>767</v>
      </c>
      <c r="CA609" s="7" t="s">
        <v>2969</v>
      </c>
    </row>
    <row r="610" spans="77:79" x14ac:dyDescent="0.25">
      <c r="BY610" s="7" t="s">
        <v>3991</v>
      </c>
      <c r="BZ610" s="7" t="s">
        <v>767</v>
      </c>
      <c r="CA610" s="7" t="s">
        <v>2969</v>
      </c>
    </row>
    <row r="611" spans="77:79" x14ac:dyDescent="0.25">
      <c r="BY611" s="7" t="s">
        <v>3992</v>
      </c>
      <c r="BZ611" s="7" t="s">
        <v>767</v>
      </c>
      <c r="CA611" s="7" t="s">
        <v>2969</v>
      </c>
    </row>
    <row r="612" spans="77:79" x14ac:dyDescent="0.25">
      <c r="BY612" s="7" t="s">
        <v>4660</v>
      </c>
      <c r="BZ612" s="7" t="s">
        <v>767</v>
      </c>
      <c r="CA612" s="7" t="s">
        <v>2969</v>
      </c>
    </row>
    <row r="613" spans="77:79" x14ac:dyDescent="0.25">
      <c r="BY613" s="7" t="s">
        <v>4671</v>
      </c>
      <c r="BZ613" s="7" t="s">
        <v>767</v>
      </c>
      <c r="CA613" s="7" t="s">
        <v>2969</v>
      </c>
    </row>
    <row r="614" spans="77:79" x14ac:dyDescent="0.25">
      <c r="BY614" s="7" t="s">
        <v>4672</v>
      </c>
      <c r="BZ614" s="7" t="s">
        <v>767</v>
      </c>
      <c r="CA614" s="7" t="s">
        <v>2969</v>
      </c>
    </row>
    <row r="615" spans="77:79" x14ac:dyDescent="0.25">
      <c r="BY615" s="7" t="s">
        <v>3745</v>
      </c>
      <c r="BZ615" s="7" t="s">
        <v>767</v>
      </c>
      <c r="CA615" s="7" t="s">
        <v>2969</v>
      </c>
    </row>
    <row r="616" spans="77:79" x14ac:dyDescent="0.25">
      <c r="BY616" s="7" t="s">
        <v>3993</v>
      </c>
      <c r="BZ616" s="7" t="s">
        <v>767</v>
      </c>
      <c r="CA616" s="7" t="s">
        <v>2969</v>
      </c>
    </row>
    <row r="617" spans="77:79" x14ac:dyDescent="0.25">
      <c r="BY617" s="7" t="s">
        <v>3994</v>
      </c>
      <c r="BZ617" s="7" t="s">
        <v>767</v>
      </c>
      <c r="CA617" s="7" t="s">
        <v>2969</v>
      </c>
    </row>
    <row r="618" spans="77:79" x14ac:dyDescent="0.25">
      <c r="BY618" s="7" t="s">
        <v>3995</v>
      </c>
      <c r="BZ618" s="7" t="s">
        <v>767</v>
      </c>
      <c r="CA618" s="7" t="s">
        <v>2969</v>
      </c>
    </row>
    <row r="619" spans="77:79" x14ac:dyDescent="0.25">
      <c r="BY619" s="7" t="s">
        <v>3996</v>
      </c>
      <c r="BZ619" s="7" t="s">
        <v>767</v>
      </c>
      <c r="CA619" s="7" t="s">
        <v>2969</v>
      </c>
    </row>
    <row r="620" spans="77:79" x14ac:dyDescent="0.25">
      <c r="BY620" s="7" t="s">
        <v>3997</v>
      </c>
      <c r="BZ620" s="7" t="s">
        <v>767</v>
      </c>
      <c r="CA620" s="7" t="s">
        <v>2969</v>
      </c>
    </row>
    <row r="621" spans="77:79" x14ac:dyDescent="0.25">
      <c r="BY621" s="7" t="s">
        <v>3998</v>
      </c>
      <c r="BZ621" s="7" t="s">
        <v>767</v>
      </c>
      <c r="CA621" s="7" t="s">
        <v>2969</v>
      </c>
    </row>
    <row r="622" spans="77:79" x14ac:dyDescent="0.25">
      <c r="BY622" s="7" t="s">
        <v>3746</v>
      </c>
      <c r="BZ622" s="7" t="s">
        <v>767</v>
      </c>
      <c r="CA622" s="7" t="s">
        <v>2969</v>
      </c>
    </row>
    <row r="623" spans="77:79" x14ac:dyDescent="0.25">
      <c r="BY623" s="7" t="s">
        <v>3999</v>
      </c>
      <c r="BZ623" s="7" t="s">
        <v>767</v>
      </c>
      <c r="CA623" s="7" t="s">
        <v>2969</v>
      </c>
    </row>
    <row r="624" spans="77:79" x14ac:dyDescent="0.25">
      <c r="BY624" s="7" t="s">
        <v>4000</v>
      </c>
      <c r="BZ624" s="7" t="s">
        <v>767</v>
      </c>
      <c r="CA624" s="7" t="s">
        <v>2969</v>
      </c>
    </row>
    <row r="625" spans="77:79" x14ac:dyDescent="0.25">
      <c r="BY625" s="7" t="s">
        <v>4001</v>
      </c>
      <c r="BZ625" s="7" t="s">
        <v>767</v>
      </c>
      <c r="CA625" s="7" t="s">
        <v>2969</v>
      </c>
    </row>
    <row r="626" spans="77:79" x14ac:dyDescent="0.25">
      <c r="BY626" s="7" t="s">
        <v>4002</v>
      </c>
      <c r="BZ626" s="7" t="s">
        <v>767</v>
      </c>
      <c r="CA626" s="7" t="s">
        <v>2969</v>
      </c>
    </row>
    <row r="627" spans="77:79" x14ac:dyDescent="0.25">
      <c r="BY627" s="7" t="s">
        <v>4003</v>
      </c>
      <c r="BZ627" s="7" t="s">
        <v>767</v>
      </c>
      <c r="CA627" s="7" t="s">
        <v>2969</v>
      </c>
    </row>
    <row r="628" spans="77:79" x14ac:dyDescent="0.25">
      <c r="BY628" s="7" t="s">
        <v>4004</v>
      </c>
      <c r="BZ628" s="7" t="s">
        <v>767</v>
      </c>
      <c r="CA628" s="7" t="s">
        <v>2969</v>
      </c>
    </row>
    <row r="629" spans="77:79" x14ac:dyDescent="0.25">
      <c r="BY629" s="7" t="s">
        <v>4005</v>
      </c>
      <c r="BZ629" s="7" t="s">
        <v>767</v>
      </c>
      <c r="CA629" s="7" t="s">
        <v>2969</v>
      </c>
    </row>
    <row r="630" spans="77:79" x14ac:dyDescent="0.25">
      <c r="BY630" s="7" t="s">
        <v>4006</v>
      </c>
      <c r="BZ630" s="7" t="s">
        <v>767</v>
      </c>
      <c r="CA630" s="7" t="s">
        <v>2969</v>
      </c>
    </row>
    <row r="631" spans="77:79" x14ac:dyDescent="0.25">
      <c r="BY631" s="7" t="s">
        <v>4007</v>
      </c>
      <c r="BZ631" s="7" t="s">
        <v>767</v>
      </c>
      <c r="CA631" s="7" t="s">
        <v>2969</v>
      </c>
    </row>
    <row r="632" spans="77:79" x14ac:dyDescent="0.25">
      <c r="BY632" s="7" t="s">
        <v>3747</v>
      </c>
      <c r="BZ632" s="7" t="s">
        <v>767</v>
      </c>
      <c r="CA632" s="7" t="s">
        <v>2969</v>
      </c>
    </row>
    <row r="633" spans="77:79" x14ac:dyDescent="0.25">
      <c r="BY633" s="7" t="s">
        <v>4008</v>
      </c>
      <c r="BZ633" s="7" t="s">
        <v>767</v>
      </c>
      <c r="CA633" s="7" t="s">
        <v>2969</v>
      </c>
    </row>
    <row r="634" spans="77:79" x14ac:dyDescent="0.25">
      <c r="BY634" s="7" t="s">
        <v>4009</v>
      </c>
      <c r="BZ634" s="7" t="s">
        <v>767</v>
      </c>
      <c r="CA634" s="7" t="s">
        <v>2969</v>
      </c>
    </row>
    <row r="635" spans="77:79" x14ac:dyDescent="0.25">
      <c r="BY635" s="7" t="s">
        <v>4010</v>
      </c>
      <c r="BZ635" s="7" t="s">
        <v>767</v>
      </c>
      <c r="CA635" s="7" t="s">
        <v>2969</v>
      </c>
    </row>
    <row r="636" spans="77:79" x14ac:dyDescent="0.25">
      <c r="BY636" s="7" t="s">
        <v>4011</v>
      </c>
      <c r="BZ636" s="7" t="s">
        <v>767</v>
      </c>
      <c r="CA636" s="7" t="s">
        <v>2969</v>
      </c>
    </row>
    <row r="637" spans="77:79" x14ac:dyDescent="0.25">
      <c r="BY637" s="7" t="s">
        <v>4012</v>
      </c>
      <c r="BZ637" s="7" t="s">
        <v>767</v>
      </c>
      <c r="CA637" s="7" t="s">
        <v>2969</v>
      </c>
    </row>
    <row r="638" spans="77:79" x14ac:dyDescent="0.25">
      <c r="BY638" s="7" t="s">
        <v>4013</v>
      </c>
      <c r="BZ638" s="7" t="s">
        <v>767</v>
      </c>
      <c r="CA638" s="7" t="s">
        <v>2969</v>
      </c>
    </row>
    <row r="639" spans="77:79" x14ac:dyDescent="0.25">
      <c r="BY639" s="7" t="s">
        <v>4014</v>
      </c>
      <c r="BZ639" s="7" t="s">
        <v>767</v>
      </c>
      <c r="CA639" s="7" t="s">
        <v>2969</v>
      </c>
    </row>
    <row r="640" spans="77:79" x14ac:dyDescent="0.25">
      <c r="BY640" s="7" t="s">
        <v>4015</v>
      </c>
      <c r="BZ640" s="7" t="s">
        <v>767</v>
      </c>
      <c r="CA640" s="7" t="s">
        <v>2969</v>
      </c>
    </row>
    <row r="641" spans="77:79" x14ac:dyDescent="0.25">
      <c r="BY641" s="7" t="s">
        <v>4016</v>
      </c>
      <c r="BZ641" s="7" t="s">
        <v>767</v>
      </c>
      <c r="CA641" s="7" t="s">
        <v>2969</v>
      </c>
    </row>
    <row r="642" spans="77:79" x14ac:dyDescent="0.25">
      <c r="BY642" s="7" t="s">
        <v>4017</v>
      </c>
      <c r="BZ642" s="7" t="s">
        <v>767</v>
      </c>
      <c r="CA642" s="7" t="s">
        <v>2969</v>
      </c>
    </row>
    <row r="643" spans="77:79" x14ac:dyDescent="0.25">
      <c r="BY643" s="7" t="s">
        <v>4018</v>
      </c>
      <c r="BZ643" s="7" t="s">
        <v>767</v>
      </c>
      <c r="CA643" s="7" t="s">
        <v>2969</v>
      </c>
    </row>
    <row r="644" spans="77:79" x14ac:dyDescent="0.25">
      <c r="BY644" s="7" t="s">
        <v>4019</v>
      </c>
      <c r="BZ644" s="7" t="s">
        <v>767</v>
      </c>
      <c r="CA644" s="7" t="s">
        <v>2969</v>
      </c>
    </row>
    <row r="645" spans="77:79" x14ac:dyDescent="0.25">
      <c r="BY645" s="7" t="s">
        <v>4020</v>
      </c>
      <c r="BZ645" s="7" t="s">
        <v>767</v>
      </c>
      <c r="CA645" s="7" t="s">
        <v>2969</v>
      </c>
    </row>
    <row r="646" spans="77:79" x14ac:dyDescent="0.25">
      <c r="BY646" s="7" t="s">
        <v>4021</v>
      </c>
      <c r="BZ646" s="7" t="s">
        <v>767</v>
      </c>
      <c r="CA646" s="7" t="s">
        <v>2969</v>
      </c>
    </row>
    <row r="647" spans="77:79" x14ac:dyDescent="0.25">
      <c r="BY647" s="7" t="s">
        <v>4022</v>
      </c>
      <c r="BZ647" s="7" t="s">
        <v>767</v>
      </c>
      <c r="CA647" s="7" t="s">
        <v>2969</v>
      </c>
    </row>
    <row r="648" spans="77:79" x14ac:dyDescent="0.25">
      <c r="BY648" s="7" t="s">
        <v>4023</v>
      </c>
      <c r="BZ648" s="7" t="s">
        <v>767</v>
      </c>
      <c r="CA648" s="7" t="s">
        <v>2969</v>
      </c>
    </row>
    <row r="649" spans="77:79" x14ac:dyDescent="0.25">
      <c r="BY649" s="7" t="s">
        <v>4024</v>
      </c>
      <c r="BZ649" s="7" t="s">
        <v>767</v>
      </c>
      <c r="CA649" s="7" t="s">
        <v>2969</v>
      </c>
    </row>
    <row r="650" spans="77:79" x14ac:dyDescent="0.25">
      <c r="BY650" s="7" t="s">
        <v>4025</v>
      </c>
      <c r="BZ650" s="7" t="s">
        <v>767</v>
      </c>
      <c r="CA650" s="7" t="s">
        <v>2969</v>
      </c>
    </row>
    <row r="651" spans="77:79" x14ac:dyDescent="0.25">
      <c r="BY651" s="7" t="s">
        <v>4026</v>
      </c>
      <c r="BZ651" s="7" t="s">
        <v>767</v>
      </c>
      <c r="CA651" s="7" t="s">
        <v>2969</v>
      </c>
    </row>
    <row r="652" spans="77:79" x14ac:dyDescent="0.25">
      <c r="BY652" s="7" t="s">
        <v>4027</v>
      </c>
      <c r="BZ652" s="7" t="s">
        <v>767</v>
      </c>
      <c r="CA652" s="7" t="s">
        <v>2969</v>
      </c>
    </row>
    <row r="653" spans="77:79" x14ac:dyDescent="0.25">
      <c r="BY653" s="7" t="s">
        <v>4028</v>
      </c>
      <c r="BZ653" s="7" t="s">
        <v>767</v>
      </c>
      <c r="CA653" s="7" t="s">
        <v>2969</v>
      </c>
    </row>
    <row r="654" spans="77:79" x14ac:dyDescent="0.25">
      <c r="BY654" s="7" t="s">
        <v>4029</v>
      </c>
      <c r="BZ654" s="7" t="s">
        <v>767</v>
      </c>
      <c r="CA654" s="7" t="s">
        <v>2969</v>
      </c>
    </row>
    <row r="655" spans="77:79" x14ac:dyDescent="0.25">
      <c r="BY655" s="7" t="s">
        <v>4030</v>
      </c>
      <c r="BZ655" s="7" t="s">
        <v>767</v>
      </c>
      <c r="CA655" s="7" t="s">
        <v>2969</v>
      </c>
    </row>
    <row r="656" spans="77:79" x14ac:dyDescent="0.25">
      <c r="BY656" s="7" t="s">
        <v>4031</v>
      </c>
      <c r="BZ656" s="7" t="s">
        <v>767</v>
      </c>
      <c r="CA656" s="7" t="s">
        <v>2969</v>
      </c>
    </row>
    <row r="657" spans="77:79" x14ac:dyDescent="0.25">
      <c r="BY657" s="7" t="s">
        <v>4032</v>
      </c>
      <c r="BZ657" s="7" t="s">
        <v>767</v>
      </c>
      <c r="CA657" s="7" t="s">
        <v>2969</v>
      </c>
    </row>
    <row r="658" spans="77:79" x14ac:dyDescent="0.25">
      <c r="BY658" s="7" t="s">
        <v>4033</v>
      </c>
      <c r="BZ658" s="7" t="s">
        <v>767</v>
      </c>
      <c r="CA658" s="7" t="s">
        <v>2969</v>
      </c>
    </row>
    <row r="659" spans="77:79" x14ac:dyDescent="0.25">
      <c r="BY659" s="7" t="s">
        <v>4034</v>
      </c>
      <c r="BZ659" s="7" t="s">
        <v>767</v>
      </c>
      <c r="CA659" s="7" t="s">
        <v>2969</v>
      </c>
    </row>
    <row r="660" spans="77:79" x14ac:dyDescent="0.25">
      <c r="BY660" s="7" t="s">
        <v>4035</v>
      </c>
      <c r="BZ660" s="7" t="s">
        <v>767</v>
      </c>
      <c r="CA660" s="7" t="s">
        <v>2969</v>
      </c>
    </row>
    <row r="661" spans="77:79" x14ac:dyDescent="0.25">
      <c r="BY661" s="7" t="s">
        <v>4036</v>
      </c>
      <c r="BZ661" s="7" t="s">
        <v>767</v>
      </c>
      <c r="CA661" s="7" t="s">
        <v>2969</v>
      </c>
    </row>
    <row r="662" spans="77:79" x14ac:dyDescent="0.25">
      <c r="BY662" s="7" t="s">
        <v>4037</v>
      </c>
      <c r="BZ662" s="7" t="s">
        <v>767</v>
      </c>
      <c r="CA662" s="7" t="s">
        <v>2969</v>
      </c>
    </row>
    <row r="663" spans="77:79" x14ac:dyDescent="0.25">
      <c r="BY663" s="7" t="s">
        <v>4038</v>
      </c>
      <c r="BZ663" s="7" t="s">
        <v>767</v>
      </c>
      <c r="CA663" s="7" t="s">
        <v>2969</v>
      </c>
    </row>
    <row r="664" spans="77:79" x14ac:dyDescent="0.25">
      <c r="BY664" s="7" t="s">
        <v>4039</v>
      </c>
      <c r="BZ664" s="7" t="s">
        <v>767</v>
      </c>
      <c r="CA664" s="7" t="s">
        <v>2969</v>
      </c>
    </row>
    <row r="665" spans="77:79" x14ac:dyDescent="0.25">
      <c r="BY665" s="7" t="s">
        <v>4040</v>
      </c>
      <c r="BZ665" s="7" t="s">
        <v>767</v>
      </c>
      <c r="CA665" s="7" t="s">
        <v>2969</v>
      </c>
    </row>
    <row r="666" spans="77:79" x14ac:dyDescent="0.25">
      <c r="BY666" s="7" t="s">
        <v>4041</v>
      </c>
      <c r="BZ666" s="7" t="s">
        <v>767</v>
      </c>
      <c r="CA666" s="7" t="s">
        <v>2969</v>
      </c>
    </row>
    <row r="667" spans="77:79" x14ac:dyDescent="0.25">
      <c r="BY667" s="7" t="s">
        <v>4042</v>
      </c>
      <c r="BZ667" s="7" t="s">
        <v>767</v>
      </c>
      <c r="CA667" s="7" t="s">
        <v>2969</v>
      </c>
    </row>
    <row r="668" spans="77:79" x14ac:dyDescent="0.25">
      <c r="BY668" s="7" t="s">
        <v>4043</v>
      </c>
      <c r="BZ668" s="7" t="s">
        <v>767</v>
      </c>
      <c r="CA668" s="7" t="s">
        <v>2969</v>
      </c>
    </row>
    <row r="669" spans="77:79" x14ac:dyDescent="0.25">
      <c r="BY669" s="7" t="s">
        <v>4044</v>
      </c>
      <c r="BZ669" s="7" t="s">
        <v>767</v>
      </c>
      <c r="CA669" s="7" t="s">
        <v>2969</v>
      </c>
    </row>
    <row r="670" spans="77:79" x14ac:dyDescent="0.25">
      <c r="BY670" s="7" t="s">
        <v>4045</v>
      </c>
      <c r="BZ670" s="7" t="s">
        <v>767</v>
      </c>
      <c r="CA670" s="7" t="s">
        <v>2969</v>
      </c>
    </row>
    <row r="671" spans="77:79" x14ac:dyDescent="0.25">
      <c r="BY671" s="7" t="s">
        <v>4046</v>
      </c>
      <c r="BZ671" s="7" t="s">
        <v>767</v>
      </c>
      <c r="CA671" s="7" t="s">
        <v>2969</v>
      </c>
    </row>
    <row r="672" spans="77:79" x14ac:dyDescent="0.25">
      <c r="BY672" s="7" t="s">
        <v>4047</v>
      </c>
      <c r="BZ672" s="7" t="s">
        <v>767</v>
      </c>
      <c r="CA672" s="7" t="s">
        <v>2969</v>
      </c>
    </row>
    <row r="673" spans="77:79" x14ac:dyDescent="0.25">
      <c r="BY673" s="7" t="s">
        <v>4048</v>
      </c>
      <c r="BZ673" s="7" t="s">
        <v>767</v>
      </c>
      <c r="CA673" s="7" t="s">
        <v>2969</v>
      </c>
    </row>
    <row r="674" spans="77:79" x14ac:dyDescent="0.25">
      <c r="BY674" s="7" t="s">
        <v>4049</v>
      </c>
      <c r="BZ674" s="7" t="s">
        <v>767</v>
      </c>
      <c r="CA674" s="7" t="s">
        <v>2969</v>
      </c>
    </row>
    <row r="675" spans="77:79" x14ac:dyDescent="0.25">
      <c r="BY675" s="7" t="s">
        <v>4050</v>
      </c>
      <c r="BZ675" s="7" t="s">
        <v>767</v>
      </c>
      <c r="CA675" s="7" t="s">
        <v>2969</v>
      </c>
    </row>
    <row r="676" spans="77:79" x14ac:dyDescent="0.25">
      <c r="BY676" s="7" t="s">
        <v>4051</v>
      </c>
      <c r="BZ676" s="7" t="s">
        <v>767</v>
      </c>
      <c r="CA676" s="7" t="s">
        <v>2969</v>
      </c>
    </row>
    <row r="677" spans="77:79" x14ac:dyDescent="0.25">
      <c r="BY677" s="7" t="s">
        <v>4052</v>
      </c>
      <c r="BZ677" s="7" t="s">
        <v>767</v>
      </c>
      <c r="CA677" s="7" t="s">
        <v>2969</v>
      </c>
    </row>
    <row r="678" spans="77:79" x14ac:dyDescent="0.25">
      <c r="BY678" s="7" t="s">
        <v>4053</v>
      </c>
      <c r="BZ678" s="7" t="s">
        <v>767</v>
      </c>
      <c r="CA678" s="7" t="s">
        <v>2969</v>
      </c>
    </row>
    <row r="679" spans="77:79" x14ac:dyDescent="0.25">
      <c r="BY679" s="7" t="s">
        <v>4054</v>
      </c>
      <c r="BZ679" s="7" t="s">
        <v>767</v>
      </c>
      <c r="CA679" s="7" t="s">
        <v>2969</v>
      </c>
    </row>
    <row r="680" spans="77:79" x14ac:dyDescent="0.25">
      <c r="BY680" s="7" t="s">
        <v>3748</v>
      </c>
      <c r="BZ680" s="7" t="s">
        <v>767</v>
      </c>
      <c r="CA680" s="7" t="s">
        <v>2969</v>
      </c>
    </row>
    <row r="681" spans="77:79" x14ac:dyDescent="0.25">
      <c r="BY681" s="7" t="s">
        <v>4055</v>
      </c>
      <c r="BZ681" s="7" t="s">
        <v>767</v>
      </c>
      <c r="CA681" s="7" t="s">
        <v>2969</v>
      </c>
    </row>
    <row r="682" spans="77:79" x14ac:dyDescent="0.25">
      <c r="BY682" s="7" t="s">
        <v>4056</v>
      </c>
      <c r="BZ682" s="7" t="s">
        <v>767</v>
      </c>
      <c r="CA682" s="7" t="s">
        <v>2969</v>
      </c>
    </row>
    <row r="683" spans="77:79" x14ac:dyDescent="0.25">
      <c r="BY683" s="7" t="s">
        <v>4057</v>
      </c>
      <c r="BZ683" s="7" t="s">
        <v>767</v>
      </c>
      <c r="CA683" s="7" t="s">
        <v>2969</v>
      </c>
    </row>
    <row r="684" spans="77:79" x14ac:dyDescent="0.25">
      <c r="BY684" s="7" t="s">
        <v>4058</v>
      </c>
      <c r="BZ684" s="7" t="s">
        <v>767</v>
      </c>
      <c r="CA684" s="7" t="s">
        <v>2969</v>
      </c>
    </row>
    <row r="685" spans="77:79" x14ac:dyDescent="0.25">
      <c r="BY685" s="7" t="s">
        <v>4059</v>
      </c>
      <c r="BZ685" s="7" t="s">
        <v>767</v>
      </c>
      <c r="CA685" s="7" t="s">
        <v>2969</v>
      </c>
    </row>
    <row r="686" spans="77:79" x14ac:dyDescent="0.25">
      <c r="BY686" s="7" t="s">
        <v>4060</v>
      </c>
      <c r="BZ686" s="7" t="s">
        <v>767</v>
      </c>
      <c r="CA686" s="7" t="s">
        <v>2969</v>
      </c>
    </row>
    <row r="687" spans="77:79" x14ac:dyDescent="0.25">
      <c r="BY687" s="7" t="s">
        <v>4061</v>
      </c>
      <c r="BZ687" s="7" t="s">
        <v>767</v>
      </c>
      <c r="CA687" s="7" t="s">
        <v>2969</v>
      </c>
    </row>
    <row r="688" spans="77:79" x14ac:dyDescent="0.25">
      <c r="BY688" s="7" t="s">
        <v>3749</v>
      </c>
      <c r="BZ688" s="7" t="s">
        <v>767</v>
      </c>
      <c r="CA688" s="7" t="s">
        <v>2969</v>
      </c>
    </row>
    <row r="689" spans="77:79" x14ac:dyDescent="0.25">
      <c r="BY689" s="7" t="s">
        <v>4062</v>
      </c>
      <c r="BZ689" s="7" t="s">
        <v>767</v>
      </c>
      <c r="CA689" s="7" t="s">
        <v>2969</v>
      </c>
    </row>
    <row r="690" spans="77:79" x14ac:dyDescent="0.25">
      <c r="BY690" s="7" t="s">
        <v>4063</v>
      </c>
      <c r="BZ690" s="7" t="s">
        <v>767</v>
      </c>
      <c r="CA690" s="7" t="s">
        <v>2969</v>
      </c>
    </row>
    <row r="691" spans="77:79" x14ac:dyDescent="0.25">
      <c r="BY691" s="7" t="s">
        <v>4064</v>
      </c>
      <c r="BZ691" s="7" t="s">
        <v>767</v>
      </c>
      <c r="CA691" s="7" t="s">
        <v>2969</v>
      </c>
    </row>
    <row r="692" spans="77:79" x14ac:dyDescent="0.25">
      <c r="BY692" s="7" t="s">
        <v>4065</v>
      </c>
      <c r="BZ692" s="7" t="s">
        <v>767</v>
      </c>
      <c r="CA692" s="7" t="s">
        <v>2969</v>
      </c>
    </row>
    <row r="693" spans="77:79" x14ac:dyDescent="0.25">
      <c r="BY693" s="7" t="s">
        <v>4214</v>
      </c>
      <c r="BZ693" s="7" t="s">
        <v>767</v>
      </c>
      <c r="CA693" s="7" t="s">
        <v>2969</v>
      </c>
    </row>
    <row r="694" spans="77:79" x14ac:dyDescent="0.25">
      <c r="BY694" s="7" t="s">
        <v>4215</v>
      </c>
      <c r="BZ694" s="7" t="s">
        <v>767</v>
      </c>
      <c r="CA694" s="7" t="s">
        <v>2969</v>
      </c>
    </row>
    <row r="695" spans="77:79" x14ac:dyDescent="0.25">
      <c r="BY695" s="7" t="s">
        <v>4216</v>
      </c>
      <c r="BZ695" s="7" t="s">
        <v>767</v>
      </c>
      <c r="CA695" s="7" t="s">
        <v>2969</v>
      </c>
    </row>
    <row r="696" spans="77:79" x14ac:dyDescent="0.25">
      <c r="BY696" s="7" t="s">
        <v>4217</v>
      </c>
      <c r="BZ696" s="7" t="s">
        <v>767</v>
      </c>
      <c r="CA696" s="7" t="s">
        <v>2969</v>
      </c>
    </row>
    <row r="697" spans="77:79" x14ac:dyDescent="0.25">
      <c r="BY697" s="7" t="s">
        <v>4218</v>
      </c>
      <c r="BZ697" s="7" t="s">
        <v>767</v>
      </c>
      <c r="CA697" s="7" t="s">
        <v>2969</v>
      </c>
    </row>
    <row r="698" spans="77:79" x14ac:dyDescent="0.25">
      <c r="BY698" s="7" t="s">
        <v>4219</v>
      </c>
      <c r="BZ698" s="7" t="s">
        <v>767</v>
      </c>
      <c r="CA698" s="7" t="s">
        <v>2969</v>
      </c>
    </row>
    <row r="699" spans="77:79" x14ac:dyDescent="0.25">
      <c r="BY699" s="7" t="s">
        <v>4220</v>
      </c>
      <c r="BZ699" s="7" t="s">
        <v>767</v>
      </c>
      <c r="CA699" s="7" t="s">
        <v>2969</v>
      </c>
    </row>
    <row r="700" spans="77:79" x14ac:dyDescent="0.25">
      <c r="BY700" s="7" t="s">
        <v>4221</v>
      </c>
      <c r="BZ700" s="7" t="s">
        <v>767</v>
      </c>
      <c r="CA700" s="7" t="s">
        <v>2969</v>
      </c>
    </row>
    <row r="701" spans="77:79" x14ac:dyDescent="0.25">
      <c r="BY701" s="7" t="s">
        <v>4222</v>
      </c>
      <c r="BZ701" s="7" t="s">
        <v>767</v>
      </c>
      <c r="CA701" s="7" t="s">
        <v>2969</v>
      </c>
    </row>
    <row r="702" spans="77:79" x14ac:dyDescent="0.25">
      <c r="BY702" s="7" t="s">
        <v>4223</v>
      </c>
      <c r="BZ702" s="7" t="s">
        <v>767</v>
      </c>
      <c r="CA702" s="7" t="s">
        <v>2969</v>
      </c>
    </row>
    <row r="703" spans="77:79" x14ac:dyDescent="0.25">
      <c r="BY703" s="7" t="s">
        <v>3750</v>
      </c>
      <c r="BZ703" s="7" t="s">
        <v>767</v>
      </c>
      <c r="CA703" s="7" t="s">
        <v>2969</v>
      </c>
    </row>
    <row r="704" spans="77:79" x14ac:dyDescent="0.25">
      <c r="BY704" s="7" t="s">
        <v>4066</v>
      </c>
      <c r="BZ704" s="7" t="s">
        <v>767</v>
      </c>
      <c r="CA704" s="7" t="s">
        <v>2969</v>
      </c>
    </row>
    <row r="705" spans="77:79" x14ac:dyDescent="0.25">
      <c r="BY705" s="7" t="s">
        <v>4067</v>
      </c>
      <c r="BZ705" s="7" t="s">
        <v>767</v>
      </c>
      <c r="CA705" s="7" t="s">
        <v>2969</v>
      </c>
    </row>
    <row r="706" spans="77:79" x14ac:dyDescent="0.25">
      <c r="BY706" s="7" t="s">
        <v>4068</v>
      </c>
      <c r="BZ706" s="7" t="s">
        <v>767</v>
      </c>
      <c r="CA706" s="7" t="s">
        <v>2969</v>
      </c>
    </row>
    <row r="707" spans="77:79" x14ac:dyDescent="0.25">
      <c r="BY707" s="7" t="s">
        <v>4069</v>
      </c>
      <c r="BZ707" s="7" t="s">
        <v>767</v>
      </c>
      <c r="CA707" s="7" t="s">
        <v>2969</v>
      </c>
    </row>
    <row r="708" spans="77:79" x14ac:dyDescent="0.25">
      <c r="BY708" s="7" t="s">
        <v>4070</v>
      </c>
      <c r="BZ708" s="7" t="s">
        <v>767</v>
      </c>
      <c r="CA708" s="7" t="s">
        <v>2969</v>
      </c>
    </row>
    <row r="709" spans="77:79" x14ac:dyDescent="0.25">
      <c r="BY709" s="7" t="s">
        <v>4071</v>
      </c>
      <c r="BZ709" s="7" t="s">
        <v>767</v>
      </c>
      <c r="CA709" s="7" t="s">
        <v>2969</v>
      </c>
    </row>
    <row r="710" spans="77:79" x14ac:dyDescent="0.25">
      <c r="BY710" s="7" t="s">
        <v>4072</v>
      </c>
      <c r="BZ710" s="7" t="s">
        <v>767</v>
      </c>
      <c r="CA710" s="7" t="s">
        <v>2969</v>
      </c>
    </row>
    <row r="711" spans="77:79" x14ac:dyDescent="0.25">
      <c r="BY711" s="7" t="s">
        <v>3751</v>
      </c>
      <c r="BZ711" s="7" t="s">
        <v>767</v>
      </c>
      <c r="CA711" s="7" t="s">
        <v>2969</v>
      </c>
    </row>
    <row r="712" spans="77:79" x14ac:dyDescent="0.25">
      <c r="BY712" s="7" t="s">
        <v>4073</v>
      </c>
      <c r="BZ712" s="7" t="s">
        <v>767</v>
      </c>
      <c r="CA712" s="7" t="s">
        <v>2969</v>
      </c>
    </row>
    <row r="713" spans="77:79" x14ac:dyDescent="0.25">
      <c r="BY713" s="7" t="s">
        <v>4074</v>
      </c>
      <c r="BZ713" s="7" t="s">
        <v>767</v>
      </c>
      <c r="CA713" s="7" t="s">
        <v>2969</v>
      </c>
    </row>
    <row r="714" spans="77:79" x14ac:dyDescent="0.25">
      <c r="BY714" s="7" t="s">
        <v>4075</v>
      </c>
      <c r="BZ714" s="7" t="s">
        <v>767</v>
      </c>
      <c r="CA714" s="7" t="s">
        <v>2969</v>
      </c>
    </row>
    <row r="715" spans="77:79" x14ac:dyDescent="0.25">
      <c r="BY715" s="7" t="s">
        <v>4076</v>
      </c>
      <c r="BZ715" s="7" t="s">
        <v>767</v>
      </c>
      <c r="CA715" s="7" t="s">
        <v>2969</v>
      </c>
    </row>
    <row r="716" spans="77:79" x14ac:dyDescent="0.25">
      <c r="BY716" s="7" t="s">
        <v>4077</v>
      </c>
      <c r="BZ716" s="7" t="s">
        <v>767</v>
      </c>
      <c r="CA716" s="7" t="s">
        <v>2969</v>
      </c>
    </row>
    <row r="717" spans="77:79" x14ac:dyDescent="0.25">
      <c r="BY717" s="7" t="s">
        <v>4078</v>
      </c>
      <c r="BZ717" s="7" t="s">
        <v>767</v>
      </c>
      <c r="CA717" s="7" t="s">
        <v>2969</v>
      </c>
    </row>
    <row r="718" spans="77:79" x14ac:dyDescent="0.25">
      <c r="BY718" s="7" t="s">
        <v>4079</v>
      </c>
      <c r="BZ718" s="7" t="s">
        <v>767</v>
      </c>
      <c r="CA718" s="7" t="s">
        <v>2969</v>
      </c>
    </row>
    <row r="719" spans="77:79" x14ac:dyDescent="0.25">
      <c r="BY719" s="7" t="s">
        <v>4080</v>
      </c>
      <c r="BZ719" s="7" t="s">
        <v>767</v>
      </c>
      <c r="CA719" s="7" t="s">
        <v>2969</v>
      </c>
    </row>
    <row r="720" spans="77:79" x14ac:dyDescent="0.25">
      <c r="BY720" s="7" t="s">
        <v>4081</v>
      </c>
      <c r="BZ720" s="7" t="s">
        <v>767</v>
      </c>
      <c r="CA720" s="7" t="s">
        <v>2969</v>
      </c>
    </row>
    <row r="721" spans="77:79" x14ac:dyDescent="0.25">
      <c r="BY721" s="7" t="s">
        <v>3752</v>
      </c>
      <c r="BZ721" s="7" t="s">
        <v>767</v>
      </c>
      <c r="CA721" s="7" t="s">
        <v>2969</v>
      </c>
    </row>
    <row r="722" spans="77:79" x14ac:dyDescent="0.25">
      <c r="BY722" s="7" t="s">
        <v>4082</v>
      </c>
      <c r="BZ722" s="7" t="s">
        <v>767</v>
      </c>
      <c r="CA722" s="7" t="s">
        <v>2969</v>
      </c>
    </row>
    <row r="723" spans="77:79" x14ac:dyDescent="0.25">
      <c r="BY723" s="7" t="s">
        <v>4083</v>
      </c>
      <c r="BZ723" s="7" t="s">
        <v>767</v>
      </c>
      <c r="CA723" s="7" t="s">
        <v>2969</v>
      </c>
    </row>
    <row r="724" spans="77:79" x14ac:dyDescent="0.25">
      <c r="BY724" s="7" t="s">
        <v>4084</v>
      </c>
      <c r="BZ724" s="7" t="s">
        <v>767</v>
      </c>
      <c r="CA724" s="7" t="s">
        <v>2969</v>
      </c>
    </row>
    <row r="725" spans="77:79" x14ac:dyDescent="0.25">
      <c r="BY725" s="7" t="s">
        <v>3753</v>
      </c>
      <c r="BZ725" s="7" t="s">
        <v>767</v>
      </c>
      <c r="CA725" s="7" t="s">
        <v>2969</v>
      </c>
    </row>
    <row r="726" spans="77:79" x14ac:dyDescent="0.25">
      <c r="BY726" s="7" t="s">
        <v>4085</v>
      </c>
      <c r="BZ726" s="7" t="s">
        <v>767</v>
      </c>
      <c r="CA726" s="7" t="s">
        <v>2969</v>
      </c>
    </row>
    <row r="727" spans="77:79" x14ac:dyDescent="0.25">
      <c r="BY727" s="7" t="s">
        <v>4086</v>
      </c>
      <c r="BZ727" s="7" t="s">
        <v>767</v>
      </c>
      <c r="CA727" s="7" t="s">
        <v>2969</v>
      </c>
    </row>
    <row r="728" spans="77:79" x14ac:dyDescent="0.25">
      <c r="BY728" s="7" t="s">
        <v>4087</v>
      </c>
      <c r="BZ728" s="7" t="s">
        <v>767</v>
      </c>
      <c r="CA728" s="7" t="s">
        <v>2969</v>
      </c>
    </row>
    <row r="729" spans="77:79" x14ac:dyDescent="0.25">
      <c r="BY729" s="7" t="s">
        <v>4088</v>
      </c>
      <c r="BZ729" s="7" t="s">
        <v>767</v>
      </c>
      <c r="CA729" s="7" t="s">
        <v>2969</v>
      </c>
    </row>
    <row r="730" spans="77:79" x14ac:dyDescent="0.25">
      <c r="BY730" s="7" t="s">
        <v>4089</v>
      </c>
      <c r="BZ730" s="7" t="s">
        <v>767</v>
      </c>
      <c r="CA730" s="7" t="s">
        <v>2969</v>
      </c>
    </row>
    <row r="731" spans="77:79" x14ac:dyDescent="0.25">
      <c r="BY731" s="7" t="s">
        <v>4090</v>
      </c>
      <c r="BZ731" s="7" t="s">
        <v>767</v>
      </c>
      <c r="CA731" s="7" t="s">
        <v>2969</v>
      </c>
    </row>
    <row r="732" spans="77:79" x14ac:dyDescent="0.25">
      <c r="BY732" s="7" t="s">
        <v>4091</v>
      </c>
      <c r="BZ732" s="7" t="s">
        <v>767</v>
      </c>
      <c r="CA732" s="7" t="s">
        <v>2969</v>
      </c>
    </row>
    <row r="733" spans="77:79" x14ac:dyDescent="0.25">
      <c r="BY733" s="7" t="s">
        <v>4092</v>
      </c>
      <c r="BZ733" s="7" t="s">
        <v>767</v>
      </c>
      <c r="CA733" s="7" t="s">
        <v>2969</v>
      </c>
    </row>
    <row r="734" spans="77:79" x14ac:dyDescent="0.25">
      <c r="BY734" s="7" t="s">
        <v>4093</v>
      </c>
      <c r="BZ734" s="7" t="s">
        <v>767</v>
      </c>
      <c r="CA734" s="7" t="s">
        <v>2969</v>
      </c>
    </row>
    <row r="735" spans="77:79" x14ac:dyDescent="0.25">
      <c r="BY735" s="7" t="s">
        <v>3754</v>
      </c>
      <c r="BZ735" s="7" t="s">
        <v>767</v>
      </c>
      <c r="CA735" s="7" t="s">
        <v>2969</v>
      </c>
    </row>
    <row r="736" spans="77:79" x14ac:dyDescent="0.25">
      <c r="BY736" s="7" t="s">
        <v>4094</v>
      </c>
      <c r="BZ736" s="7" t="s">
        <v>767</v>
      </c>
      <c r="CA736" s="7" t="s">
        <v>2969</v>
      </c>
    </row>
    <row r="737" spans="77:79" x14ac:dyDescent="0.25">
      <c r="BY737" s="7" t="s">
        <v>4095</v>
      </c>
      <c r="BZ737" s="7" t="s">
        <v>767</v>
      </c>
      <c r="CA737" s="7" t="s">
        <v>2969</v>
      </c>
    </row>
    <row r="738" spans="77:79" x14ac:dyDescent="0.25">
      <c r="BY738" s="7" t="s">
        <v>4096</v>
      </c>
      <c r="BZ738" s="7" t="s">
        <v>767</v>
      </c>
      <c r="CA738" s="7" t="s">
        <v>2969</v>
      </c>
    </row>
    <row r="739" spans="77:79" x14ac:dyDescent="0.25">
      <c r="BY739" s="7" t="s">
        <v>614</v>
      </c>
      <c r="BZ739" s="7" t="s">
        <v>767</v>
      </c>
      <c r="CA739" s="7" t="s">
        <v>2969</v>
      </c>
    </row>
    <row r="740" spans="77:79" x14ac:dyDescent="0.25">
      <c r="BY740" s="7" t="s">
        <v>4097</v>
      </c>
      <c r="BZ740" s="7" t="s">
        <v>767</v>
      </c>
      <c r="CA740" s="7" t="s">
        <v>2969</v>
      </c>
    </row>
    <row r="741" spans="77:79" x14ac:dyDescent="0.25">
      <c r="BY741" s="7" t="s">
        <v>4098</v>
      </c>
      <c r="BZ741" s="7" t="s">
        <v>767</v>
      </c>
      <c r="CA741" s="7" t="s">
        <v>2969</v>
      </c>
    </row>
    <row r="742" spans="77:79" x14ac:dyDescent="0.25">
      <c r="BY742" s="7" t="s">
        <v>4099</v>
      </c>
      <c r="BZ742" s="7" t="s">
        <v>767</v>
      </c>
      <c r="CA742" s="7" t="s">
        <v>2969</v>
      </c>
    </row>
    <row r="743" spans="77:79" x14ac:dyDescent="0.25">
      <c r="BY743" s="7" t="s">
        <v>4100</v>
      </c>
      <c r="BZ743" s="7" t="s">
        <v>767</v>
      </c>
      <c r="CA743" s="7" t="s">
        <v>2969</v>
      </c>
    </row>
    <row r="744" spans="77:79" x14ac:dyDescent="0.25">
      <c r="BY744" s="7" t="s">
        <v>4101</v>
      </c>
      <c r="BZ744" s="7" t="s">
        <v>767</v>
      </c>
      <c r="CA744" s="7" t="s">
        <v>2969</v>
      </c>
    </row>
    <row r="745" spans="77:79" x14ac:dyDescent="0.25">
      <c r="BY745" s="7" t="s">
        <v>4102</v>
      </c>
      <c r="BZ745" s="7" t="s">
        <v>767</v>
      </c>
      <c r="CA745" s="7" t="s">
        <v>2969</v>
      </c>
    </row>
    <row r="746" spans="77:79" x14ac:dyDescent="0.25">
      <c r="BY746" s="7" t="s">
        <v>4103</v>
      </c>
      <c r="BZ746" s="7" t="s">
        <v>767</v>
      </c>
      <c r="CA746" s="7" t="s">
        <v>2969</v>
      </c>
    </row>
    <row r="747" spans="77:79" x14ac:dyDescent="0.25">
      <c r="BY747" s="7" t="s">
        <v>4104</v>
      </c>
      <c r="BZ747" s="7" t="s">
        <v>767</v>
      </c>
      <c r="CA747" s="7" t="s">
        <v>2969</v>
      </c>
    </row>
    <row r="748" spans="77:79" x14ac:dyDescent="0.25">
      <c r="BY748" s="7" t="s">
        <v>4105</v>
      </c>
      <c r="BZ748" s="7" t="s">
        <v>767</v>
      </c>
      <c r="CA748" s="7" t="s">
        <v>2969</v>
      </c>
    </row>
    <row r="749" spans="77:79" x14ac:dyDescent="0.25">
      <c r="BY749" s="7" t="s">
        <v>4106</v>
      </c>
      <c r="BZ749" s="7" t="s">
        <v>767</v>
      </c>
      <c r="CA749" s="7" t="s">
        <v>2969</v>
      </c>
    </row>
    <row r="750" spans="77:79" x14ac:dyDescent="0.25">
      <c r="BY750" s="7" t="s">
        <v>4107</v>
      </c>
      <c r="BZ750" s="7" t="s">
        <v>767</v>
      </c>
      <c r="CA750" s="7" t="s">
        <v>2969</v>
      </c>
    </row>
    <row r="751" spans="77:79" x14ac:dyDescent="0.25">
      <c r="BY751" s="7" t="s">
        <v>4108</v>
      </c>
      <c r="BZ751" s="7" t="s">
        <v>767</v>
      </c>
      <c r="CA751" s="7" t="s">
        <v>2969</v>
      </c>
    </row>
    <row r="752" spans="77:79" x14ac:dyDescent="0.25">
      <c r="BY752" s="7" t="s">
        <v>4109</v>
      </c>
      <c r="BZ752" s="7" t="s">
        <v>767</v>
      </c>
      <c r="CA752" s="7" t="s">
        <v>2969</v>
      </c>
    </row>
    <row r="753" spans="77:79" x14ac:dyDescent="0.25">
      <c r="BY753" s="7" t="s">
        <v>4110</v>
      </c>
      <c r="BZ753" s="7" t="s">
        <v>767</v>
      </c>
      <c r="CA753" s="7" t="s">
        <v>2969</v>
      </c>
    </row>
    <row r="754" spans="77:79" x14ac:dyDescent="0.25">
      <c r="BY754" s="7" t="s">
        <v>4177</v>
      </c>
      <c r="BZ754" s="7" t="s">
        <v>767</v>
      </c>
      <c r="CA754" s="7" t="s">
        <v>2969</v>
      </c>
    </row>
    <row r="755" spans="77:79" x14ac:dyDescent="0.25">
      <c r="BY755" s="7" t="s">
        <v>4178</v>
      </c>
      <c r="BZ755" s="7" t="s">
        <v>767</v>
      </c>
      <c r="CA755" s="7" t="s">
        <v>2969</v>
      </c>
    </row>
    <row r="756" spans="77:79" x14ac:dyDescent="0.25">
      <c r="BY756" s="7" t="s">
        <v>3441</v>
      </c>
      <c r="BZ756" s="7" t="s">
        <v>4224</v>
      </c>
      <c r="CA756" s="7" t="s">
        <v>2971</v>
      </c>
    </row>
    <row r="757" spans="77:79" x14ac:dyDescent="0.25">
      <c r="BY757" s="7" t="s">
        <v>3472</v>
      </c>
      <c r="BZ757" s="7" t="s">
        <v>3474</v>
      </c>
      <c r="CA757" s="7" t="s">
        <v>2972</v>
      </c>
    </row>
    <row r="758" spans="77:79" x14ac:dyDescent="0.25">
      <c r="BY758" s="7" t="s">
        <v>3442</v>
      </c>
      <c r="BZ758" s="7" t="s">
        <v>3474</v>
      </c>
      <c r="CA758" s="7" t="s">
        <v>2972</v>
      </c>
    </row>
    <row r="759" spans="77:79" x14ac:dyDescent="0.25">
      <c r="BY759" s="7" t="s">
        <v>3443</v>
      </c>
      <c r="BZ759" s="7" t="s">
        <v>3474</v>
      </c>
      <c r="CA759" s="7" t="s">
        <v>2972</v>
      </c>
    </row>
    <row r="760" spans="77:79" x14ac:dyDescent="0.25">
      <c r="BY760" s="7" t="s">
        <v>3444</v>
      </c>
      <c r="BZ760" s="7" t="s">
        <v>3474</v>
      </c>
      <c r="CA760" s="7" t="s">
        <v>2972</v>
      </c>
    </row>
    <row r="761" spans="77:79" x14ac:dyDescent="0.25">
      <c r="BY761" s="7" t="s">
        <v>3445</v>
      </c>
      <c r="BZ761" s="7" t="s">
        <v>3474</v>
      </c>
      <c r="CA761" s="7" t="s">
        <v>2972</v>
      </c>
    </row>
    <row r="762" spans="77:79" x14ac:dyDescent="0.25">
      <c r="BY762" s="7" t="s">
        <v>3446</v>
      </c>
      <c r="BZ762" s="7" t="s">
        <v>3474</v>
      </c>
      <c r="CA762" s="7" t="s">
        <v>2972</v>
      </c>
    </row>
    <row r="763" spans="77:79" x14ac:dyDescent="0.25">
      <c r="BY763" s="7" t="s">
        <v>3447</v>
      </c>
      <c r="BZ763" s="7" t="s">
        <v>3474</v>
      </c>
      <c r="CA763" s="7" t="s">
        <v>2972</v>
      </c>
    </row>
    <row r="764" spans="77:79" x14ac:dyDescent="0.25">
      <c r="BY764" s="7" t="s">
        <v>3448</v>
      </c>
      <c r="BZ764" s="7" t="s">
        <v>3474</v>
      </c>
      <c r="CA764" s="7" t="s">
        <v>2972</v>
      </c>
    </row>
    <row r="765" spans="77:79" x14ac:dyDescent="0.25">
      <c r="BY765" s="7" t="s">
        <v>3449</v>
      </c>
      <c r="BZ765" s="7" t="s">
        <v>3474</v>
      </c>
      <c r="CA765" s="7" t="s">
        <v>2972</v>
      </c>
    </row>
    <row r="766" spans="77:79" x14ac:dyDescent="0.25">
      <c r="BY766" s="7" t="s">
        <v>3450</v>
      </c>
      <c r="BZ766" s="7" t="s">
        <v>3474</v>
      </c>
      <c r="CA766" s="7" t="s">
        <v>2972</v>
      </c>
    </row>
    <row r="767" spans="77:79" x14ac:dyDescent="0.25">
      <c r="BY767" s="7" t="s">
        <v>3451</v>
      </c>
      <c r="BZ767" s="7" t="s">
        <v>3474</v>
      </c>
      <c r="CA767" s="7" t="s">
        <v>2972</v>
      </c>
    </row>
    <row r="768" spans="77:79" x14ac:dyDescent="0.25">
      <c r="BY768" s="7" t="s">
        <v>3452</v>
      </c>
      <c r="BZ768" s="7" t="s">
        <v>3474</v>
      </c>
      <c r="CA768" s="7" t="s">
        <v>2972</v>
      </c>
    </row>
    <row r="769" spans="77:79" x14ac:dyDescent="0.25">
      <c r="BY769" s="7" t="s">
        <v>3453</v>
      </c>
      <c r="BZ769" s="7" t="s">
        <v>3474</v>
      </c>
      <c r="CA769" s="7" t="s">
        <v>2972</v>
      </c>
    </row>
    <row r="770" spans="77:79" x14ac:dyDescent="0.25">
      <c r="BY770" s="7" t="s">
        <v>3454</v>
      </c>
      <c r="BZ770" s="7" t="s">
        <v>3474</v>
      </c>
      <c r="CA770" s="7" t="s">
        <v>2972</v>
      </c>
    </row>
    <row r="771" spans="77:79" x14ac:dyDescent="0.25">
      <c r="BY771" s="7" t="s">
        <v>3455</v>
      </c>
      <c r="BZ771" s="7" t="s">
        <v>3474</v>
      </c>
      <c r="CA771" s="7" t="s">
        <v>2972</v>
      </c>
    </row>
    <row r="772" spans="77:79" x14ac:dyDescent="0.25">
      <c r="BY772" s="7" t="s">
        <v>3456</v>
      </c>
      <c r="BZ772" s="7" t="s">
        <v>3474</v>
      </c>
      <c r="CA772" s="7" t="s">
        <v>2972</v>
      </c>
    </row>
    <row r="773" spans="77:79" x14ac:dyDescent="0.25">
      <c r="BY773" s="7" t="s">
        <v>3457</v>
      </c>
      <c r="BZ773" s="7" t="s">
        <v>3474</v>
      </c>
      <c r="CA773" s="7" t="s">
        <v>2972</v>
      </c>
    </row>
    <row r="774" spans="77:79" x14ac:dyDescent="0.25">
      <c r="BY774" s="7" t="s">
        <v>3458</v>
      </c>
      <c r="BZ774" s="7" t="s">
        <v>3474</v>
      </c>
      <c r="CA774" s="7" t="s">
        <v>2972</v>
      </c>
    </row>
    <row r="775" spans="77:79" x14ac:dyDescent="0.25">
      <c r="BY775" s="7" t="s">
        <v>3459</v>
      </c>
      <c r="BZ775" s="7" t="s">
        <v>3474</v>
      </c>
      <c r="CA775" s="7" t="s">
        <v>2972</v>
      </c>
    </row>
    <row r="776" spans="77:79" x14ac:dyDescent="0.25">
      <c r="BY776" s="7" t="s">
        <v>3460</v>
      </c>
      <c r="BZ776" s="7" t="s">
        <v>3474</v>
      </c>
      <c r="CA776" s="7" t="s">
        <v>2972</v>
      </c>
    </row>
    <row r="777" spans="77:79" x14ac:dyDescent="0.25">
      <c r="BY777" s="7" t="s">
        <v>3461</v>
      </c>
      <c r="BZ777" s="7" t="s">
        <v>3474</v>
      </c>
      <c r="CA777" s="7" t="s">
        <v>2972</v>
      </c>
    </row>
    <row r="778" spans="77:79" x14ac:dyDescent="0.25">
      <c r="BY778" s="7" t="s">
        <v>3462</v>
      </c>
      <c r="BZ778" s="7" t="s">
        <v>3474</v>
      </c>
      <c r="CA778" s="7" t="s">
        <v>2972</v>
      </c>
    </row>
    <row r="779" spans="77:79" x14ac:dyDescent="0.25">
      <c r="BY779" s="7" t="s">
        <v>3463</v>
      </c>
      <c r="BZ779" s="7" t="s">
        <v>3474</v>
      </c>
      <c r="CA779" s="7" t="s">
        <v>2972</v>
      </c>
    </row>
    <row r="780" spans="77:79" x14ac:dyDescent="0.25">
      <c r="BY780" s="7" t="s">
        <v>3464</v>
      </c>
      <c r="BZ780" s="7" t="s">
        <v>3474</v>
      </c>
      <c r="CA780" s="7" t="s">
        <v>2972</v>
      </c>
    </row>
    <row r="781" spans="77:79" x14ac:dyDescent="0.25">
      <c r="BY781" s="7" t="s">
        <v>3465</v>
      </c>
      <c r="BZ781" s="7" t="s">
        <v>3474</v>
      </c>
      <c r="CA781" s="7" t="s">
        <v>2972</v>
      </c>
    </row>
    <row r="782" spans="77:79" x14ac:dyDescent="0.25">
      <c r="BY782" s="7" t="s">
        <v>3466</v>
      </c>
      <c r="BZ782" s="7" t="s">
        <v>3474</v>
      </c>
      <c r="CA782" s="7" t="s">
        <v>2972</v>
      </c>
    </row>
    <row r="783" spans="77:79" x14ac:dyDescent="0.25">
      <c r="BY783" s="7" t="s">
        <v>3467</v>
      </c>
      <c r="BZ783" s="7" t="s">
        <v>3474</v>
      </c>
      <c r="CA783" s="7" t="s">
        <v>2972</v>
      </c>
    </row>
    <row r="784" spans="77:79" x14ac:dyDescent="0.25">
      <c r="BY784" s="7" t="s">
        <v>3468</v>
      </c>
      <c r="BZ784" s="7" t="s">
        <v>3474</v>
      </c>
      <c r="CA784" s="7" t="s">
        <v>2972</v>
      </c>
    </row>
    <row r="785" spans="77:79" x14ac:dyDescent="0.25">
      <c r="BY785" s="7" t="s">
        <v>3469</v>
      </c>
      <c r="BZ785" s="7" t="s">
        <v>3474</v>
      </c>
      <c r="CA785" s="7" t="s">
        <v>2972</v>
      </c>
    </row>
    <row r="786" spans="77:79" x14ac:dyDescent="0.25">
      <c r="BY786" s="7" t="s">
        <v>3470</v>
      </c>
      <c r="BZ786" s="7" t="s">
        <v>3474</v>
      </c>
      <c r="CA786" s="7" t="s">
        <v>2972</v>
      </c>
    </row>
    <row r="787" spans="77:79" x14ac:dyDescent="0.25">
      <c r="BY787" s="7" t="s">
        <v>3471</v>
      </c>
      <c r="BZ787" s="7" t="s">
        <v>3474</v>
      </c>
      <c r="CA787" s="7" t="s">
        <v>2972</v>
      </c>
    </row>
    <row r="788" spans="77:79" x14ac:dyDescent="0.25">
      <c r="BY788" s="7"/>
      <c r="BZ788" s="7"/>
      <c r="CA788" s="7"/>
    </row>
    <row r="789" spans="77:79" x14ac:dyDescent="0.25">
      <c r="BY789" s="7"/>
      <c r="BZ789" s="7"/>
      <c r="CA789" s="7"/>
    </row>
    <row r="790" spans="77:79" x14ac:dyDescent="0.25">
      <c r="BY790" s="7"/>
      <c r="BZ790" s="7"/>
      <c r="CA790" s="7"/>
    </row>
    <row r="791" spans="77:79" x14ac:dyDescent="0.25">
      <c r="BY791" s="7"/>
      <c r="BZ791" s="7"/>
      <c r="CA791" s="7"/>
    </row>
    <row r="792" spans="77:79" x14ac:dyDescent="0.25">
      <c r="BY792" s="7"/>
      <c r="BZ792" s="7"/>
      <c r="CA792" s="7"/>
    </row>
  </sheetData>
  <sheetProtection algorithmName="SHA-512" hashValue="uz1/c+hj/Qgdt4/1pQwOYFQNdyXdMsOhOWy74yVk8TM3GZYZmKAbm702A5mz5qrNAtO+VomsIg2MjbRXhaJxxw==" saltValue="O/ZxsoKSLANUrKtuSQIiPg==" spinCount="100000" sheet="1" objects="1" scenarios="1"/>
  <mergeCells count="444">
    <mergeCell ref="AE2:AJ2"/>
    <mergeCell ref="AB2:AD2"/>
    <mergeCell ref="AI14:AJ14"/>
    <mergeCell ref="AI15:AJ15"/>
    <mergeCell ref="AI16:AJ16"/>
    <mergeCell ref="AI17:AJ17"/>
    <mergeCell ref="AI18:AJ18"/>
    <mergeCell ref="AG18:AH18"/>
    <mergeCell ref="C11:AF11"/>
    <mergeCell ref="J18:M18"/>
    <mergeCell ref="AG16:AH16"/>
    <mergeCell ref="AG12:AH13"/>
    <mergeCell ref="W8:Z9"/>
    <mergeCell ref="AE3:AJ4"/>
    <mergeCell ref="AB3:AD4"/>
    <mergeCell ref="Q7:U7"/>
    <mergeCell ref="Q9:U9"/>
    <mergeCell ref="Q6:U6"/>
    <mergeCell ref="N4:X4"/>
    <mergeCell ref="S8:U8"/>
    <mergeCell ref="O8:R8"/>
    <mergeCell ref="F8:N8"/>
    <mergeCell ref="H9:N9"/>
    <mergeCell ref="B6:H6"/>
    <mergeCell ref="H7:N7"/>
    <mergeCell ref="B9:G9"/>
    <mergeCell ref="B7:G7"/>
    <mergeCell ref="O7:P7"/>
    <mergeCell ref="W7:Z7"/>
    <mergeCell ref="O6:P6"/>
    <mergeCell ref="I6:N6"/>
    <mergeCell ref="AB7:AC7"/>
    <mergeCell ref="AB8:AC9"/>
    <mergeCell ref="B8:E8"/>
    <mergeCell ref="O9:P9"/>
    <mergeCell ref="M5:Y5"/>
    <mergeCell ref="AI48:AJ48"/>
    <mergeCell ref="AI31:AJ31"/>
    <mergeCell ref="AI32:AJ32"/>
    <mergeCell ref="AI33:AJ33"/>
    <mergeCell ref="AI34:AJ34"/>
    <mergeCell ref="AI35:AJ35"/>
    <mergeCell ref="AI36:AJ36"/>
    <mergeCell ref="AI37:AJ37"/>
    <mergeCell ref="AI38:AJ38"/>
    <mergeCell ref="AI39:AJ39"/>
    <mergeCell ref="AG11:AJ11"/>
    <mergeCell ref="AI40:AJ40"/>
    <mergeCell ref="AI41:AJ41"/>
    <mergeCell ref="AI42:AJ42"/>
    <mergeCell ref="AI43:AJ43"/>
    <mergeCell ref="AI44:AJ44"/>
    <mergeCell ref="AI45:AJ45"/>
    <mergeCell ref="AI46:AJ46"/>
    <mergeCell ref="AI47:AJ47"/>
    <mergeCell ref="AI22:AJ22"/>
    <mergeCell ref="AI23:AJ23"/>
    <mergeCell ref="AI24:AJ24"/>
    <mergeCell ref="AI25:AJ25"/>
    <mergeCell ref="AI26:AJ26"/>
    <mergeCell ref="AI27:AJ27"/>
    <mergeCell ref="AI28:AJ28"/>
    <mergeCell ref="AI29:AJ29"/>
    <mergeCell ref="AI30:AJ30"/>
    <mergeCell ref="AI19:AJ19"/>
    <mergeCell ref="AI20:AJ20"/>
    <mergeCell ref="AI21:AJ21"/>
    <mergeCell ref="AG14:AH14"/>
    <mergeCell ref="AG15:AH15"/>
    <mergeCell ref="AG24:AH24"/>
    <mergeCell ref="AG23:AH23"/>
    <mergeCell ref="AG17:AH17"/>
    <mergeCell ref="AG19:AH19"/>
    <mergeCell ref="AG20:AH20"/>
    <mergeCell ref="AG21:AH21"/>
    <mergeCell ref="AG22:AH22"/>
    <mergeCell ref="AG30:AH30"/>
    <mergeCell ref="AG25:AH25"/>
    <mergeCell ref="AG26:AH26"/>
    <mergeCell ref="AI49:AJ49"/>
    <mergeCell ref="AI50:AJ50"/>
    <mergeCell ref="AI51:AJ51"/>
    <mergeCell ref="AI52:AJ52"/>
    <mergeCell ref="AI53:AJ53"/>
    <mergeCell ref="AI54:AJ54"/>
    <mergeCell ref="AI55:AJ55"/>
    <mergeCell ref="AI56:AJ56"/>
    <mergeCell ref="AI57:AJ57"/>
    <mergeCell ref="C50:I50"/>
    <mergeCell ref="J50:M50"/>
    <mergeCell ref="N50:Q50"/>
    <mergeCell ref="R50:X50"/>
    <mergeCell ref="AG50:AH50"/>
    <mergeCell ref="AD49:AF49"/>
    <mergeCell ref="AD50:AF50"/>
    <mergeCell ref="AG53:AH53"/>
    <mergeCell ref="C51:I51"/>
    <mergeCell ref="J51:M51"/>
    <mergeCell ref="N51:Q51"/>
    <mergeCell ref="R51:X51"/>
    <mergeCell ref="AG51:AH51"/>
    <mergeCell ref="C52:I52"/>
    <mergeCell ref="J52:M52"/>
    <mergeCell ref="N52:Q52"/>
    <mergeCell ref="R52:X52"/>
    <mergeCell ref="AG52:AH52"/>
    <mergeCell ref="Y53:AC53"/>
    <mergeCell ref="AD51:AF51"/>
    <mergeCell ref="AD52:AF52"/>
    <mergeCell ref="AD53:AF53"/>
    <mergeCell ref="J48:M48"/>
    <mergeCell ref="N48:Q48"/>
    <mergeCell ref="R48:X48"/>
    <mergeCell ref="AG48:AH48"/>
    <mergeCell ref="C47:I47"/>
    <mergeCell ref="J47:M47"/>
    <mergeCell ref="AD47:AF47"/>
    <mergeCell ref="AD48:AF48"/>
    <mergeCell ref="Y47:AC47"/>
    <mergeCell ref="Y48:AC48"/>
    <mergeCell ref="AG45:AH45"/>
    <mergeCell ref="C46:I46"/>
    <mergeCell ref="J46:M46"/>
    <mergeCell ref="N46:Q46"/>
    <mergeCell ref="R46:X46"/>
    <mergeCell ref="AG46:AH46"/>
    <mergeCell ref="C45:I45"/>
    <mergeCell ref="J45:M45"/>
    <mergeCell ref="N45:Q45"/>
    <mergeCell ref="R45:X45"/>
    <mergeCell ref="AD45:AF45"/>
    <mergeCell ref="AD46:AF46"/>
    <mergeCell ref="Y45:AC45"/>
    <mergeCell ref="Y46:AC46"/>
    <mergeCell ref="R34:X34"/>
    <mergeCell ref="AG34:AH34"/>
    <mergeCell ref="C35:I35"/>
    <mergeCell ref="J35:M35"/>
    <mergeCell ref="N35:Q35"/>
    <mergeCell ref="R35:X35"/>
    <mergeCell ref="C38:I38"/>
    <mergeCell ref="C43:I43"/>
    <mergeCell ref="J43:M43"/>
    <mergeCell ref="N43:Q43"/>
    <mergeCell ref="R43:X43"/>
    <mergeCell ref="AD43:AF43"/>
    <mergeCell ref="AG39:AH39"/>
    <mergeCell ref="C40:I40"/>
    <mergeCell ref="J40:M40"/>
    <mergeCell ref="N40:Q40"/>
    <mergeCell ref="R40:X40"/>
    <mergeCell ref="AG40:AH40"/>
    <mergeCell ref="C39:I39"/>
    <mergeCell ref="J39:M39"/>
    <mergeCell ref="N39:Q39"/>
    <mergeCell ref="R39:X39"/>
    <mergeCell ref="AF65:AI65"/>
    <mergeCell ref="AF66:AI66"/>
    <mergeCell ref="AF64:AI64"/>
    <mergeCell ref="AG35:AH35"/>
    <mergeCell ref="C36:I36"/>
    <mergeCell ref="J36:M36"/>
    <mergeCell ref="N36:Q36"/>
    <mergeCell ref="R36:X36"/>
    <mergeCell ref="AG36:AH36"/>
    <mergeCell ref="AG41:AH41"/>
    <mergeCell ref="C42:I42"/>
    <mergeCell ref="J42:M42"/>
    <mergeCell ref="N42:Q42"/>
    <mergeCell ref="R42:X42"/>
    <mergeCell ref="AG42:AH42"/>
    <mergeCell ref="C41:I41"/>
    <mergeCell ref="J41:M41"/>
    <mergeCell ref="N41:Q41"/>
    <mergeCell ref="R41:X41"/>
    <mergeCell ref="AG43:AH43"/>
    <mergeCell ref="C44:I44"/>
    <mergeCell ref="J44:M44"/>
    <mergeCell ref="N44:Q44"/>
    <mergeCell ref="R44:X44"/>
    <mergeCell ref="C57:I57"/>
    <mergeCell ref="J57:M57"/>
    <mergeCell ref="R56:X56"/>
    <mergeCell ref="B70:J70"/>
    <mergeCell ref="U69:AJ71"/>
    <mergeCell ref="B64:R64"/>
    <mergeCell ref="U67:AJ67"/>
    <mergeCell ref="U68:W68"/>
    <mergeCell ref="X68:AB68"/>
    <mergeCell ref="AC68:AJ68"/>
    <mergeCell ref="B68:J68"/>
    <mergeCell ref="P68:R68"/>
    <mergeCell ref="B69:J69"/>
    <mergeCell ref="L70:S70"/>
    <mergeCell ref="T65:W65"/>
    <mergeCell ref="X65:Z65"/>
    <mergeCell ref="AB65:AE65"/>
    <mergeCell ref="T66:W66"/>
    <mergeCell ref="X66:Z66"/>
    <mergeCell ref="AB66:AE66"/>
    <mergeCell ref="L69:R69"/>
    <mergeCell ref="T64:W64"/>
    <mergeCell ref="X64:Z64"/>
    <mergeCell ref="AB64:AE64"/>
    <mergeCell ref="X63:Z63"/>
    <mergeCell ref="AB63:AE63"/>
    <mergeCell ref="T63:W63"/>
    <mergeCell ref="C58:I58"/>
    <mergeCell ref="J58:M58"/>
    <mergeCell ref="N58:Q58"/>
    <mergeCell ref="R58:X58"/>
    <mergeCell ref="T60:AJ61"/>
    <mergeCell ref="AI59:AJ59"/>
    <mergeCell ref="AI58:AJ58"/>
    <mergeCell ref="AD59:AF59"/>
    <mergeCell ref="N57:Q57"/>
    <mergeCell ref="N54:Q54"/>
    <mergeCell ref="J37:M37"/>
    <mergeCell ref="R24:X24"/>
    <mergeCell ref="J54:M54"/>
    <mergeCell ref="T62:W62"/>
    <mergeCell ref="X62:Z62"/>
    <mergeCell ref="R26:X26"/>
    <mergeCell ref="AB62:AE62"/>
    <mergeCell ref="R32:X32"/>
    <mergeCell ref="N33:Q33"/>
    <mergeCell ref="R33:X33"/>
    <mergeCell ref="J53:M53"/>
    <mergeCell ref="N53:Q53"/>
    <mergeCell ref="R53:X53"/>
    <mergeCell ref="N47:Q47"/>
    <mergeCell ref="R47:X47"/>
    <mergeCell ref="J49:M49"/>
    <mergeCell ref="N49:Q49"/>
    <mergeCell ref="R49:X49"/>
    <mergeCell ref="J38:M38"/>
    <mergeCell ref="N38:Q38"/>
    <mergeCell ref="N37:Q37"/>
    <mergeCell ref="Y44:AC44"/>
    <mergeCell ref="A29:A30"/>
    <mergeCell ref="A24:A28"/>
    <mergeCell ref="N26:Q26"/>
    <mergeCell ref="J27:M27"/>
    <mergeCell ref="N27:Q27"/>
    <mergeCell ref="J25:M25"/>
    <mergeCell ref="N25:Q25"/>
    <mergeCell ref="N17:Q17"/>
    <mergeCell ref="N18:Q18"/>
    <mergeCell ref="J23:M23"/>
    <mergeCell ref="N23:Q23"/>
    <mergeCell ref="C24:I24"/>
    <mergeCell ref="C21:I21"/>
    <mergeCell ref="C22:I22"/>
    <mergeCell ref="C19:I19"/>
    <mergeCell ref="C20:I20"/>
    <mergeCell ref="J17:M17"/>
    <mergeCell ref="J24:M24"/>
    <mergeCell ref="N24:Q24"/>
    <mergeCell ref="J26:M26"/>
    <mergeCell ref="C17:I17"/>
    <mergeCell ref="C18:I18"/>
    <mergeCell ref="J19:M19"/>
    <mergeCell ref="J12:M13"/>
    <mergeCell ref="J14:M14"/>
    <mergeCell ref="N12:Q13"/>
    <mergeCell ref="N14:Q14"/>
    <mergeCell ref="J15:M15"/>
    <mergeCell ref="N15:Q15"/>
    <mergeCell ref="J16:M16"/>
    <mergeCell ref="N16:Q16"/>
    <mergeCell ref="C15:I15"/>
    <mergeCell ref="C16:I16"/>
    <mergeCell ref="C56:I56"/>
    <mergeCell ref="J56:M56"/>
    <mergeCell ref="N56:Q56"/>
    <mergeCell ref="C23:I23"/>
    <mergeCell ref="J21:M21"/>
    <mergeCell ref="N21:Q21"/>
    <mergeCell ref="J22:M22"/>
    <mergeCell ref="N22:Q22"/>
    <mergeCell ref="C32:I32"/>
    <mergeCell ref="J32:M32"/>
    <mergeCell ref="N32:Q32"/>
    <mergeCell ref="C53:I53"/>
    <mergeCell ref="C49:I49"/>
    <mergeCell ref="C30:I30"/>
    <mergeCell ref="C28:I28"/>
    <mergeCell ref="C29:I29"/>
    <mergeCell ref="C37:I37"/>
    <mergeCell ref="C54:I54"/>
    <mergeCell ref="C33:I33"/>
    <mergeCell ref="J33:M33"/>
    <mergeCell ref="C34:I34"/>
    <mergeCell ref="J34:M34"/>
    <mergeCell ref="N34:Q34"/>
    <mergeCell ref="C48:I48"/>
    <mergeCell ref="B12:B13"/>
    <mergeCell ref="C12:I13"/>
    <mergeCell ref="R27:X27"/>
    <mergeCell ref="C31:I31"/>
    <mergeCell ref="J31:M31"/>
    <mergeCell ref="N31:Q31"/>
    <mergeCell ref="R31:X31"/>
    <mergeCell ref="J28:M28"/>
    <mergeCell ref="N28:Q28"/>
    <mergeCell ref="N19:Q19"/>
    <mergeCell ref="J20:M20"/>
    <mergeCell ref="N20:Q20"/>
    <mergeCell ref="J29:M29"/>
    <mergeCell ref="N29:Q29"/>
    <mergeCell ref="J30:M30"/>
    <mergeCell ref="N30:Q30"/>
    <mergeCell ref="R13:X13"/>
    <mergeCell ref="R14:X14"/>
    <mergeCell ref="R16:X16"/>
    <mergeCell ref="R15:X15"/>
    <mergeCell ref="C26:I26"/>
    <mergeCell ref="C27:I27"/>
    <mergeCell ref="C25:I25"/>
    <mergeCell ref="C14:I14"/>
    <mergeCell ref="AG31:AH31"/>
    <mergeCell ref="R28:X28"/>
    <mergeCell ref="R29:X29"/>
    <mergeCell ref="R30:X30"/>
    <mergeCell ref="AG57:AH57"/>
    <mergeCell ref="AG37:AH37"/>
    <mergeCell ref="R38:X38"/>
    <mergeCell ref="AG38:AH38"/>
    <mergeCell ref="R37:X37"/>
    <mergeCell ref="R57:X57"/>
    <mergeCell ref="AG55:AH55"/>
    <mergeCell ref="AG32:AH32"/>
    <mergeCell ref="AG33:AH33"/>
    <mergeCell ref="AG44:AH44"/>
    <mergeCell ref="AG47:AH47"/>
    <mergeCell ref="AG49:AH49"/>
    <mergeCell ref="Y49:AC49"/>
    <mergeCell ref="Y50:AC50"/>
    <mergeCell ref="Y51:AC51"/>
    <mergeCell ref="Y52:AC52"/>
    <mergeCell ref="Y40:AC40"/>
    <mergeCell ref="Y41:AC41"/>
    <mergeCell ref="Y42:AC42"/>
    <mergeCell ref="Y43:AC43"/>
    <mergeCell ref="R74:X74"/>
    <mergeCell ref="AE7:AF7"/>
    <mergeCell ref="AH7:AI7"/>
    <mergeCell ref="AE8:AF8"/>
    <mergeCell ref="AE9:AF9"/>
    <mergeCell ref="AH8:AI8"/>
    <mergeCell ref="AH9:AI9"/>
    <mergeCell ref="B61:R61"/>
    <mergeCell ref="AI12:AJ13"/>
    <mergeCell ref="AF62:AI62"/>
    <mergeCell ref="AG58:AH58"/>
    <mergeCell ref="R54:X54"/>
    <mergeCell ref="AG54:AH54"/>
    <mergeCell ref="C55:I55"/>
    <mergeCell ref="J55:M55"/>
    <mergeCell ref="N55:Q55"/>
    <mergeCell ref="R55:X55"/>
    <mergeCell ref="AG56:AH56"/>
    <mergeCell ref="AF63:AI63"/>
    <mergeCell ref="R25:X25"/>
    <mergeCell ref="AG59:AH59"/>
    <mergeCell ref="AG27:AH27"/>
    <mergeCell ref="AG28:AH28"/>
    <mergeCell ref="AG29:AH29"/>
    <mergeCell ref="R19:X19"/>
    <mergeCell ref="R20:X20"/>
    <mergeCell ref="R21:X21"/>
    <mergeCell ref="Y28:AC28"/>
    <mergeCell ref="Y29:AC29"/>
    <mergeCell ref="Y30:AC30"/>
    <mergeCell ref="R23:X23"/>
    <mergeCell ref="R22:X22"/>
    <mergeCell ref="Y19:AC19"/>
    <mergeCell ref="Y20:AC20"/>
    <mergeCell ref="Y21:AC21"/>
    <mergeCell ref="Y22:AC22"/>
    <mergeCell ref="Y23:AC23"/>
    <mergeCell ref="Y24:AC24"/>
    <mergeCell ref="Y25:AC25"/>
    <mergeCell ref="Y26:AC26"/>
    <mergeCell ref="Y27:AC27"/>
    <mergeCell ref="R12:AC12"/>
    <mergeCell ref="AD12:AF13"/>
    <mergeCell ref="Y13:AC13"/>
    <mergeCell ref="Y14:AC14"/>
    <mergeCell ref="AD14:AF14"/>
    <mergeCell ref="Y15:AC15"/>
    <mergeCell ref="Y16:AC16"/>
    <mergeCell ref="Y17:AC17"/>
    <mergeCell ref="Y18:AC18"/>
    <mergeCell ref="R17:X17"/>
    <mergeCell ref="R18:X18"/>
    <mergeCell ref="Y31:AC31"/>
    <mergeCell ref="Y32:AC32"/>
    <mergeCell ref="Y33:AC33"/>
    <mergeCell ref="Y34:AC34"/>
    <mergeCell ref="Y35:AC35"/>
    <mergeCell ref="Y36:AC36"/>
    <mergeCell ref="Y37:AC37"/>
    <mergeCell ref="Y38:AC38"/>
    <mergeCell ref="Y39:AC39"/>
    <mergeCell ref="Y54:AC54"/>
    <mergeCell ref="Y55:AC55"/>
    <mergeCell ref="Y56:AC56"/>
    <mergeCell ref="Y57:AC57"/>
    <mergeCell ref="Y58:AC58"/>
    <mergeCell ref="AD15:AF15"/>
    <mergeCell ref="AD16:AF16"/>
    <mergeCell ref="AD17:AF17"/>
    <mergeCell ref="AD18:AF18"/>
    <mergeCell ref="AD19:AF19"/>
    <mergeCell ref="AD20:AF20"/>
    <mergeCell ref="AD21:AF21"/>
    <mergeCell ref="AD22:AF22"/>
    <mergeCell ref="AD23:AF23"/>
    <mergeCell ref="AD24:AF24"/>
    <mergeCell ref="AD25:AF25"/>
    <mergeCell ref="AD26:AF26"/>
    <mergeCell ref="AD27:AF27"/>
    <mergeCell ref="AD28:AF28"/>
    <mergeCell ref="AD29:AF29"/>
    <mergeCell ref="AD30:AF30"/>
    <mergeCell ref="AD31:AF31"/>
    <mergeCell ref="AD32:AF32"/>
    <mergeCell ref="AD33:AF33"/>
    <mergeCell ref="AD54:AF54"/>
    <mergeCell ref="AD55:AF55"/>
    <mergeCell ref="AD56:AF56"/>
    <mergeCell ref="AD57:AF57"/>
    <mergeCell ref="AD58:AF58"/>
    <mergeCell ref="AD34:AF34"/>
    <mergeCell ref="AD35:AF35"/>
    <mergeCell ref="AD36:AF36"/>
    <mergeCell ref="AD37:AF37"/>
    <mergeCell ref="AD38:AF38"/>
    <mergeCell ref="AD39:AF39"/>
    <mergeCell ref="AD40:AF40"/>
    <mergeCell ref="AD41:AF41"/>
    <mergeCell ref="AD42:AF42"/>
    <mergeCell ref="AD44:AF44"/>
  </mergeCells>
  <conditionalFormatting sqref="N14:Q58">
    <cfRule type="expression" dxfId="31" priority="3">
      <formula>ISERROR($N14:$Q58)</formula>
    </cfRule>
  </conditionalFormatting>
  <conditionalFormatting sqref="Q6 X68:AB68">
    <cfRule type="expression" dxfId="30" priority="8">
      <formula>$I$6=0</formula>
    </cfRule>
  </conditionalFormatting>
  <conditionalFormatting sqref="AG7:AG9 AK15:AK29">
    <cfRule type="cellIs" dxfId="29" priority="10" stopIfTrue="1" operator="equal">
      <formula>0</formula>
    </cfRule>
  </conditionalFormatting>
  <dataValidations xWindow="1068" yWindow="723" count="9">
    <dataValidation type="list" allowBlank="1" showInputMessage="1" showErrorMessage="1" errorTitle="Atención" error="Debe seleccionar especie de la lista desplegable. Si no aparece lista, debe seleccionar primero el género en columna anterior." promptTitle="Importante" prompt="Para que se muestre lista desplegable con especies debe seleccionar el género en la columna anterior." sqref="Y14:Y58" xr:uid="{00000000-0002-0000-0000-000000000000}">
      <formula1>INDIRECT($R14)</formula1>
    </dataValidation>
    <dataValidation showInputMessage="1" showErrorMessage="1" sqref="Q6" xr:uid="{00000000-0002-0000-0000-000001000000}"/>
    <dataValidation errorStyle="warning" allowBlank="1" promptTitle="Importante" prompt="Seleccione de lista desplegable, o escriba nombre científico." sqref="BM14:BM30 BN15:BN31" xr:uid="{00000000-0002-0000-0000-000002000000}"/>
    <dataValidation errorStyle="information" allowBlank="1" errorTitle="Atención" error="Solo debe seleccionar los ambientes de la lista desplegable." promptTitle="Seleccione ambiente" prompt="Seleccionar ambiente al cual la especie a declarar será mantenida._x000a_" sqref="N14:Q58" xr:uid="{00000000-0002-0000-0000-000003000000}"/>
    <dataValidation allowBlank="1" showInputMessage="1" showErrorMessage="1" promptTitle="Importante" prompt="Incluir puntos y guión" sqref="Q7:U7" xr:uid="{00000000-0002-0000-0000-000004000000}"/>
    <dataValidation type="list" allowBlank="1" showErrorMessage="1" errorTitle="Atención" error="Sólo se puede seleccionar un grupo de la lista desplegable." promptTitle="Importante" prompt="Seleccione de lista desplegable el grupo al que pertenece la especie a declarar." sqref="J14:M58" xr:uid="{00000000-0002-0000-0000-000006000000}">
      <formula1>$BO$1:$BW$1</formula1>
    </dataValidation>
    <dataValidation type="list" allowBlank="1" showInputMessage="1" showErrorMessage="1" errorTitle="Atención" error="Sólo se puede seleccionar un genero o especie de la lista desplegable. Si no ve lista, primero seleccione lista en columna Categoría." promptTitle="Importante" prompt="Para que se muestre lista desplegable con géneros o especies autorizadas segùn resolución debe primero seleccionar el grupo al que pertenece la especie en la columna &quot;Categoría&quot;." sqref="R14:X58" xr:uid="{00000000-0002-0000-0000-000007000000}">
      <formula1>INDIRECT($J14)</formula1>
    </dataValidation>
    <dataValidation type="list" allowBlank="1" showInputMessage="1" showErrorMessage="1" sqref="AE2:AJ2" xr:uid="{00000000-0002-0000-0000-000008000000}">
      <formula1>$BN$1:$BN$16</formula1>
    </dataValidation>
    <dataValidation type="list" allowBlank="1" showInputMessage="1" showErrorMessage="1" sqref="Q9:U9" xr:uid="{00000000-0002-0000-0000-000005000000}">
      <formula1>$BL$2:$BL$9</formula1>
    </dataValidation>
  </dataValidations>
  <pageMargins left="0.7" right="0.7" top="0.75" bottom="0.75" header="0.3" footer="0.3"/>
  <pageSetup scale="64" orientation="portrait" r:id="rId1"/>
  <colBreaks count="1" manualBreakCount="1">
    <brk id="37" max="71" man="1"/>
  </colBreaks>
  <ignoredErrors>
    <ignoredError sqref="AJ14" unlockedFormula="1"/>
    <ignoredError sqref="N14:Q58" evalError="1"/>
  </ignoredErrors>
  <drawing r:id="rId2"/>
  <legacyDrawing r:id="rId3"/>
  <tableParts count="12"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L552"/>
  <sheetViews>
    <sheetView showZeros="0" view="pageBreakPreview" zoomScaleNormal="100" zoomScaleSheetLayoutView="100" workbookViewId="0">
      <selection activeCell="BN4" sqref="BN4"/>
    </sheetView>
  </sheetViews>
  <sheetFormatPr baseColWidth="10" defaultColWidth="10.85546875" defaultRowHeight="15" x14ac:dyDescent="0.25"/>
  <cols>
    <col min="1" max="1" width="2.140625" customWidth="1"/>
    <col min="2" max="2" width="2.85546875" customWidth="1"/>
    <col min="3" max="9" width="3.42578125" customWidth="1"/>
    <col min="10" max="13" width="3.5703125" customWidth="1"/>
    <col min="14" max="17" width="2.7109375" customWidth="1"/>
    <col min="18" max="24" width="4.140625" customWidth="1"/>
    <col min="25" max="30" width="4.7109375" customWidth="1"/>
    <col min="31" max="32" width="4.85546875" customWidth="1"/>
    <col min="33" max="34" width="3.7109375" customWidth="1"/>
    <col min="35" max="36" width="4.5703125" customWidth="1"/>
    <col min="37" max="37" width="2.7109375" customWidth="1"/>
    <col min="38" max="38" width="3.85546875" customWidth="1"/>
    <col min="39" max="39" width="5.28515625" style="55" hidden="1" customWidth="1"/>
    <col min="40" max="63" width="14.140625" hidden="1" customWidth="1"/>
    <col min="64" max="64" width="15.5703125" hidden="1" customWidth="1"/>
    <col min="66" max="66" width="11.42578125" customWidth="1"/>
  </cols>
  <sheetData>
    <row r="1" spans="1:64" ht="15.6" customHeight="1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4"/>
      <c r="X1" s="4"/>
      <c r="Y1" s="4"/>
      <c r="Z1" s="4"/>
      <c r="AA1" s="4"/>
      <c r="AB1" s="4"/>
      <c r="AC1" s="4"/>
      <c r="AD1" s="4"/>
      <c r="AE1" s="4" t="s">
        <v>1972</v>
      </c>
      <c r="AF1" s="4"/>
      <c r="AG1" s="4">
        <v>2</v>
      </c>
      <c r="AH1" s="4" t="s">
        <v>1970</v>
      </c>
      <c r="AI1" s="30">
        <v>2</v>
      </c>
      <c r="AJ1" s="4"/>
      <c r="AK1" s="4"/>
      <c r="AL1" s="4"/>
      <c r="AM1" s="4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 t="s">
        <v>21</v>
      </c>
    </row>
    <row r="2" spans="1:64" x14ac:dyDescent="0.25">
      <c r="A2" s="29"/>
      <c r="B2" s="34"/>
      <c r="C2" s="34"/>
      <c r="D2" s="34"/>
      <c r="E2" s="34"/>
      <c r="F2" s="34"/>
      <c r="G2" s="34"/>
      <c r="H2" s="34"/>
      <c r="I2" s="34"/>
      <c r="J2" s="29"/>
      <c r="K2" s="29"/>
      <c r="L2" s="29"/>
      <c r="M2" s="29"/>
      <c r="N2" s="29"/>
      <c r="O2" s="29"/>
      <c r="P2" s="29"/>
      <c r="Q2" s="29"/>
      <c r="R2" s="29"/>
      <c r="S2" s="35"/>
      <c r="T2" s="36"/>
      <c r="U2" s="29"/>
      <c r="V2" s="29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37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 t="s">
        <v>762</v>
      </c>
    </row>
    <row r="3" spans="1:64" ht="14.45" customHeight="1" x14ac:dyDescent="0.25">
      <c r="A3" s="29"/>
      <c r="B3" s="34"/>
      <c r="C3" s="34"/>
      <c r="D3" s="34"/>
      <c r="E3" s="34"/>
      <c r="F3" s="34"/>
      <c r="G3" s="34"/>
      <c r="H3" s="34"/>
      <c r="I3" s="34"/>
      <c r="J3" s="29"/>
      <c r="K3" s="29"/>
      <c r="L3" s="4"/>
      <c r="M3" s="4"/>
      <c r="N3" s="29"/>
      <c r="O3" s="29"/>
      <c r="P3" s="29"/>
      <c r="Q3" s="29"/>
      <c r="R3" s="29"/>
      <c r="S3" s="29"/>
      <c r="T3" s="29"/>
      <c r="U3" s="29"/>
      <c r="V3" s="29"/>
      <c r="W3" s="4"/>
      <c r="X3" s="4"/>
      <c r="Y3" s="4"/>
      <c r="Z3" s="4"/>
      <c r="AA3" s="39"/>
      <c r="AB3" s="535" t="s">
        <v>0</v>
      </c>
      <c r="AC3" s="536"/>
      <c r="AD3" s="537"/>
      <c r="AE3" s="563">
        <f>'ORDEN DE CUARENTENA'!AE3</f>
        <v>0</v>
      </c>
      <c r="AF3" s="564"/>
      <c r="AG3" s="564"/>
      <c r="AH3" s="564"/>
      <c r="AI3" s="564"/>
      <c r="AJ3" s="565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 t="s">
        <v>763</v>
      </c>
    </row>
    <row r="4" spans="1:64" ht="17.45" customHeight="1" x14ac:dyDescent="0.25">
      <c r="A4" s="29"/>
      <c r="B4" s="34"/>
      <c r="C4" s="34"/>
      <c r="D4" s="34"/>
      <c r="E4" s="34"/>
      <c r="F4" s="34"/>
      <c r="G4" s="34"/>
      <c r="H4" s="34"/>
      <c r="I4" s="34"/>
      <c r="J4" s="29"/>
      <c r="K4" s="29"/>
      <c r="L4" s="4"/>
      <c r="M4" s="4"/>
      <c r="N4" s="545" t="s">
        <v>1</v>
      </c>
      <c r="O4" s="545"/>
      <c r="P4" s="545"/>
      <c r="Q4" s="545"/>
      <c r="R4" s="545"/>
      <c r="S4" s="545"/>
      <c r="T4" s="545"/>
      <c r="U4" s="545"/>
      <c r="V4" s="545"/>
      <c r="W4" s="545"/>
      <c r="X4" s="545"/>
      <c r="Y4" s="4"/>
      <c r="Z4" s="4"/>
      <c r="AA4" s="39"/>
      <c r="AB4" s="538"/>
      <c r="AC4" s="539"/>
      <c r="AD4" s="540"/>
      <c r="AE4" s="566"/>
      <c r="AF4" s="567"/>
      <c r="AG4" s="567"/>
      <c r="AH4" s="567"/>
      <c r="AI4" s="567"/>
      <c r="AJ4" s="568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</row>
    <row r="5" spans="1:64" ht="18" x14ac:dyDescent="0.25">
      <c r="A5" s="35"/>
      <c r="B5" s="561" t="s">
        <v>1968</v>
      </c>
      <c r="C5" s="561"/>
      <c r="D5" s="561"/>
      <c r="E5" s="561"/>
      <c r="F5" s="561"/>
      <c r="G5" s="561"/>
      <c r="H5" s="561"/>
      <c r="I5" s="561"/>
      <c r="J5" s="561"/>
      <c r="K5" s="561"/>
      <c r="L5" s="561"/>
      <c r="M5" s="561"/>
      <c r="N5" s="561"/>
      <c r="O5" s="561"/>
      <c r="P5" s="561"/>
      <c r="Q5" s="561"/>
      <c r="R5" s="561"/>
      <c r="S5" s="561"/>
      <c r="T5" s="561"/>
      <c r="U5" s="561"/>
      <c r="V5" s="561"/>
      <c r="W5" s="561"/>
      <c r="X5" s="561"/>
      <c r="Y5" s="561"/>
      <c r="Z5" s="561"/>
      <c r="AA5" s="561"/>
      <c r="AB5" s="561"/>
      <c r="AC5" s="561"/>
      <c r="AD5" s="561"/>
      <c r="AE5" s="561"/>
      <c r="AF5" s="561"/>
      <c r="AG5" s="561"/>
      <c r="AH5" s="561"/>
      <c r="AI5" s="40"/>
      <c r="AJ5" s="40"/>
      <c r="AK5" s="40"/>
      <c r="AL5" s="40"/>
      <c r="AM5" s="40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</row>
    <row r="6" spans="1:64" ht="15" customHeight="1" x14ac:dyDescent="0.25">
      <c r="A6" s="29"/>
      <c r="B6" s="562" t="s">
        <v>2</v>
      </c>
      <c r="C6" s="562"/>
      <c r="D6" s="562"/>
      <c r="E6" s="562"/>
      <c r="F6" s="562"/>
      <c r="G6" s="562"/>
      <c r="H6" s="562"/>
      <c r="I6" s="569">
        <f>'ORDEN DE CUARENTENA'!I6</f>
        <v>0</v>
      </c>
      <c r="J6" s="569"/>
      <c r="K6" s="569"/>
      <c r="L6" s="569"/>
      <c r="M6" s="569"/>
      <c r="N6" s="569"/>
      <c r="O6" s="570" t="s">
        <v>3</v>
      </c>
      <c r="P6" s="570"/>
      <c r="Q6" s="571">
        <f>'ORDEN DE CUARENTENA'!Q6</f>
        <v>14</v>
      </c>
      <c r="R6" s="571"/>
      <c r="S6" s="571"/>
      <c r="T6" s="571"/>
      <c r="U6" s="571"/>
      <c r="V6" s="56"/>
      <c r="W6" s="56"/>
      <c r="X6" s="56"/>
      <c r="Y6" s="56"/>
      <c r="Z6" s="56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</row>
    <row r="7" spans="1:64" x14ac:dyDescent="0.25">
      <c r="A7" s="29"/>
      <c r="B7" s="562" t="s">
        <v>6</v>
      </c>
      <c r="C7" s="562"/>
      <c r="D7" s="562"/>
      <c r="E7" s="562"/>
      <c r="F7" s="562"/>
      <c r="G7" s="562"/>
      <c r="H7" s="571">
        <f>'ORDEN DE CUARENTENA'!H7</f>
        <v>0</v>
      </c>
      <c r="I7" s="571"/>
      <c r="J7" s="571"/>
      <c r="K7" s="571"/>
      <c r="L7" s="571"/>
      <c r="M7" s="571"/>
      <c r="N7" s="571"/>
      <c r="O7" s="546" t="s">
        <v>7</v>
      </c>
      <c r="P7" s="546"/>
      <c r="Q7" s="572">
        <f>'ORDEN DE CUARENTENA'!Q7</f>
        <v>0</v>
      </c>
      <c r="R7" s="572"/>
      <c r="S7" s="572"/>
      <c r="T7" s="572"/>
      <c r="U7" s="572"/>
      <c r="V7" s="56"/>
      <c r="W7" s="56"/>
      <c r="X7" s="56"/>
      <c r="Y7" s="56"/>
      <c r="Z7" s="56"/>
      <c r="AA7" s="58"/>
      <c r="AB7" s="58"/>
      <c r="AC7" s="58"/>
      <c r="AD7" s="58"/>
      <c r="AE7" s="58"/>
      <c r="AF7" s="58"/>
      <c r="AG7" s="59"/>
      <c r="AH7" s="59"/>
      <c r="AI7" s="59"/>
      <c r="AJ7" s="59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</row>
    <row r="8" spans="1:64" x14ac:dyDescent="0.25">
      <c r="A8" s="29"/>
      <c r="B8" s="562" t="s">
        <v>9</v>
      </c>
      <c r="C8" s="562"/>
      <c r="D8" s="562"/>
      <c r="E8" s="562"/>
      <c r="F8" s="571">
        <f>'ORDEN DE CUARENTENA'!F8</f>
        <v>0</v>
      </c>
      <c r="G8" s="571"/>
      <c r="H8" s="571"/>
      <c r="I8" s="571"/>
      <c r="J8" s="571"/>
      <c r="K8" s="571"/>
      <c r="L8" s="571"/>
      <c r="M8" s="571"/>
      <c r="N8" s="571"/>
      <c r="O8" s="546" t="s">
        <v>3158</v>
      </c>
      <c r="P8" s="546"/>
      <c r="Q8" s="546"/>
      <c r="R8" s="546"/>
      <c r="S8" s="575">
        <f>'ORDEN DE CUARENTENA'!S8</f>
        <v>0</v>
      </c>
      <c r="T8" s="575"/>
      <c r="U8" s="575"/>
      <c r="V8" s="59"/>
      <c r="W8" s="59"/>
      <c r="X8" s="59"/>
      <c r="Y8" s="28"/>
      <c r="Z8" s="28"/>
      <c r="AA8" s="58"/>
      <c r="AB8" s="58"/>
      <c r="AC8" s="58"/>
      <c r="AD8" s="60"/>
      <c r="AE8" s="61"/>
      <c r="AF8" s="61"/>
      <c r="AG8" s="62"/>
      <c r="AH8" s="62"/>
      <c r="AI8" s="62"/>
      <c r="AJ8" s="62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</row>
    <row r="9" spans="1:64" x14ac:dyDescent="0.25">
      <c r="A9" s="29"/>
      <c r="B9" s="562" t="s">
        <v>11</v>
      </c>
      <c r="C9" s="562"/>
      <c r="D9" s="562"/>
      <c r="E9" s="562"/>
      <c r="F9" s="562"/>
      <c r="G9" s="562"/>
      <c r="H9" s="574">
        <f>'ORDEN DE CUARENTENA'!H9</f>
        <v>0</v>
      </c>
      <c r="I9" s="574"/>
      <c r="J9" s="574"/>
      <c r="K9" s="574"/>
      <c r="L9" s="574"/>
      <c r="M9" s="574"/>
      <c r="N9" s="574"/>
      <c r="O9" s="546" t="s">
        <v>3157</v>
      </c>
      <c r="P9" s="546"/>
      <c r="Q9" s="572">
        <f>'ORDEN DE CUARENTENA'!Q9</f>
        <v>0</v>
      </c>
      <c r="R9" s="572"/>
      <c r="S9" s="573"/>
      <c r="T9" s="573"/>
      <c r="U9" s="573"/>
      <c r="V9" s="59"/>
      <c r="W9" s="59"/>
      <c r="X9" s="59"/>
      <c r="Y9" s="28"/>
      <c r="Z9" s="28"/>
      <c r="AA9" s="58"/>
      <c r="AB9" s="58"/>
      <c r="AC9" s="58"/>
      <c r="AD9" s="58"/>
      <c r="AE9" s="58"/>
      <c r="AF9" s="58"/>
      <c r="AG9" s="63"/>
      <c r="AH9" s="63"/>
      <c r="AI9" s="63"/>
      <c r="AJ9" s="63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</row>
    <row r="10" spans="1:64" ht="15.75" thickBot="1" x14ac:dyDescent="0.3">
      <c r="A10" s="29"/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</row>
    <row r="11" spans="1:64" ht="16.5" thickTop="1" thickBot="1" x14ac:dyDescent="0.3">
      <c r="A11" s="29"/>
      <c r="B11" s="4"/>
      <c r="C11" s="521" t="s">
        <v>4592</v>
      </c>
      <c r="D11" s="522"/>
      <c r="E11" s="522"/>
      <c r="F11" s="522"/>
      <c r="G11" s="522"/>
      <c r="H11" s="522"/>
      <c r="I11" s="522"/>
      <c r="J11" s="522"/>
      <c r="K11" s="522"/>
      <c r="L11" s="522"/>
      <c r="M11" s="522"/>
      <c r="N11" s="522"/>
      <c r="O11" s="522"/>
      <c r="P11" s="522"/>
      <c r="Q11" s="522"/>
      <c r="R11" s="522"/>
      <c r="S11" s="522"/>
      <c r="T11" s="522"/>
      <c r="U11" s="522"/>
      <c r="V11" s="522"/>
      <c r="W11" s="522"/>
      <c r="X11" s="522"/>
      <c r="Y11" s="522"/>
      <c r="Z11" s="522"/>
      <c r="AA11" s="522"/>
      <c r="AB11" s="522"/>
      <c r="AC11" s="522"/>
      <c r="AD11" s="522"/>
      <c r="AE11" s="522"/>
      <c r="AF11" s="523"/>
      <c r="AG11" s="508" t="s">
        <v>3194</v>
      </c>
      <c r="AH11" s="509"/>
      <c r="AI11" s="509"/>
      <c r="AJ11" s="510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</row>
    <row r="12" spans="1:64" ht="15" customHeight="1" thickTop="1" x14ac:dyDescent="0.25">
      <c r="A12" s="41"/>
      <c r="B12" s="445" t="s">
        <v>13</v>
      </c>
      <c r="C12" s="447" t="s">
        <v>4418</v>
      </c>
      <c r="D12" s="448"/>
      <c r="E12" s="448"/>
      <c r="F12" s="448"/>
      <c r="G12" s="448"/>
      <c r="H12" s="448"/>
      <c r="I12" s="449"/>
      <c r="J12" s="454" t="s">
        <v>4208</v>
      </c>
      <c r="K12" s="454"/>
      <c r="L12" s="454"/>
      <c r="M12" s="454"/>
      <c r="N12" s="454" t="s">
        <v>21</v>
      </c>
      <c r="O12" s="454"/>
      <c r="P12" s="454"/>
      <c r="Q12" s="454"/>
      <c r="R12" s="580" t="s">
        <v>1062</v>
      </c>
      <c r="S12" s="580"/>
      <c r="T12" s="580"/>
      <c r="U12" s="580"/>
      <c r="V12" s="580"/>
      <c r="W12" s="580"/>
      <c r="X12" s="580"/>
      <c r="Y12" s="580"/>
      <c r="Z12" s="580"/>
      <c r="AA12" s="580"/>
      <c r="AB12" s="580"/>
      <c r="AC12" s="580"/>
      <c r="AD12" s="576" t="s">
        <v>14</v>
      </c>
      <c r="AE12" s="576"/>
      <c r="AF12" s="577"/>
      <c r="AG12" s="524" t="s">
        <v>63</v>
      </c>
      <c r="AH12" s="525"/>
      <c r="AI12" s="425" t="s">
        <v>3196</v>
      </c>
      <c r="AJ12" s="426"/>
      <c r="AK12" s="42"/>
      <c r="AL12" s="42"/>
      <c r="AM12" s="42">
        <v>1</v>
      </c>
      <c r="AN12" s="43">
        <v>2</v>
      </c>
      <c r="AO12" s="43">
        <v>3</v>
      </c>
      <c r="AP12" s="43">
        <v>4</v>
      </c>
      <c r="AQ12" s="43">
        <v>5</v>
      </c>
      <c r="AR12" s="43">
        <v>6</v>
      </c>
      <c r="AS12" s="43">
        <v>7</v>
      </c>
      <c r="AT12" s="43">
        <v>8</v>
      </c>
      <c r="AU12" s="43">
        <v>9</v>
      </c>
      <c r="AV12" s="43">
        <v>10</v>
      </c>
      <c r="AW12" s="43">
        <v>11</v>
      </c>
      <c r="AX12" s="43">
        <v>12</v>
      </c>
      <c r="AY12" s="43">
        <v>13</v>
      </c>
      <c r="AZ12" s="43">
        <v>14</v>
      </c>
      <c r="BA12" s="43">
        <v>15</v>
      </c>
      <c r="BB12" s="43">
        <v>16</v>
      </c>
      <c r="BC12" s="43">
        <v>17</v>
      </c>
      <c r="BD12" s="43">
        <v>18</v>
      </c>
      <c r="BE12" s="43"/>
      <c r="BF12" s="43"/>
      <c r="BG12" s="44"/>
      <c r="BH12" s="44"/>
      <c r="BI12" s="44"/>
      <c r="BJ12" s="44"/>
      <c r="BK12" s="44"/>
    </row>
    <row r="13" spans="1:64" ht="14.45" customHeight="1" x14ac:dyDescent="0.25">
      <c r="A13" s="41"/>
      <c r="B13" s="446"/>
      <c r="C13" s="450"/>
      <c r="D13" s="451"/>
      <c r="E13" s="451"/>
      <c r="F13" s="451"/>
      <c r="G13" s="451"/>
      <c r="H13" s="451"/>
      <c r="I13" s="452"/>
      <c r="J13" s="455"/>
      <c r="K13" s="455"/>
      <c r="L13" s="455"/>
      <c r="M13" s="455"/>
      <c r="N13" s="455"/>
      <c r="O13" s="455"/>
      <c r="P13" s="455"/>
      <c r="Q13" s="455"/>
      <c r="R13" s="453" t="s">
        <v>766</v>
      </c>
      <c r="S13" s="453"/>
      <c r="T13" s="453"/>
      <c r="U13" s="453"/>
      <c r="V13" s="453"/>
      <c r="W13" s="453"/>
      <c r="X13" s="453"/>
      <c r="Y13" s="414" t="s">
        <v>4209</v>
      </c>
      <c r="Z13" s="414"/>
      <c r="AA13" s="414"/>
      <c r="AB13" s="414"/>
      <c r="AC13" s="414"/>
      <c r="AD13" s="578"/>
      <c r="AE13" s="578"/>
      <c r="AF13" s="579"/>
      <c r="AG13" s="526"/>
      <c r="AH13" s="527"/>
      <c r="AI13" s="427"/>
      <c r="AJ13" s="428"/>
      <c r="AK13" s="42"/>
      <c r="AL13" s="42"/>
      <c r="AM13" s="45" t="s">
        <v>13</v>
      </c>
      <c r="AN13" s="45" t="s">
        <v>765</v>
      </c>
      <c r="AO13" s="45" t="s">
        <v>1950</v>
      </c>
      <c r="AP13" s="45" t="s">
        <v>1953</v>
      </c>
      <c r="AQ13" s="45" t="s">
        <v>1954</v>
      </c>
      <c r="AR13" s="45" t="s">
        <v>1956</v>
      </c>
      <c r="AS13" s="45" t="s">
        <v>1957</v>
      </c>
      <c r="AT13" s="45" t="s">
        <v>1958</v>
      </c>
      <c r="AU13" s="45" t="s">
        <v>1959</v>
      </c>
      <c r="AV13" s="45" t="s">
        <v>1960</v>
      </c>
      <c r="AW13" s="45" t="s">
        <v>1966</v>
      </c>
      <c r="AX13" s="45" t="s">
        <v>4157</v>
      </c>
      <c r="AY13" s="45" t="s">
        <v>4164</v>
      </c>
      <c r="AZ13" s="45" t="s">
        <v>4165</v>
      </c>
      <c r="BA13" s="45" t="s">
        <v>4161</v>
      </c>
      <c r="BB13" s="45" t="s">
        <v>4162</v>
      </c>
      <c r="BC13" s="45" t="s">
        <v>4163</v>
      </c>
      <c r="BD13" s="45" t="s">
        <v>4588</v>
      </c>
      <c r="BE13" s="45"/>
      <c r="BF13" s="209" t="s">
        <v>1956</v>
      </c>
      <c r="BG13" s="209" t="s">
        <v>1957</v>
      </c>
      <c r="BH13" s="209" t="s">
        <v>1958</v>
      </c>
      <c r="BI13" s="209" t="s">
        <v>4157</v>
      </c>
      <c r="BJ13" s="211" t="s">
        <v>4164</v>
      </c>
      <c r="BK13" s="211" t="s">
        <v>4165</v>
      </c>
    </row>
    <row r="14" spans="1:64" x14ac:dyDescent="0.25">
      <c r="A14" s="41"/>
      <c r="B14" s="5">
        <v>46</v>
      </c>
      <c r="C14" s="434"/>
      <c r="D14" s="435"/>
      <c r="E14" s="435"/>
      <c r="F14" s="435"/>
      <c r="G14" s="435"/>
      <c r="H14" s="435"/>
      <c r="I14" s="436"/>
      <c r="J14" s="437"/>
      <c r="K14" s="437"/>
      <c r="L14" s="437"/>
      <c r="M14" s="437"/>
      <c r="N14" s="581" t="e">
        <f>INDEX(AMBIENTE!D$2:D$797,MATCH(R14,AMBIENTE!C$2:C$797,0))</f>
        <v>#N/A</v>
      </c>
      <c r="O14" s="581"/>
      <c r="P14" s="581"/>
      <c r="Q14" s="581"/>
      <c r="R14" s="415"/>
      <c r="S14" s="416"/>
      <c r="T14" s="416"/>
      <c r="U14" s="416"/>
      <c r="V14" s="416"/>
      <c r="W14" s="416"/>
      <c r="X14" s="417"/>
      <c r="Y14" s="400"/>
      <c r="Z14" s="401"/>
      <c r="AA14" s="401"/>
      <c r="AB14" s="401"/>
      <c r="AC14" s="402"/>
      <c r="AD14" s="394"/>
      <c r="AE14" s="395"/>
      <c r="AF14" s="396"/>
      <c r="AG14" s="432" t="str">
        <f>IFERROR(VLOOKUP(Item2[[#This Row],[Concatenado]],CITES[],2,FALSE),"")</f>
        <v/>
      </c>
      <c r="AH14" s="433"/>
      <c r="AI14" s="432" t="str">
        <f>IFERROR(VLOOKUP(Item2[[#This Row],[Concatenado]],SuscepEARs[],2,FALSE),"")</f>
        <v/>
      </c>
      <c r="AJ14" s="433"/>
      <c r="AK14" s="42"/>
      <c r="AL14" s="42"/>
      <c r="AM14" s="45">
        <v>46</v>
      </c>
      <c r="AN14" s="45" t="str">
        <f>CONCATENATE(R14," ",Y14)</f>
        <v xml:space="preserve"> </v>
      </c>
      <c r="AO14" s="45">
        <f t="shared" ref="AO14:AO58" si="0">C14</f>
        <v>0</v>
      </c>
      <c r="AP14" s="45">
        <f t="shared" ref="AP14:AP58" si="1">J14</f>
        <v>0</v>
      </c>
      <c r="AQ14" s="45" t="e">
        <f t="shared" ref="AQ14:AQ58" si="2">N14</f>
        <v>#N/A</v>
      </c>
      <c r="AR14" s="45">
        <f>SUMIF('Acuario (Arribado - mortalidad)'!$B$15:$B$244,ANEXO!B14,'Acuario (Arribado - mortalidad)'!$F$15:$F$244)</f>
        <v>0</v>
      </c>
      <c r="AS14" s="45" t="str">
        <f>IF(AR14&gt;0, IF(SUMIF('Acuario (Arribado - mortalidad)'!$B$15:$B$244,ANEXO!B14,'Acuario (Arribado - mortalidad)'!$K$15:$K$244)=0, "0", SUMIF('Acuario (Arribado - mortalidad)'!$B$15:$B$244,ANEXO!B14,'Acuario (Arribado - mortalidad)'!$K$15:$K$244)),"")</f>
        <v/>
      </c>
      <c r="AT14" s="45">
        <f>IF(AR14 = AS14,"0",SUMIF('Acuario (Arribado - mortalidad)'!$B$15:$B$244,ANEXO!B14,'Acuario (Arribado - mortalidad)'!$G$15:$G$244))</f>
        <v>0</v>
      </c>
      <c r="AU14" s="45" t="str">
        <f>IFERROR(Item2[[#This Row],[mortalidad acumulada]]/Item2[[#This Row],[cantidad arribada]],"")</f>
        <v/>
      </c>
      <c r="AV14" s="45">
        <f>IF(ISTEXT(R14),IF(Item2[[#This Row],[cantidad arribada]]=0,"No llega",Item2[[#This Row],[cantidad arribada]]),)</f>
        <v>0</v>
      </c>
      <c r="AW14" s="45"/>
      <c r="AX14" s="45">
        <f>SUMIF('Acuario (Arribado - mortalidad)'!$B$15:$B$244,ANEXO!B14,'Acuario (Arribado - mortalidad)'!$O$15:$O$244)</f>
        <v>0</v>
      </c>
      <c r="AY14" s="45">
        <f>SUMIF('Acuario (Arribado - mortalidad)'!$B$15:$B$244,ANEXO!B14,'Acuario (Arribado - mortalidad)'!$BG$15:$BG$244)</f>
        <v>0</v>
      </c>
      <c r="AZ14" s="45">
        <f>SUMIF('Acuario (Arribado - mortalidad)'!$B$15:$B$244,ANEXO!B14,'Acuario (Arribado - mortalidad)'!$BH$15:$BH$244)</f>
        <v>0</v>
      </c>
      <c r="BA14" s="45" t="str">
        <f>IFERROR(Item2[[#This Row],[Mortalidad dia 1]]/Item2[[#This Row],[cantidad arribada]],"")</f>
        <v/>
      </c>
      <c r="BB14" s="45" t="str">
        <f>IFERROR(Item2[[#This Row],[Mortalidad 2 a 8  (Sem 1)]]/Item2[[#This Row],[cantidad arribada]],"")</f>
        <v/>
      </c>
      <c r="BC14" s="45" t="str">
        <f>IFERROR(Item2[[#This Row],[Mortalidad 9 a 15 (Sem 2)]]/Item2[[#This Row],[cantidad arribada]],"")</f>
        <v/>
      </c>
      <c r="BD14" s="45">
        <f t="shared" ref="BD14:BD58" si="3">AC14</f>
        <v>0</v>
      </c>
      <c r="BE14" s="45"/>
      <c r="BF14" s="210">
        <f>SUMIF('Acuario (Arribado - mortalidad)'!$B$15:$B$244,ANEXO!B14,'Acuario (Arribado - mortalidad)'!$F$15:$F$244)</f>
        <v>0</v>
      </c>
      <c r="BG14" s="210">
        <f>SUMIF('Acuario (Arribado - mortalidad)'!$B$15:$B$244,ANEXO!B14,'Acuario (Arribado - mortalidad)'!$K$15:$K$244)</f>
        <v>0</v>
      </c>
      <c r="BH14" s="210">
        <f>SUMIF('Acuario (Arribado - mortalidad)'!$B$15:$B$244,ANEXO!B14,'Acuario (Arribado - mortalidad)'!$G$15:$G$244)</f>
        <v>0</v>
      </c>
      <c r="BI14" s="210">
        <f>SUMIF('Acuario (Arribado - mortalidad)'!$B$15:$B$244,ANEXO!B14,'Acuario (Arribado - mortalidad)'!$O$15:$O$244)</f>
        <v>0</v>
      </c>
      <c r="BJ14" s="210">
        <f>SUMIF('Acuario (Arribado - mortalidad)'!$B$15:$B$244,ANEXO!B14,'Acuario (Arribado - mortalidad)'!$BG$15:$BG$244)</f>
        <v>0</v>
      </c>
      <c r="BK14" s="210">
        <f>SUMIF('Acuario (Arribado - mortalidad)'!$B$15:$B$244,ANEXO!B14,'Acuario (Arribado - mortalidad)'!$BH$15:$BH$244)</f>
        <v>0</v>
      </c>
      <c r="BL14" s="48" t="str">
        <f>IFERROR(VLOOKUP(R14:AC14,#REF!,2,FALSE),"")</f>
        <v/>
      </c>
    </row>
    <row r="15" spans="1:64" ht="15" customHeight="1" x14ac:dyDescent="0.25">
      <c r="A15" s="41"/>
      <c r="B15" s="5">
        <v>47</v>
      </c>
      <c r="C15" s="434"/>
      <c r="D15" s="435"/>
      <c r="E15" s="435"/>
      <c r="F15" s="435"/>
      <c r="G15" s="435"/>
      <c r="H15" s="435"/>
      <c r="I15" s="436"/>
      <c r="J15" s="437"/>
      <c r="K15" s="437"/>
      <c r="L15" s="437"/>
      <c r="M15" s="437"/>
      <c r="N15" s="581" t="e">
        <f>INDEX(AMBIENTE!D$2:D$797,MATCH(R15,AMBIENTE!C$2:C$797,0))</f>
        <v>#N/A</v>
      </c>
      <c r="O15" s="581"/>
      <c r="P15" s="581"/>
      <c r="Q15" s="581"/>
      <c r="R15" s="415"/>
      <c r="S15" s="416"/>
      <c r="T15" s="416"/>
      <c r="U15" s="416"/>
      <c r="V15" s="416"/>
      <c r="W15" s="416"/>
      <c r="X15" s="417"/>
      <c r="Y15" s="400"/>
      <c r="Z15" s="401"/>
      <c r="AA15" s="401"/>
      <c r="AB15" s="401"/>
      <c r="AC15" s="402"/>
      <c r="AD15" s="394"/>
      <c r="AE15" s="395"/>
      <c r="AF15" s="396"/>
      <c r="AG15" s="432" t="str">
        <f>IFERROR(VLOOKUP(Item2[[#This Row],[Concatenado]],CITES[],2,FALSE),"")</f>
        <v/>
      </c>
      <c r="AH15" s="433"/>
      <c r="AI15" s="432" t="str">
        <f>IFERROR(VLOOKUP(Item2[[#This Row],[Concatenado]],SuscepEARs[],2,FALSE),"")</f>
        <v/>
      </c>
      <c r="AJ15" s="433"/>
      <c r="AK15" s="6"/>
      <c r="AL15" s="42"/>
      <c r="AM15" s="45">
        <v>47</v>
      </c>
      <c r="AN15" s="45" t="str">
        <f>CONCATENATE(R15," ",Y15)</f>
        <v xml:space="preserve"> </v>
      </c>
      <c r="AO15" s="45">
        <f t="shared" si="0"/>
        <v>0</v>
      </c>
      <c r="AP15" s="45">
        <f t="shared" si="1"/>
        <v>0</v>
      </c>
      <c r="AQ15" s="45" t="e">
        <f t="shared" si="2"/>
        <v>#N/A</v>
      </c>
      <c r="AR15" s="45">
        <f>SUMIF('Acuario (Arribado - mortalidad)'!$B$15:$B$244,ANEXO!B15,'Acuario (Arribado - mortalidad)'!$F$15:$F$244)</f>
        <v>0</v>
      </c>
      <c r="AS15" s="45" t="str">
        <f>IF(AR15&gt;0, IF(SUMIF('Acuario (Arribado - mortalidad)'!$B$15:$B$244,ANEXO!B15,'Acuario (Arribado - mortalidad)'!$K$15:$K$244)=0, "0", SUMIF('Acuario (Arribado - mortalidad)'!$B$15:$B$244,ANEXO!B15,'Acuario (Arribado - mortalidad)'!$K$15:$K$244)),"")</f>
        <v/>
      </c>
      <c r="AT15" s="45">
        <f>IF(AR15 = AS15,"0",SUMIF('Acuario (Arribado - mortalidad)'!$B$15:$B$244,ANEXO!B15,'Acuario (Arribado - mortalidad)'!$G$15:$G$244))</f>
        <v>0</v>
      </c>
      <c r="AU15" s="45" t="str">
        <f>IFERROR(Item2[[#This Row],[mortalidad acumulada]]/Item2[[#This Row],[cantidad arribada]],"")</f>
        <v/>
      </c>
      <c r="AV15" s="45">
        <f>IF(ISTEXT(R15),IF(Item2[[#This Row],[cantidad arribada]]=0,"No llega",Item2[[#This Row],[cantidad arribada]]),)</f>
        <v>0</v>
      </c>
      <c r="AW15" s="45"/>
      <c r="AX15" s="45">
        <f>SUMIF('Acuario (Arribado - mortalidad)'!$B$15:$B$244,ANEXO!B15,'Acuario (Arribado - mortalidad)'!$O$15:$O$244)</f>
        <v>0</v>
      </c>
      <c r="AY15" s="45">
        <f>SUMIF('Acuario (Arribado - mortalidad)'!$B$15:$B$244,ANEXO!B15,'Acuario (Arribado - mortalidad)'!$BG$15:$BG$244)</f>
        <v>0</v>
      </c>
      <c r="AZ15" s="45">
        <f>SUMIF('Acuario (Arribado - mortalidad)'!$B$15:$B$244,ANEXO!B15,'Acuario (Arribado - mortalidad)'!$BH$15:$BH$244)</f>
        <v>0</v>
      </c>
      <c r="BA15" s="45" t="str">
        <f>IFERROR(Item2[[#This Row],[Mortalidad dia 1]]/Item2[[#This Row],[cantidad arribada]],"")</f>
        <v/>
      </c>
      <c r="BB15" s="45" t="str">
        <f>IFERROR(Item2[[#This Row],[Mortalidad 2 a 8  (Sem 1)]]/Item2[[#This Row],[cantidad arribada]],"")</f>
        <v/>
      </c>
      <c r="BC15" s="45" t="str">
        <f>IFERROR(Item2[[#This Row],[Mortalidad 9 a 15 (Sem 2)]]/Item2[[#This Row],[cantidad arribada]],"")</f>
        <v/>
      </c>
      <c r="BD15" s="45">
        <f t="shared" si="3"/>
        <v>0</v>
      </c>
      <c r="BE15" s="45"/>
      <c r="BF15" s="210">
        <f>SUMIF('Acuario (Arribado - mortalidad)'!$B$15:$B$244,ANEXO!B15,'Acuario (Arribado - mortalidad)'!$F$15:$F$244)</f>
        <v>0</v>
      </c>
      <c r="BG15" s="210">
        <f>SUMIF('Acuario (Arribado - mortalidad)'!$B$15:$B$244,ANEXO!B15,'Acuario (Arribado - mortalidad)'!$K$15:$K$244)</f>
        <v>0</v>
      </c>
      <c r="BH15" s="210">
        <f>SUMIF('Acuario (Arribado - mortalidad)'!$B$15:$B$244,ANEXO!B15,'Acuario (Arribado - mortalidad)'!$G$15:$G$244)</f>
        <v>0</v>
      </c>
      <c r="BI15" s="210">
        <f>SUMIF('Acuario (Arribado - mortalidad)'!$B$15:$B$244,ANEXO!B15,'Acuario (Arribado - mortalidad)'!$O$15:$O$244)</f>
        <v>0</v>
      </c>
      <c r="BJ15" s="210">
        <f>SUMIF('Acuario (Arribado - mortalidad)'!$B$15:$B$244,ANEXO!B15,'Acuario (Arribado - mortalidad)'!$BG$15:$BG$244)</f>
        <v>0</v>
      </c>
      <c r="BK15" s="210">
        <f>SUMIF('Acuario (Arribado - mortalidad)'!$B$15:$B$244,ANEXO!B15,'Acuario (Arribado - mortalidad)'!$BH$15:$BH$244)</f>
        <v>0</v>
      </c>
      <c r="BL15" s="48" t="str">
        <f>IFERROR(VLOOKUP(AN15,#REF!,2,FALSE),"")</f>
        <v/>
      </c>
    </row>
    <row r="16" spans="1:64" ht="15" customHeight="1" x14ac:dyDescent="0.25">
      <c r="A16" s="41"/>
      <c r="B16" s="5">
        <v>48</v>
      </c>
      <c r="C16" s="434"/>
      <c r="D16" s="435"/>
      <c r="E16" s="435"/>
      <c r="F16" s="435"/>
      <c r="G16" s="435"/>
      <c r="H16" s="435"/>
      <c r="I16" s="436"/>
      <c r="J16" s="437"/>
      <c r="K16" s="437"/>
      <c r="L16" s="437"/>
      <c r="M16" s="437"/>
      <c r="N16" s="581" t="e">
        <f>INDEX(AMBIENTE!D$2:D$797,MATCH(R16,AMBIENTE!C$2:C$797,0))</f>
        <v>#N/A</v>
      </c>
      <c r="O16" s="581"/>
      <c r="P16" s="581"/>
      <c r="Q16" s="581"/>
      <c r="R16" s="415"/>
      <c r="S16" s="416"/>
      <c r="T16" s="416"/>
      <c r="U16" s="416"/>
      <c r="V16" s="416"/>
      <c r="W16" s="416"/>
      <c r="X16" s="417"/>
      <c r="Y16" s="400"/>
      <c r="Z16" s="401"/>
      <c r="AA16" s="401"/>
      <c r="AB16" s="401"/>
      <c r="AC16" s="402"/>
      <c r="AD16" s="394"/>
      <c r="AE16" s="395"/>
      <c r="AF16" s="396"/>
      <c r="AG16" s="432" t="str">
        <f>IFERROR(VLOOKUP(Item2[[#This Row],[Concatenado]],CITES[],2,FALSE),"")</f>
        <v/>
      </c>
      <c r="AH16" s="433"/>
      <c r="AI16" s="432" t="str">
        <f>IFERROR(VLOOKUP(Item2[[#This Row],[Concatenado]],SuscepEARs[],2,FALSE),"")</f>
        <v/>
      </c>
      <c r="AJ16" s="433"/>
      <c r="AK16" s="6"/>
      <c r="AL16" s="42"/>
      <c r="AM16" s="45">
        <v>48</v>
      </c>
      <c r="AN16" s="45" t="str">
        <f t="shared" ref="AN16:AN58" si="4">CONCATENATE(R16," ",Y16)</f>
        <v xml:space="preserve"> </v>
      </c>
      <c r="AO16" s="45">
        <f t="shared" si="0"/>
        <v>0</v>
      </c>
      <c r="AP16" s="45">
        <f t="shared" si="1"/>
        <v>0</v>
      </c>
      <c r="AQ16" s="45" t="e">
        <f t="shared" si="2"/>
        <v>#N/A</v>
      </c>
      <c r="AR16" s="45">
        <f>SUMIF('Acuario (Arribado - mortalidad)'!$B$15:$B$244,ANEXO!B16,'Acuario (Arribado - mortalidad)'!$F$15:$F$244)</f>
        <v>0</v>
      </c>
      <c r="AS16" s="45" t="str">
        <f>IF(AR16&gt;0, IF(SUMIF('Acuario (Arribado - mortalidad)'!$B$15:$B$244,ANEXO!B16,'Acuario (Arribado - mortalidad)'!$K$15:$K$244)=0, "0", SUMIF('Acuario (Arribado - mortalidad)'!$B$15:$B$244,ANEXO!B16,'Acuario (Arribado - mortalidad)'!$K$15:$K$244)),"")</f>
        <v/>
      </c>
      <c r="AT16" s="45">
        <f>IF(AR16 = AS16,"0",SUMIF('Acuario (Arribado - mortalidad)'!$B$15:$B$244,ANEXO!B16,'Acuario (Arribado - mortalidad)'!$G$15:$G$244))</f>
        <v>0</v>
      </c>
      <c r="AU16" s="45" t="str">
        <f>IFERROR(Item2[[#This Row],[mortalidad acumulada]]/Item2[[#This Row],[cantidad arribada]],"")</f>
        <v/>
      </c>
      <c r="AV16" s="45">
        <f>IF(ISTEXT(R16),IF(Item2[[#This Row],[cantidad arribada]]=0,"No llega",Item2[[#This Row],[cantidad arribada]]),)</f>
        <v>0</v>
      </c>
      <c r="AW16" s="45"/>
      <c r="AX16" s="45">
        <f>SUMIF('Acuario (Arribado - mortalidad)'!$B$15:$B$244,ANEXO!B16,'Acuario (Arribado - mortalidad)'!$O$15:$O$244)</f>
        <v>0</v>
      </c>
      <c r="AY16" s="45">
        <f>SUMIF('Acuario (Arribado - mortalidad)'!$B$15:$B$244,ANEXO!B16,'Acuario (Arribado - mortalidad)'!$BG$15:$BG$244)</f>
        <v>0</v>
      </c>
      <c r="AZ16" s="45">
        <f>SUMIF('Acuario (Arribado - mortalidad)'!$B$15:$B$244,ANEXO!B16,'Acuario (Arribado - mortalidad)'!$BH$15:$BH$244)</f>
        <v>0</v>
      </c>
      <c r="BA16" s="45" t="str">
        <f>IFERROR(Item2[[#This Row],[Mortalidad dia 1]]/Item2[[#This Row],[cantidad arribada]],"")</f>
        <v/>
      </c>
      <c r="BB16" s="45" t="str">
        <f>IFERROR(Item2[[#This Row],[Mortalidad 2 a 8  (Sem 1)]]/Item2[[#This Row],[cantidad arribada]],"")</f>
        <v/>
      </c>
      <c r="BC16" s="45" t="str">
        <f>IFERROR(Item2[[#This Row],[Mortalidad 9 a 15 (Sem 2)]]/Item2[[#This Row],[cantidad arribada]],"")</f>
        <v/>
      </c>
      <c r="BD16" s="45">
        <f t="shared" si="3"/>
        <v>0</v>
      </c>
      <c r="BE16" s="45"/>
      <c r="BF16" s="210">
        <f>SUMIF('Acuario (Arribado - mortalidad)'!$B$15:$B$244,ANEXO!B16,'Acuario (Arribado - mortalidad)'!$F$15:$F$244)</f>
        <v>0</v>
      </c>
      <c r="BG16" s="210">
        <f>SUMIF('Acuario (Arribado - mortalidad)'!$B$15:$B$244,ANEXO!B16,'Acuario (Arribado - mortalidad)'!$K$15:$K$244)</f>
        <v>0</v>
      </c>
      <c r="BH16" s="210">
        <f>SUMIF('Acuario (Arribado - mortalidad)'!$B$15:$B$244,ANEXO!B16,'Acuario (Arribado - mortalidad)'!$G$15:$G$244)</f>
        <v>0</v>
      </c>
      <c r="BI16" s="210">
        <f>SUMIF('Acuario (Arribado - mortalidad)'!$B$15:$B$244,ANEXO!B16,'Acuario (Arribado - mortalidad)'!$O$15:$O$244)</f>
        <v>0</v>
      </c>
      <c r="BJ16" s="210">
        <f>SUMIF('Acuario (Arribado - mortalidad)'!$B$15:$B$244,ANEXO!B16,'Acuario (Arribado - mortalidad)'!$BG$15:$BG$244)</f>
        <v>0</v>
      </c>
      <c r="BK16" s="210">
        <f>SUMIF('Acuario (Arribado - mortalidad)'!$B$15:$B$244,ANEXO!B16,'Acuario (Arribado - mortalidad)'!$BH$15:$BH$244)</f>
        <v>0</v>
      </c>
      <c r="BL16" s="48" t="str">
        <f>IFERROR(VLOOKUP(AN16,#REF!,2,FALSE),"")</f>
        <v/>
      </c>
    </row>
    <row r="17" spans="1:64" ht="15" customHeight="1" x14ac:dyDescent="0.25">
      <c r="A17" s="41"/>
      <c r="B17" s="5">
        <v>49</v>
      </c>
      <c r="C17" s="434"/>
      <c r="D17" s="435"/>
      <c r="E17" s="435"/>
      <c r="F17" s="435"/>
      <c r="G17" s="435"/>
      <c r="H17" s="435"/>
      <c r="I17" s="436"/>
      <c r="J17" s="437"/>
      <c r="K17" s="437"/>
      <c r="L17" s="437"/>
      <c r="M17" s="437"/>
      <c r="N17" s="581" t="e">
        <f>INDEX(AMBIENTE!D$2:D$797,MATCH(R17,AMBIENTE!C$2:C$797,0))</f>
        <v>#N/A</v>
      </c>
      <c r="O17" s="581"/>
      <c r="P17" s="581"/>
      <c r="Q17" s="581"/>
      <c r="R17" s="415"/>
      <c r="S17" s="416"/>
      <c r="T17" s="416"/>
      <c r="U17" s="416"/>
      <c r="V17" s="416"/>
      <c r="W17" s="416"/>
      <c r="X17" s="417"/>
      <c r="Y17" s="400"/>
      <c r="Z17" s="401"/>
      <c r="AA17" s="401"/>
      <c r="AB17" s="401"/>
      <c r="AC17" s="402"/>
      <c r="AD17" s="394"/>
      <c r="AE17" s="395"/>
      <c r="AF17" s="396"/>
      <c r="AG17" s="432" t="str">
        <f>IFERROR(VLOOKUP(Item2[[#This Row],[Concatenado]],CITES[],2,FALSE),"")</f>
        <v/>
      </c>
      <c r="AH17" s="433"/>
      <c r="AI17" s="432" t="str">
        <f>IFERROR(VLOOKUP(Item2[[#This Row],[Concatenado]],SuscepEARs[],2,FALSE),"")</f>
        <v/>
      </c>
      <c r="AJ17" s="433"/>
      <c r="AK17" s="6"/>
      <c r="AL17" s="42"/>
      <c r="AM17" s="45">
        <v>49</v>
      </c>
      <c r="AN17" s="45" t="str">
        <f t="shared" si="4"/>
        <v xml:space="preserve"> </v>
      </c>
      <c r="AO17" s="45">
        <f t="shared" si="0"/>
        <v>0</v>
      </c>
      <c r="AP17" s="45">
        <f t="shared" si="1"/>
        <v>0</v>
      </c>
      <c r="AQ17" s="45" t="e">
        <f t="shared" si="2"/>
        <v>#N/A</v>
      </c>
      <c r="AR17" s="45">
        <f>SUMIF('Acuario (Arribado - mortalidad)'!$B$15:$B$244,ANEXO!B17,'Acuario (Arribado - mortalidad)'!$F$15:$F$244)</f>
        <v>0</v>
      </c>
      <c r="AS17" s="45" t="str">
        <f>IF(AR17&gt;0, IF(SUMIF('Acuario (Arribado - mortalidad)'!$B$15:$B$244,ANEXO!B17,'Acuario (Arribado - mortalidad)'!$K$15:$K$244)=0, "0", SUMIF('Acuario (Arribado - mortalidad)'!$B$15:$B$244,ANEXO!B17,'Acuario (Arribado - mortalidad)'!$K$15:$K$244)),"")</f>
        <v/>
      </c>
      <c r="AT17" s="45">
        <f>IF(AR17 = AS17,"0",SUMIF('Acuario (Arribado - mortalidad)'!$B$15:$B$244,ANEXO!B17,'Acuario (Arribado - mortalidad)'!$G$15:$G$244))</f>
        <v>0</v>
      </c>
      <c r="AU17" s="45" t="str">
        <f>IFERROR(Item2[[#This Row],[mortalidad acumulada]]/Item2[[#This Row],[cantidad arribada]],"")</f>
        <v/>
      </c>
      <c r="AV17" s="45">
        <f>IF(ISTEXT(R17),IF(Item2[[#This Row],[cantidad arribada]]=0,"No llega",Item2[[#This Row],[cantidad arribada]]),)</f>
        <v>0</v>
      </c>
      <c r="AW17" s="45"/>
      <c r="AX17" s="45">
        <f>SUMIF('Acuario (Arribado - mortalidad)'!$B$15:$B$244,ANEXO!B17,'Acuario (Arribado - mortalidad)'!$O$15:$O$244)</f>
        <v>0</v>
      </c>
      <c r="AY17" s="45">
        <f>SUMIF('Acuario (Arribado - mortalidad)'!$B$15:$B$244,ANEXO!B17,'Acuario (Arribado - mortalidad)'!$BG$15:$BG$244)</f>
        <v>0</v>
      </c>
      <c r="AZ17" s="45">
        <f>SUMIF('Acuario (Arribado - mortalidad)'!$B$15:$B$244,ANEXO!B17,'Acuario (Arribado - mortalidad)'!$BH$15:$BH$244)</f>
        <v>0</v>
      </c>
      <c r="BA17" s="45" t="str">
        <f>IFERROR(Item2[[#This Row],[Mortalidad dia 1]]/Item2[[#This Row],[cantidad arribada]],"")</f>
        <v/>
      </c>
      <c r="BB17" s="45" t="str">
        <f>IFERROR(Item2[[#This Row],[Mortalidad 2 a 8  (Sem 1)]]/Item2[[#This Row],[cantidad arribada]],"")</f>
        <v/>
      </c>
      <c r="BC17" s="45" t="str">
        <f>IFERROR(Item2[[#This Row],[Mortalidad 9 a 15 (Sem 2)]]/Item2[[#This Row],[cantidad arribada]],"")</f>
        <v/>
      </c>
      <c r="BD17" s="45">
        <f t="shared" si="3"/>
        <v>0</v>
      </c>
      <c r="BE17" s="45"/>
      <c r="BF17" s="210">
        <f>SUMIF('Acuario (Arribado - mortalidad)'!$B$15:$B$244,ANEXO!B17,'Acuario (Arribado - mortalidad)'!$F$15:$F$244)</f>
        <v>0</v>
      </c>
      <c r="BG17" s="210">
        <f>SUMIF('Acuario (Arribado - mortalidad)'!$B$15:$B$244,ANEXO!B17,'Acuario (Arribado - mortalidad)'!$K$15:$K$244)</f>
        <v>0</v>
      </c>
      <c r="BH17" s="210">
        <f>SUMIF('Acuario (Arribado - mortalidad)'!$B$15:$B$244,ANEXO!B17,'Acuario (Arribado - mortalidad)'!$G$15:$G$244)</f>
        <v>0</v>
      </c>
      <c r="BI17" s="210">
        <f>SUMIF('Acuario (Arribado - mortalidad)'!$B$15:$B$244,ANEXO!B17,'Acuario (Arribado - mortalidad)'!$O$15:$O$244)</f>
        <v>0</v>
      </c>
      <c r="BJ17" s="210">
        <f>SUMIF('Acuario (Arribado - mortalidad)'!$B$15:$B$244,ANEXO!B17,'Acuario (Arribado - mortalidad)'!$BG$15:$BG$244)</f>
        <v>0</v>
      </c>
      <c r="BK17" s="210">
        <f>SUMIF('Acuario (Arribado - mortalidad)'!$B$15:$B$244,ANEXO!B17,'Acuario (Arribado - mortalidad)'!$BH$15:$BH$244)</f>
        <v>0</v>
      </c>
      <c r="BL17" s="48" t="str">
        <f>IFERROR(VLOOKUP(AN17,#REF!,2,FALSE),"")</f>
        <v/>
      </c>
    </row>
    <row r="18" spans="1:64" ht="15" customHeight="1" x14ac:dyDescent="0.25">
      <c r="A18" s="41"/>
      <c r="B18" s="5">
        <v>50</v>
      </c>
      <c r="C18" s="434"/>
      <c r="D18" s="435"/>
      <c r="E18" s="435"/>
      <c r="F18" s="435"/>
      <c r="G18" s="435"/>
      <c r="H18" s="435"/>
      <c r="I18" s="436"/>
      <c r="J18" s="437"/>
      <c r="K18" s="437"/>
      <c r="L18" s="437"/>
      <c r="M18" s="437"/>
      <c r="N18" s="581" t="e">
        <f>INDEX(AMBIENTE!D$2:D$797,MATCH(R18,AMBIENTE!C$2:C$797,0))</f>
        <v>#N/A</v>
      </c>
      <c r="O18" s="581"/>
      <c r="P18" s="581"/>
      <c r="Q18" s="581"/>
      <c r="R18" s="415"/>
      <c r="S18" s="416"/>
      <c r="T18" s="416"/>
      <c r="U18" s="416"/>
      <c r="V18" s="416"/>
      <c r="W18" s="416"/>
      <c r="X18" s="417"/>
      <c r="Y18" s="400"/>
      <c r="Z18" s="401"/>
      <c r="AA18" s="401"/>
      <c r="AB18" s="401"/>
      <c r="AC18" s="402"/>
      <c r="AD18" s="394"/>
      <c r="AE18" s="395"/>
      <c r="AF18" s="396"/>
      <c r="AG18" s="432" t="str">
        <f>IFERROR(VLOOKUP(Item2[[#This Row],[Concatenado]],CITES[],2,FALSE),"")</f>
        <v/>
      </c>
      <c r="AH18" s="433"/>
      <c r="AI18" s="432" t="str">
        <f>IFERROR(VLOOKUP(Item2[[#This Row],[Concatenado]],SuscepEARs[],2,FALSE),"")</f>
        <v/>
      </c>
      <c r="AJ18" s="433"/>
      <c r="AK18" s="6"/>
      <c r="AL18" s="42"/>
      <c r="AM18" s="45">
        <v>50</v>
      </c>
      <c r="AN18" s="45" t="str">
        <f t="shared" si="4"/>
        <v xml:space="preserve"> </v>
      </c>
      <c r="AO18" s="45">
        <f t="shared" si="0"/>
        <v>0</v>
      </c>
      <c r="AP18" s="45">
        <f t="shared" si="1"/>
        <v>0</v>
      </c>
      <c r="AQ18" s="45" t="e">
        <f t="shared" si="2"/>
        <v>#N/A</v>
      </c>
      <c r="AR18" s="45">
        <f>SUMIF('Acuario (Arribado - mortalidad)'!$B$15:$B$244,ANEXO!B18,'Acuario (Arribado - mortalidad)'!$F$15:$F$244)</f>
        <v>0</v>
      </c>
      <c r="AS18" s="45" t="str">
        <f>IF(AR18&gt;0, IF(SUMIF('Acuario (Arribado - mortalidad)'!$B$15:$B$244,ANEXO!B18,'Acuario (Arribado - mortalidad)'!$K$15:$K$244)=0, "0", SUMIF('Acuario (Arribado - mortalidad)'!$B$15:$B$244,ANEXO!B18,'Acuario (Arribado - mortalidad)'!$K$15:$K$244)),"")</f>
        <v/>
      </c>
      <c r="AT18" s="45">
        <f>IF(AR18 = AS18,"0",SUMIF('Acuario (Arribado - mortalidad)'!$B$15:$B$244,ANEXO!B18,'Acuario (Arribado - mortalidad)'!$G$15:$G$244))</f>
        <v>0</v>
      </c>
      <c r="AU18" s="45" t="str">
        <f>IFERROR(Item2[[#This Row],[mortalidad acumulada]]/Item2[[#This Row],[cantidad arribada]],"")</f>
        <v/>
      </c>
      <c r="AV18" s="45">
        <f>IF(ISTEXT(R18),IF(Item2[[#This Row],[cantidad arribada]]=0,"No llega",Item2[[#This Row],[cantidad arribada]]),)</f>
        <v>0</v>
      </c>
      <c r="AW18" s="45"/>
      <c r="AX18" s="45">
        <f>SUMIF('Acuario (Arribado - mortalidad)'!$B$15:$B$244,ANEXO!B18,'Acuario (Arribado - mortalidad)'!$O$15:$O$244)</f>
        <v>0</v>
      </c>
      <c r="AY18" s="45">
        <f>SUMIF('Acuario (Arribado - mortalidad)'!$B$15:$B$244,ANEXO!B18,'Acuario (Arribado - mortalidad)'!$BG$15:$BG$244)</f>
        <v>0</v>
      </c>
      <c r="AZ18" s="45">
        <f>SUMIF('Acuario (Arribado - mortalidad)'!$B$15:$B$244,ANEXO!B18,'Acuario (Arribado - mortalidad)'!$BH$15:$BH$244)</f>
        <v>0</v>
      </c>
      <c r="BA18" s="45" t="str">
        <f>IFERROR(Item2[[#This Row],[Mortalidad dia 1]]/Item2[[#This Row],[cantidad arribada]],"")</f>
        <v/>
      </c>
      <c r="BB18" s="45" t="str">
        <f>IFERROR(Item2[[#This Row],[Mortalidad 2 a 8  (Sem 1)]]/Item2[[#This Row],[cantidad arribada]],"")</f>
        <v/>
      </c>
      <c r="BC18" s="45" t="str">
        <f>IFERROR(Item2[[#This Row],[Mortalidad 9 a 15 (Sem 2)]]/Item2[[#This Row],[cantidad arribada]],"")</f>
        <v/>
      </c>
      <c r="BD18" s="45">
        <f t="shared" si="3"/>
        <v>0</v>
      </c>
      <c r="BE18" s="45"/>
      <c r="BF18" s="210">
        <f>SUMIF('Acuario (Arribado - mortalidad)'!$B$15:$B$244,ANEXO!B18,'Acuario (Arribado - mortalidad)'!$F$15:$F$244)</f>
        <v>0</v>
      </c>
      <c r="BG18" s="210">
        <f>SUMIF('Acuario (Arribado - mortalidad)'!$B$15:$B$244,ANEXO!B18,'Acuario (Arribado - mortalidad)'!$K$15:$K$244)</f>
        <v>0</v>
      </c>
      <c r="BH18" s="210">
        <f>SUMIF('Acuario (Arribado - mortalidad)'!$B$15:$B$244,ANEXO!B18,'Acuario (Arribado - mortalidad)'!$G$15:$G$244)</f>
        <v>0</v>
      </c>
      <c r="BI18" s="210">
        <f>SUMIF('Acuario (Arribado - mortalidad)'!$B$15:$B$244,ANEXO!B18,'Acuario (Arribado - mortalidad)'!$O$15:$O$244)</f>
        <v>0</v>
      </c>
      <c r="BJ18" s="210">
        <f>SUMIF('Acuario (Arribado - mortalidad)'!$B$15:$B$244,ANEXO!B18,'Acuario (Arribado - mortalidad)'!$BG$15:$BG$244)</f>
        <v>0</v>
      </c>
      <c r="BK18" s="210">
        <f>SUMIF('Acuario (Arribado - mortalidad)'!$B$15:$B$244,ANEXO!B18,'Acuario (Arribado - mortalidad)'!$BH$15:$BH$244)</f>
        <v>0</v>
      </c>
      <c r="BL18" s="48" t="str">
        <f>IFERROR(VLOOKUP(AN18,#REF!,2,FALSE),"")</f>
        <v/>
      </c>
    </row>
    <row r="19" spans="1:64" ht="15" customHeight="1" x14ac:dyDescent="0.25">
      <c r="A19" s="41"/>
      <c r="B19" s="5">
        <v>51</v>
      </c>
      <c r="C19" s="434"/>
      <c r="D19" s="435"/>
      <c r="E19" s="435"/>
      <c r="F19" s="435"/>
      <c r="G19" s="435"/>
      <c r="H19" s="435"/>
      <c r="I19" s="436"/>
      <c r="J19" s="437"/>
      <c r="K19" s="437"/>
      <c r="L19" s="437"/>
      <c r="M19" s="437"/>
      <c r="N19" s="581" t="e">
        <f>INDEX(AMBIENTE!D$2:D$797,MATCH(R19,AMBIENTE!C$2:C$797,0))</f>
        <v>#N/A</v>
      </c>
      <c r="O19" s="581"/>
      <c r="P19" s="581"/>
      <c r="Q19" s="581"/>
      <c r="R19" s="415"/>
      <c r="S19" s="416"/>
      <c r="T19" s="416"/>
      <c r="U19" s="416"/>
      <c r="V19" s="416"/>
      <c r="W19" s="416"/>
      <c r="X19" s="417"/>
      <c r="Y19" s="400"/>
      <c r="Z19" s="401"/>
      <c r="AA19" s="401"/>
      <c r="AB19" s="401"/>
      <c r="AC19" s="402"/>
      <c r="AD19" s="394"/>
      <c r="AE19" s="395"/>
      <c r="AF19" s="396"/>
      <c r="AG19" s="432" t="str">
        <f>IFERROR(VLOOKUP(Item2[[#This Row],[Concatenado]],CITES[],2,FALSE),"")</f>
        <v/>
      </c>
      <c r="AH19" s="433"/>
      <c r="AI19" s="432" t="str">
        <f>IFERROR(VLOOKUP(Item2[[#This Row],[Concatenado]],SuscepEARs[],2,FALSE),"")</f>
        <v/>
      </c>
      <c r="AJ19" s="433"/>
      <c r="AK19" s="6"/>
      <c r="AL19" s="42"/>
      <c r="AM19" s="45">
        <v>51</v>
      </c>
      <c r="AN19" s="45" t="str">
        <f t="shared" si="4"/>
        <v xml:space="preserve"> </v>
      </c>
      <c r="AO19" s="45">
        <f t="shared" si="0"/>
        <v>0</v>
      </c>
      <c r="AP19" s="45">
        <f t="shared" si="1"/>
        <v>0</v>
      </c>
      <c r="AQ19" s="45" t="e">
        <f t="shared" si="2"/>
        <v>#N/A</v>
      </c>
      <c r="AR19" s="45">
        <f>SUMIF('Acuario (Arribado - mortalidad)'!$B$15:$B$244,ANEXO!B19,'Acuario (Arribado - mortalidad)'!$F$15:$F$244)</f>
        <v>0</v>
      </c>
      <c r="AS19" s="45" t="str">
        <f>IF(AR19&gt;0, IF(SUMIF('Acuario (Arribado - mortalidad)'!$B$15:$B$244,ANEXO!B19,'Acuario (Arribado - mortalidad)'!$K$15:$K$244)=0, "0", SUMIF('Acuario (Arribado - mortalidad)'!$B$15:$B$244,ANEXO!B19,'Acuario (Arribado - mortalidad)'!$K$15:$K$244)),"")</f>
        <v/>
      </c>
      <c r="AT19" s="45">
        <f>IF(AR19 = AS19,"0",SUMIF('Acuario (Arribado - mortalidad)'!$B$15:$B$244,ANEXO!B19,'Acuario (Arribado - mortalidad)'!$G$15:$G$244))</f>
        <v>0</v>
      </c>
      <c r="AU19" s="45" t="str">
        <f>IFERROR(Item2[[#This Row],[mortalidad acumulada]]/Item2[[#This Row],[cantidad arribada]],"")</f>
        <v/>
      </c>
      <c r="AV19" s="45">
        <f>IF(ISTEXT(R19),IF(Item2[[#This Row],[cantidad arribada]]=0,"No llega",Item2[[#This Row],[cantidad arribada]]),)</f>
        <v>0</v>
      </c>
      <c r="AW19" s="45"/>
      <c r="AX19" s="45">
        <f>SUMIF('Acuario (Arribado - mortalidad)'!$B$15:$B$244,ANEXO!B19,'Acuario (Arribado - mortalidad)'!$O$15:$O$244)</f>
        <v>0</v>
      </c>
      <c r="AY19" s="45">
        <f>SUMIF('Acuario (Arribado - mortalidad)'!$B$15:$B$244,ANEXO!B19,'Acuario (Arribado - mortalidad)'!$BG$15:$BG$244)</f>
        <v>0</v>
      </c>
      <c r="AZ19" s="45">
        <f>SUMIF('Acuario (Arribado - mortalidad)'!$B$15:$B$244,ANEXO!B19,'Acuario (Arribado - mortalidad)'!$BH$15:$BH$244)</f>
        <v>0</v>
      </c>
      <c r="BA19" s="45" t="str">
        <f>IFERROR(Item2[[#This Row],[Mortalidad dia 1]]/Item2[[#This Row],[cantidad arribada]],"")</f>
        <v/>
      </c>
      <c r="BB19" s="45" t="str">
        <f>IFERROR(Item2[[#This Row],[Mortalidad 2 a 8  (Sem 1)]]/Item2[[#This Row],[cantidad arribada]],"")</f>
        <v/>
      </c>
      <c r="BC19" s="45" t="str">
        <f>IFERROR(Item2[[#This Row],[Mortalidad 9 a 15 (Sem 2)]]/Item2[[#This Row],[cantidad arribada]],"")</f>
        <v/>
      </c>
      <c r="BD19" s="45">
        <f t="shared" si="3"/>
        <v>0</v>
      </c>
      <c r="BE19" s="45"/>
      <c r="BF19" s="210">
        <f>SUMIF('Acuario (Arribado - mortalidad)'!$B$15:$B$244,ANEXO!B19,'Acuario (Arribado - mortalidad)'!$F$15:$F$244)</f>
        <v>0</v>
      </c>
      <c r="BG19" s="210">
        <f>SUMIF('Acuario (Arribado - mortalidad)'!$B$15:$B$244,ANEXO!B19,'Acuario (Arribado - mortalidad)'!$K$15:$K$244)</f>
        <v>0</v>
      </c>
      <c r="BH19" s="210">
        <f>SUMIF('Acuario (Arribado - mortalidad)'!$B$15:$B$244,ANEXO!B19,'Acuario (Arribado - mortalidad)'!$G$15:$G$244)</f>
        <v>0</v>
      </c>
      <c r="BI19" s="210">
        <f>SUMIF('Acuario (Arribado - mortalidad)'!$B$15:$B$244,ANEXO!B19,'Acuario (Arribado - mortalidad)'!$O$15:$O$244)</f>
        <v>0</v>
      </c>
      <c r="BJ19" s="210">
        <f>SUMIF('Acuario (Arribado - mortalidad)'!$B$15:$B$244,ANEXO!B19,'Acuario (Arribado - mortalidad)'!$BG$15:$BG$244)</f>
        <v>0</v>
      </c>
      <c r="BK19" s="210">
        <f>SUMIF('Acuario (Arribado - mortalidad)'!$B$15:$B$244,ANEXO!B19,'Acuario (Arribado - mortalidad)'!$BH$15:$BH$244)</f>
        <v>0</v>
      </c>
      <c r="BL19" s="48" t="str">
        <f>IFERROR(VLOOKUP(AN19,#REF!,2,FALSE),"")</f>
        <v/>
      </c>
    </row>
    <row r="20" spans="1:64" ht="15" customHeight="1" x14ac:dyDescent="0.25">
      <c r="A20" s="41"/>
      <c r="B20" s="5">
        <v>52</v>
      </c>
      <c r="C20" s="434"/>
      <c r="D20" s="435"/>
      <c r="E20" s="435"/>
      <c r="F20" s="435"/>
      <c r="G20" s="435"/>
      <c r="H20" s="435"/>
      <c r="I20" s="436"/>
      <c r="J20" s="434"/>
      <c r="K20" s="435"/>
      <c r="L20" s="435"/>
      <c r="M20" s="436"/>
      <c r="N20" s="581" t="e">
        <f>INDEX(AMBIENTE!D$2:D$797,MATCH(R20,AMBIENTE!C$2:C$797,0))</f>
        <v>#N/A</v>
      </c>
      <c r="O20" s="581"/>
      <c r="P20" s="581"/>
      <c r="Q20" s="581"/>
      <c r="R20" s="415"/>
      <c r="S20" s="416"/>
      <c r="T20" s="416"/>
      <c r="U20" s="416"/>
      <c r="V20" s="416"/>
      <c r="W20" s="416"/>
      <c r="X20" s="417"/>
      <c r="Y20" s="400"/>
      <c r="Z20" s="401"/>
      <c r="AA20" s="401"/>
      <c r="AB20" s="401"/>
      <c r="AC20" s="402"/>
      <c r="AD20" s="394"/>
      <c r="AE20" s="395"/>
      <c r="AF20" s="396"/>
      <c r="AG20" s="432" t="str">
        <f>IFERROR(VLOOKUP(Item2[[#This Row],[Concatenado]],CITES[],2,FALSE),"")</f>
        <v/>
      </c>
      <c r="AH20" s="433"/>
      <c r="AI20" s="432" t="str">
        <f>IFERROR(VLOOKUP(Item2[[#This Row],[Concatenado]],SuscepEARs[],2,FALSE),"")</f>
        <v/>
      </c>
      <c r="AJ20" s="433"/>
      <c r="AK20" s="6"/>
      <c r="AL20" s="42"/>
      <c r="AM20" s="45">
        <v>52</v>
      </c>
      <c r="AN20" s="45" t="str">
        <f t="shared" si="4"/>
        <v xml:space="preserve"> </v>
      </c>
      <c r="AO20" s="45">
        <f t="shared" si="0"/>
        <v>0</v>
      </c>
      <c r="AP20" s="45">
        <f t="shared" si="1"/>
        <v>0</v>
      </c>
      <c r="AQ20" s="45" t="e">
        <f t="shared" si="2"/>
        <v>#N/A</v>
      </c>
      <c r="AR20" s="45">
        <f>SUMIF('Acuario (Arribado - mortalidad)'!$B$15:$B$244,ANEXO!B20,'Acuario (Arribado - mortalidad)'!$F$15:$F$244)</f>
        <v>0</v>
      </c>
      <c r="AS20" s="45" t="str">
        <f>IF(AR20&gt;0, IF(SUMIF('Acuario (Arribado - mortalidad)'!$B$15:$B$244,ANEXO!B20,'Acuario (Arribado - mortalidad)'!$K$15:$K$244)=0, "0", SUMIF('Acuario (Arribado - mortalidad)'!$B$15:$B$244,ANEXO!B20,'Acuario (Arribado - mortalidad)'!$K$15:$K$244)),"")</f>
        <v/>
      </c>
      <c r="AT20" s="45">
        <f>IF(AR20 = AS20,"0",SUMIF('Acuario (Arribado - mortalidad)'!$B$15:$B$244,ANEXO!B20,'Acuario (Arribado - mortalidad)'!$G$15:$G$244))</f>
        <v>0</v>
      </c>
      <c r="AU20" s="45" t="str">
        <f>IFERROR(Item2[[#This Row],[mortalidad acumulada]]/Item2[[#This Row],[cantidad arribada]],"")</f>
        <v/>
      </c>
      <c r="AV20" s="45">
        <f>IF(ISTEXT(R20),IF(Item2[[#This Row],[cantidad arribada]]=0,"No llega",Item2[[#This Row],[cantidad arribada]]),)</f>
        <v>0</v>
      </c>
      <c r="AW20" s="45"/>
      <c r="AX20" s="45">
        <f>SUMIF('Acuario (Arribado - mortalidad)'!$B$15:$B$244,ANEXO!B20,'Acuario (Arribado - mortalidad)'!$O$15:$O$244)</f>
        <v>0</v>
      </c>
      <c r="AY20" s="45">
        <f>SUMIF('Acuario (Arribado - mortalidad)'!$B$15:$B$244,ANEXO!B20,'Acuario (Arribado - mortalidad)'!$BG$15:$BG$244)</f>
        <v>0</v>
      </c>
      <c r="AZ20" s="45">
        <f>SUMIF('Acuario (Arribado - mortalidad)'!$B$15:$B$244,ANEXO!B20,'Acuario (Arribado - mortalidad)'!$BH$15:$BH$244)</f>
        <v>0</v>
      </c>
      <c r="BA20" s="45" t="str">
        <f>IFERROR(Item2[[#This Row],[Mortalidad dia 1]]/Item2[[#This Row],[cantidad arribada]],"")</f>
        <v/>
      </c>
      <c r="BB20" s="45" t="str">
        <f>IFERROR(Item2[[#This Row],[Mortalidad 2 a 8  (Sem 1)]]/Item2[[#This Row],[cantidad arribada]],"")</f>
        <v/>
      </c>
      <c r="BC20" s="45" t="str">
        <f>IFERROR(Item2[[#This Row],[Mortalidad 9 a 15 (Sem 2)]]/Item2[[#This Row],[cantidad arribada]],"")</f>
        <v/>
      </c>
      <c r="BD20" s="45">
        <f t="shared" si="3"/>
        <v>0</v>
      </c>
      <c r="BE20" s="45"/>
      <c r="BF20" s="210">
        <f>SUMIF('Acuario (Arribado - mortalidad)'!$B$15:$B$244,ANEXO!B20,'Acuario (Arribado - mortalidad)'!$F$15:$F$244)</f>
        <v>0</v>
      </c>
      <c r="BG20" s="210">
        <f>SUMIF('Acuario (Arribado - mortalidad)'!$B$15:$B$244,ANEXO!B20,'Acuario (Arribado - mortalidad)'!$K$15:$K$244)</f>
        <v>0</v>
      </c>
      <c r="BH20" s="210">
        <f>SUMIF('Acuario (Arribado - mortalidad)'!$B$15:$B$244,ANEXO!B20,'Acuario (Arribado - mortalidad)'!$G$15:$G$244)</f>
        <v>0</v>
      </c>
      <c r="BI20" s="210">
        <f>SUMIF('Acuario (Arribado - mortalidad)'!$B$15:$B$244,ANEXO!B20,'Acuario (Arribado - mortalidad)'!$O$15:$O$244)</f>
        <v>0</v>
      </c>
      <c r="BJ20" s="210">
        <f>SUMIF('Acuario (Arribado - mortalidad)'!$B$15:$B$244,ANEXO!B20,'Acuario (Arribado - mortalidad)'!$BG$15:$BG$244)</f>
        <v>0</v>
      </c>
      <c r="BK20" s="210">
        <f>SUMIF('Acuario (Arribado - mortalidad)'!$B$15:$B$244,ANEXO!B20,'Acuario (Arribado - mortalidad)'!$BH$15:$BH$244)</f>
        <v>0</v>
      </c>
      <c r="BL20" s="48" t="str">
        <f>IFERROR(VLOOKUP(AN20,#REF!,2,FALSE),"")</f>
        <v/>
      </c>
    </row>
    <row r="21" spans="1:64" ht="15" customHeight="1" x14ac:dyDescent="0.25">
      <c r="A21" s="41"/>
      <c r="B21" s="5">
        <v>53</v>
      </c>
      <c r="C21" s="434"/>
      <c r="D21" s="435"/>
      <c r="E21" s="435"/>
      <c r="F21" s="435"/>
      <c r="G21" s="435"/>
      <c r="H21" s="435"/>
      <c r="I21" s="436"/>
      <c r="J21" s="437"/>
      <c r="K21" s="437"/>
      <c r="L21" s="437"/>
      <c r="M21" s="437"/>
      <c r="N21" s="581" t="e">
        <f>INDEX(AMBIENTE!D$2:D$797,MATCH(R21,AMBIENTE!C$2:C$797,0))</f>
        <v>#N/A</v>
      </c>
      <c r="O21" s="581"/>
      <c r="P21" s="581"/>
      <c r="Q21" s="581"/>
      <c r="R21" s="415"/>
      <c r="S21" s="416"/>
      <c r="T21" s="416"/>
      <c r="U21" s="416"/>
      <c r="V21" s="416"/>
      <c r="W21" s="416"/>
      <c r="X21" s="417"/>
      <c r="Y21" s="400"/>
      <c r="Z21" s="401"/>
      <c r="AA21" s="401"/>
      <c r="AB21" s="401"/>
      <c r="AC21" s="402"/>
      <c r="AD21" s="394"/>
      <c r="AE21" s="395"/>
      <c r="AF21" s="396"/>
      <c r="AG21" s="432" t="str">
        <f>IFERROR(VLOOKUP(Item2[[#This Row],[Concatenado]],CITES[],2,FALSE),"")</f>
        <v/>
      </c>
      <c r="AH21" s="433"/>
      <c r="AI21" s="432" t="str">
        <f>IFERROR(VLOOKUP(Item2[[#This Row],[Concatenado]],SuscepEARs[],2,FALSE),"")</f>
        <v/>
      </c>
      <c r="AJ21" s="433"/>
      <c r="AK21" s="6"/>
      <c r="AL21" s="42"/>
      <c r="AM21" s="45">
        <v>53</v>
      </c>
      <c r="AN21" s="45" t="str">
        <f t="shared" si="4"/>
        <v xml:space="preserve"> </v>
      </c>
      <c r="AO21" s="45">
        <f t="shared" si="0"/>
        <v>0</v>
      </c>
      <c r="AP21" s="45">
        <f t="shared" si="1"/>
        <v>0</v>
      </c>
      <c r="AQ21" s="45" t="e">
        <f t="shared" si="2"/>
        <v>#N/A</v>
      </c>
      <c r="AR21" s="45">
        <f>SUMIF('Acuario (Arribado - mortalidad)'!$B$15:$B$244,ANEXO!B21,'Acuario (Arribado - mortalidad)'!$F$15:$F$244)</f>
        <v>0</v>
      </c>
      <c r="AS21" s="45" t="str">
        <f>IF(AR21&gt;0, IF(SUMIF('Acuario (Arribado - mortalidad)'!$B$15:$B$244,ANEXO!B21,'Acuario (Arribado - mortalidad)'!$K$15:$K$244)=0, "0", SUMIF('Acuario (Arribado - mortalidad)'!$B$15:$B$244,ANEXO!B21,'Acuario (Arribado - mortalidad)'!$K$15:$K$244)),"")</f>
        <v/>
      </c>
      <c r="AT21" s="45">
        <f>IF(AR21 = AS21,"0",SUMIF('Acuario (Arribado - mortalidad)'!$B$15:$B$244,ANEXO!B21,'Acuario (Arribado - mortalidad)'!$G$15:$G$244))</f>
        <v>0</v>
      </c>
      <c r="AU21" s="45" t="str">
        <f>IFERROR(Item2[[#This Row],[mortalidad acumulada]]/Item2[[#This Row],[cantidad arribada]],"")</f>
        <v/>
      </c>
      <c r="AV21" s="45">
        <f>IF(ISTEXT(R21),IF(Item2[[#This Row],[cantidad arribada]]=0,"No llega",Item2[[#This Row],[cantidad arribada]]),)</f>
        <v>0</v>
      </c>
      <c r="AW21" s="45"/>
      <c r="AX21" s="45">
        <f>SUMIF('Acuario (Arribado - mortalidad)'!$B$15:$B$244,ANEXO!B21,'Acuario (Arribado - mortalidad)'!$O$15:$O$244)</f>
        <v>0</v>
      </c>
      <c r="AY21" s="45">
        <f>SUMIF('Acuario (Arribado - mortalidad)'!$B$15:$B$244,ANEXO!B21,'Acuario (Arribado - mortalidad)'!$BG$15:$BG$244)</f>
        <v>0</v>
      </c>
      <c r="AZ21" s="45">
        <f>SUMIF('Acuario (Arribado - mortalidad)'!$B$15:$B$244,ANEXO!B21,'Acuario (Arribado - mortalidad)'!$BH$15:$BH$244)</f>
        <v>0</v>
      </c>
      <c r="BA21" s="45" t="str">
        <f>IFERROR(Item2[[#This Row],[Mortalidad dia 1]]/Item2[[#This Row],[cantidad arribada]],"")</f>
        <v/>
      </c>
      <c r="BB21" s="45" t="str">
        <f>IFERROR(Item2[[#This Row],[Mortalidad 2 a 8  (Sem 1)]]/Item2[[#This Row],[cantidad arribada]],"")</f>
        <v/>
      </c>
      <c r="BC21" s="45" t="str">
        <f>IFERROR(Item2[[#This Row],[Mortalidad 9 a 15 (Sem 2)]]/Item2[[#This Row],[cantidad arribada]],"")</f>
        <v/>
      </c>
      <c r="BD21" s="45">
        <f t="shared" si="3"/>
        <v>0</v>
      </c>
      <c r="BE21" s="45"/>
      <c r="BF21" s="210">
        <f>SUMIF('Acuario (Arribado - mortalidad)'!$B$15:$B$244,ANEXO!B21,'Acuario (Arribado - mortalidad)'!$F$15:$F$244)</f>
        <v>0</v>
      </c>
      <c r="BG21" s="210">
        <f>SUMIF('Acuario (Arribado - mortalidad)'!$B$15:$B$244,ANEXO!B21,'Acuario (Arribado - mortalidad)'!$K$15:$K$244)</f>
        <v>0</v>
      </c>
      <c r="BH21" s="210">
        <f>SUMIF('Acuario (Arribado - mortalidad)'!$B$15:$B$244,ANEXO!B21,'Acuario (Arribado - mortalidad)'!$G$15:$G$244)</f>
        <v>0</v>
      </c>
      <c r="BI21" s="210">
        <f>SUMIF('Acuario (Arribado - mortalidad)'!$B$15:$B$244,ANEXO!B21,'Acuario (Arribado - mortalidad)'!$O$15:$O$244)</f>
        <v>0</v>
      </c>
      <c r="BJ21" s="210">
        <f>SUMIF('Acuario (Arribado - mortalidad)'!$B$15:$B$244,ANEXO!B21,'Acuario (Arribado - mortalidad)'!$BG$15:$BG$244)</f>
        <v>0</v>
      </c>
      <c r="BK21" s="210">
        <f>SUMIF('Acuario (Arribado - mortalidad)'!$B$15:$B$244,ANEXO!B21,'Acuario (Arribado - mortalidad)'!$BH$15:$BH$244)</f>
        <v>0</v>
      </c>
      <c r="BL21" s="48" t="str">
        <f>IFERROR(VLOOKUP(AN21,#REF!,2,FALSE),"")</f>
        <v/>
      </c>
    </row>
    <row r="22" spans="1:64" ht="15" customHeight="1" x14ac:dyDescent="0.25">
      <c r="A22" s="41"/>
      <c r="B22" s="5">
        <v>54</v>
      </c>
      <c r="C22" s="434"/>
      <c r="D22" s="435"/>
      <c r="E22" s="435"/>
      <c r="F22" s="435"/>
      <c r="G22" s="435"/>
      <c r="H22" s="435"/>
      <c r="I22" s="436"/>
      <c r="J22" s="437"/>
      <c r="K22" s="437"/>
      <c r="L22" s="437"/>
      <c r="M22" s="437"/>
      <c r="N22" s="581" t="e">
        <f>INDEX(AMBIENTE!D$2:D$797,MATCH(R22,AMBIENTE!C$2:C$797,0))</f>
        <v>#N/A</v>
      </c>
      <c r="O22" s="581"/>
      <c r="P22" s="581"/>
      <c r="Q22" s="581"/>
      <c r="R22" s="415"/>
      <c r="S22" s="416"/>
      <c r="T22" s="416"/>
      <c r="U22" s="416"/>
      <c r="V22" s="416"/>
      <c r="W22" s="416"/>
      <c r="X22" s="417"/>
      <c r="Y22" s="400"/>
      <c r="Z22" s="401"/>
      <c r="AA22" s="401"/>
      <c r="AB22" s="401"/>
      <c r="AC22" s="402"/>
      <c r="AD22" s="394"/>
      <c r="AE22" s="395"/>
      <c r="AF22" s="396"/>
      <c r="AG22" s="432" t="str">
        <f>IFERROR(VLOOKUP(Item2[[#This Row],[Concatenado]],CITES[],2,FALSE),"")</f>
        <v/>
      </c>
      <c r="AH22" s="433"/>
      <c r="AI22" s="432" t="str">
        <f>IFERROR(VLOOKUP(Item2[[#This Row],[Concatenado]],SuscepEARs[],2,FALSE),"")</f>
        <v/>
      </c>
      <c r="AJ22" s="433"/>
      <c r="AK22" s="6"/>
      <c r="AL22" s="42"/>
      <c r="AM22" s="45">
        <v>54</v>
      </c>
      <c r="AN22" s="45" t="str">
        <f t="shared" si="4"/>
        <v xml:space="preserve"> </v>
      </c>
      <c r="AO22" s="45">
        <f t="shared" si="0"/>
        <v>0</v>
      </c>
      <c r="AP22" s="45">
        <f t="shared" si="1"/>
        <v>0</v>
      </c>
      <c r="AQ22" s="45" t="e">
        <f t="shared" si="2"/>
        <v>#N/A</v>
      </c>
      <c r="AR22" s="45">
        <f>SUMIF('Acuario (Arribado - mortalidad)'!$B$15:$B$244,ANEXO!B22,'Acuario (Arribado - mortalidad)'!$F$15:$F$244)</f>
        <v>0</v>
      </c>
      <c r="AS22" s="45" t="str">
        <f>IF(AR22&gt;0, IF(SUMIF('Acuario (Arribado - mortalidad)'!$B$15:$B$244,ANEXO!B22,'Acuario (Arribado - mortalidad)'!$K$15:$K$244)=0, "0", SUMIF('Acuario (Arribado - mortalidad)'!$B$15:$B$244,ANEXO!B22,'Acuario (Arribado - mortalidad)'!$K$15:$K$244)),"")</f>
        <v/>
      </c>
      <c r="AT22" s="45">
        <f>IF(AR22 = AS22,"0",SUMIF('Acuario (Arribado - mortalidad)'!$B$15:$B$244,ANEXO!B22,'Acuario (Arribado - mortalidad)'!$G$15:$G$244))</f>
        <v>0</v>
      </c>
      <c r="AU22" s="45" t="str">
        <f>IFERROR(Item2[[#This Row],[mortalidad acumulada]]/Item2[[#This Row],[cantidad arribada]],"")</f>
        <v/>
      </c>
      <c r="AV22" s="45">
        <f>IF(ISTEXT(R22),IF(Item2[[#This Row],[cantidad arribada]]=0,"No llega",Item2[[#This Row],[cantidad arribada]]),)</f>
        <v>0</v>
      </c>
      <c r="AW22" s="45"/>
      <c r="AX22" s="45">
        <f>SUMIF('Acuario (Arribado - mortalidad)'!$B$15:$B$244,ANEXO!B22,'Acuario (Arribado - mortalidad)'!$O$15:$O$244)</f>
        <v>0</v>
      </c>
      <c r="AY22" s="45">
        <f>SUMIF('Acuario (Arribado - mortalidad)'!$B$15:$B$244,ANEXO!B22,'Acuario (Arribado - mortalidad)'!$BG$15:$BG$244)</f>
        <v>0</v>
      </c>
      <c r="AZ22" s="45">
        <f>SUMIF('Acuario (Arribado - mortalidad)'!$B$15:$B$244,ANEXO!B22,'Acuario (Arribado - mortalidad)'!$BH$15:$BH$244)</f>
        <v>0</v>
      </c>
      <c r="BA22" s="45" t="str">
        <f>IFERROR(Item2[[#This Row],[Mortalidad dia 1]]/Item2[[#This Row],[cantidad arribada]],"")</f>
        <v/>
      </c>
      <c r="BB22" s="45" t="str">
        <f>IFERROR(Item2[[#This Row],[Mortalidad 2 a 8  (Sem 1)]]/Item2[[#This Row],[cantidad arribada]],"")</f>
        <v/>
      </c>
      <c r="BC22" s="45" t="str">
        <f>IFERROR(Item2[[#This Row],[Mortalidad 9 a 15 (Sem 2)]]/Item2[[#This Row],[cantidad arribada]],"")</f>
        <v/>
      </c>
      <c r="BD22" s="45">
        <f t="shared" si="3"/>
        <v>0</v>
      </c>
      <c r="BE22" s="45"/>
      <c r="BF22" s="210">
        <f>SUMIF('Acuario (Arribado - mortalidad)'!$B$15:$B$244,ANEXO!B22,'Acuario (Arribado - mortalidad)'!$F$15:$F$244)</f>
        <v>0</v>
      </c>
      <c r="BG22" s="210">
        <f>SUMIF('Acuario (Arribado - mortalidad)'!$B$15:$B$244,ANEXO!B22,'Acuario (Arribado - mortalidad)'!$K$15:$K$244)</f>
        <v>0</v>
      </c>
      <c r="BH22" s="210">
        <f>SUMIF('Acuario (Arribado - mortalidad)'!$B$15:$B$244,ANEXO!B22,'Acuario (Arribado - mortalidad)'!$G$15:$G$244)</f>
        <v>0</v>
      </c>
      <c r="BI22" s="210">
        <f>SUMIF('Acuario (Arribado - mortalidad)'!$B$15:$B$244,ANEXO!B22,'Acuario (Arribado - mortalidad)'!$O$15:$O$244)</f>
        <v>0</v>
      </c>
      <c r="BJ22" s="210">
        <f>SUMIF('Acuario (Arribado - mortalidad)'!$B$15:$B$244,ANEXO!B22,'Acuario (Arribado - mortalidad)'!$BG$15:$BG$244)</f>
        <v>0</v>
      </c>
      <c r="BK22" s="210">
        <f>SUMIF('Acuario (Arribado - mortalidad)'!$B$15:$B$244,ANEXO!B22,'Acuario (Arribado - mortalidad)'!$BH$15:$BH$244)</f>
        <v>0</v>
      </c>
      <c r="BL22" s="48" t="str">
        <f>IFERROR(VLOOKUP(AN22,#REF!,2,FALSE),"")</f>
        <v/>
      </c>
    </row>
    <row r="23" spans="1:64" ht="15" customHeight="1" x14ac:dyDescent="0.25">
      <c r="A23" s="41"/>
      <c r="B23" s="5">
        <v>55</v>
      </c>
      <c r="C23" s="434"/>
      <c r="D23" s="435"/>
      <c r="E23" s="435"/>
      <c r="F23" s="435"/>
      <c r="G23" s="435"/>
      <c r="H23" s="435"/>
      <c r="I23" s="436"/>
      <c r="J23" s="437"/>
      <c r="K23" s="437"/>
      <c r="L23" s="437"/>
      <c r="M23" s="437"/>
      <c r="N23" s="581" t="e">
        <f>INDEX(AMBIENTE!D$2:D$797,MATCH(R23,AMBIENTE!C$2:C$797,0))</f>
        <v>#N/A</v>
      </c>
      <c r="O23" s="581"/>
      <c r="P23" s="581"/>
      <c r="Q23" s="581"/>
      <c r="R23" s="415"/>
      <c r="S23" s="416"/>
      <c r="T23" s="416"/>
      <c r="U23" s="416"/>
      <c r="V23" s="416"/>
      <c r="W23" s="416"/>
      <c r="X23" s="417"/>
      <c r="Y23" s="400"/>
      <c r="Z23" s="401"/>
      <c r="AA23" s="401"/>
      <c r="AB23" s="401"/>
      <c r="AC23" s="402"/>
      <c r="AD23" s="394"/>
      <c r="AE23" s="395"/>
      <c r="AF23" s="396"/>
      <c r="AG23" s="432" t="str">
        <f>IFERROR(VLOOKUP(Item2[[#This Row],[Concatenado]],CITES[],2,FALSE),"")</f>
        <v/>
      </c>
      <c r="AH23" s="433"/>
      <c r="AI23" s="432" t="str">
        <f>IFERROR(VLOOKUP(Item2[[#This Row],[Concatenado]],SuscepEARs[],2,FALSE),"")</f>
        <v/>
      </c>
      <c r="AJ23" s="433"/>
      <c r="AK23" s="6"/>
      <c r="AL23" s="42"/>
      <c r="AM23" s="45">
        <v>55</v>
      </c>
      <c r="AN23" s="45" t="str">
        <f t="shared" si="4"/>
        <v xml:space="preserve"> </v>
      </c>
      <c r="AO23" s="45">
        <f t="shared" si="0"/>
        <v>0</v>
      </c>
      <c r="AP23" s="45">
        <f t="shared" si="1"/>
        <v>0</v>
      </c>
      <c r="AQ23" s="45" t="e">
        <f t="shared" si="2"/>
        <v>#N/A</v>
      </c>
      <c r="AR23" s="45">
        <f>SUMIF('Acuario (Arribado - mortalidad)'!$B$15:$B$244,ANEXO!B23,'Acuario (Arribado - mortalidad)'!$F$15:$F$244)</f>
        <v>0</v>
      </c>
      <c r="AS23" s="45" t="str">
        <f>IF(AR23&gt;0, IF(SUMIF('Acuario (Arribado - mortalidad)'!$B$15:$B$244,ANEXO!B23,'Acuario (Arribado - mortalidad)'!$K$15:$K$244)=0, "0", SUMIF('Acuario (Arribado - mortalidad)'!$B$15:$B$244,ANEXO!B23,'Acuario (Arribado - mortalidad)'!$K$15:$K$244)),"")</f>
        <v/>
      </c>
      <c r="AT23" s="45">
        <f>IF(AR23 = AS23,"0",SUMIF('Acuario (Arribado - mortalidad)'!$B$15:$B$244,ANEXO!B23,'Acuario (Arribado - mortalidad)'!$G$15:$G$244))</f>
        <v>0</v>
      </c>
      <c r="AU23" s="45" t="str">
        <f>IFERROR(Item2[[#This Row],[mortalidad acumulada]]/Item2[[#This Row],[cantidad arribada]],"")</f>
        <v/>
      </c>
      <c r="AV23" s="45">
        <f>IF(ISTEXT(R23),IF(Item2[[#This Row],[cantidad arribada]]=0,"No llega",Item2[[#This Row],[cantidad arribada]]),)</f>
        <v>0</v>
      </c>
      <c r="AW23" s="45"/>
      <c r="AX23" s="45">
        <f>SUMIF('Acuario (Arribado - mortalidad)'!$B$15:$B$244,ANEXO!B23,'Acuario (Arribado - mortalidad)'!$O$15:$O$244)</f>
        <v>0</v>
      </c>
      <c r="AY23" s="45">
        <f>SUMIF('Acuario (Arribado - mortalidad)'!$B$15:$B$244,ANEXO!B23,'Acuario (Arribado - mortalidad)'!$BG$15:$BG$244)</f>
        <v>0</v>
      </c>
      <c r="AZ23" s="45">
        <f>SUMIF('Acuario (Arribado - mortalidad)'!$B$15:$B$244,ANEXO!B23,'Acuario (Arribado - mortalidad)'!$BH$15:$BH$244)</f>
        <v>0</v>
      </c>
      <c r="BA23" s="45" t="str">
        <f>IFERROR(Item2[[#This Row],[Mortalidad dia 1]]/Item2[[#This Row],[cantidad arribada]],"")</f>
        <v/>
      </c>
      <c r="BB23" s="45" t="str">
        <f>IFERROR(Item2[[#This Row],[Mortalidad 2 a 8  (Sem 1)]]/Item2[[#This Row],[cantidad arribada]],"")</f>
        <v/>
      </c>
      <c r="BC23" s="45" t="str">
        <f>IFERROR(Item2[[#This Row],[Mortalidad 9 a 15 (Sem 2)]]/Item2[[#This Row],[cantidad arribada]],"")</f>
        <v/>
      </c>
      <c r="BD23" s="45">
        <f t="shared" si="3"/>
        <v>0</v>
      </c>
      <c r="BE23" s="45"/>
      <c r="BF23" s="210">
        <f>SUMIF('Acuario (Arribado - mortalidad)'!$B$15:$B$244,ANEXO!B23,'Acuario (Arribado - mortalidad)'!$F$15:$F$244)</f>
        <v>0</v>
      </c>
      <c r="BG23" s="210">
        <f>SUMIF('Acuario (Arribado - mortalidad)'!$B$15:$B$244,ANEXO!B23,'Acuario (Arribado - mortalidad)'!$K$15:$K$244)</f>
        <v>0</v>
      </c>
      <c r="BH23" s="210">
        <f>SUMIF('Acuario (Arribado - mortalidad)'!$B$15:$B$244,ANEXO!B23,'Acuario (Arribado - mortalidad)'!$G$15:$G$244)</f>
        <v>0</v>
      </c>
      <c r="BI23" s="210">
        <f>SUMIF('Acuario (Arribado - mortalidad)'!$B$15:$B$244,ANEXO!B23,'Acuario (Arribado - mortalidad)'!$O$15:$O$244)</f>
        <v>0</v>
      </c>
      <c r="BJ23" s="210">
        <f>SUMIF('Acuario (Arribado - mortalidad)'!$B$15:$B$244,ANEXO!B23,'Acuario (Arribado - mortalidad)'!$BG$15:$BG$244)</f>
        <v>0</v>
      </c>
      <c r="BK23" s="210">
        <f>SUMIF('Acuario (Arribado - mortalidad)'!$B$15:$B$244,ANEXO!B23,'Acuario (Arribado - mortalidad)'!$BH$15:$BH$244)</f>
        <v>0</v>
      </c>
      <c r="BL23" s="48" t="str">
        <f>IFERROR(VLOOKUP(AN23,#REF!,2,FALSE),"")</f>
        <v/>
      </c>
    </row>
    <row r="24" spans="1:64" ht="15" customHeight="1" x14ac:dyDescent="0.25">
      <c r="A24" s="41"/>
      <c r="B24" s="5">
        <v>56</v>
      </c>
      <c r="C24" s="434"/>
      <c r="D24" s="435"/>
      <c r="E24" s="435"/>
      <c r="F24" s="435"/>
      <c r="G24" s="435"/>
      <c r="H24" s="435"/>
      <c r="I24" s="436"/>
      <c r="J24" s="437"/>
      <c r="K24" s="437"/>
      <c r="L24" s="437"/>
      <c r="M24" s="437"/>
      <c r="N24" s="581" t="e">
        <f>INDEX(AMBIENTE!D$2:D$797,MATCH(R24,AMBIENTE!C$2:C$797,0))</f>
        <v>#N/A</v>
      </c>
      <c r="O24" s="581"/>
      <c r="P24" s="581"/>
      <c r="Q24" s="581"/>
      <c r="R24" s="415"/>
      <c r="S24" s="416"/>
      <c r="T24" s="416"/>
      <c r="U24" s="416"/>
      <c r="V24" s="416"/>
      <c r="W24" s="416"/>
      <c r="X24" s="417"/>
      <c r="Y24" s="400"/>
      <c r="Z24" s="401"/>
      <c r="AA24" s="401"/>
      <c r="AB24" s="401"/>
      <c r="AC24" s="402"/>
      <c r="AD24" s="394"/>
      <c r="AE24" s="395"/>
      <c r="AF24" s="396"/>
      <c r="AG24" s="432" t="str">
        <f>IFERROR(VLOOKUP(Item2[[#This Row],[Concatenado]],CITES[],2,FALSE),"")</f>
        <v/>
      </c>
      <c r="AH24" s="433"/>
      <c r="AI24" s="432" t="str">
        <f>IFERROR(VLOOKUP(Item2[[#This Row],[Concatenado]],SuscepEARs[],2,FALSE),"")</f>
        <v/>
      </c>
      <c r="AJ24" s="433"/>
      <c r="AK24" s="6"/>
      <c r="AL24" s="42"/>
      <c r="AM24" s="45">
        <v>56</v>
      </c>
      <c r="AN24" s="45" t="str">
        <f t="shared" si="4"/>
        <v xml:space="preserve"> </v>
      </c>
      <c r="AO24" s="45">
        <f t="shared" si="0"/>
        <v>0</v>
      </c>
      <c r="AP24" s="45">
        <f t="shared" si="1"/>
        <v>0</v>
      </c>
      <c r="AQ24" s="45" t="e">
        <f t="shared" si="2"/>
        <v>#N/A</v>
      </c>
      <c r="AR24" s="45">
        <f>SUMIF('Acuario (Arribado - mortalidad)'!$B$15:$B$244,ANEXO!B24,'Acuario (Arribado - mortalidad)'!$F$15:$F$244)</f>
        <v>0</v>
      </c>
      <c r="AS24" s="45" t="str">
        <f>IF(AR24&gt;0, IF(SUMIF('Acuario (Arribado - mortalidad)'!$B$15:$B$244,ANEXO!B24,'Acuario (Arribado - mortalidad)'!$K$15:$K$244)=0, "0", SUMIF('Acuario (Arribado - mortalidad)'!$B$15:$B$244,ANEXO!B24,'Acuario (Arribado - mortalidad)'!$K$15:$K$244)),"")</f>
        <v/>
      </c>
      <c r="AT24" s="45">
        <f>IF(AR24 = AS24,"0",SUMIF('Acuario (Arribado - mortalidad)'!$B$15:$B$244,ANEXO!B24,'Acuario (Arribado - mortalidad)'!$G$15:$G$244))</f>
        <v>0</v>
      </c>
      <c r="AU24" s="45" t="str">
        <f>IFERROR(Item2[[#This Row],[mortalidad acumulada]]/Item2[[#This Row],[cantidad arribada]],"")</f>
        <v/>
      </c>
      <c r="AV24" s="45">
        <f>IF(ISTEXT(R24),IF(Item2[[#This Row],[cantidad arribada]]=0,"No llega",Item2[[#This Row],[cantidad arribada]]),)</f>
        <v>0</v>
      </c>
      <c r="AW24" s="45"/>
      <c r="AX24" s="45">
        <f>SUMIF('Acuario (Arribado - mortalidad)'!$B$15:$B$244,ANEXO!B24,'Acuario (Arribado - mortalidad)'!$O$15:$O$244)</f>
        <v>0</v>
      </c>
      <c r="AY24" s="45">
        <f>SUMIF('Acuario (Arribado - mortalidad)'!$B$15:$B$244,ANEXO!B24,'Acuario (Arribado - mortalidad)'!$BG$15:$BG$244)</f>
        <v>0</v>
      </c>
      <c r="AZ24" s="45">
        <f>SUMIF('Acuario (Arribado - mortalidad)'!$B$15:$B$244,ANEXO!B24,'Acuario (Arribado - mortalidad)'!$BH$15:$BH$244)</f>
        <v>0</v>
      </c>
      <c r="BA24" s="45" t="str">
        <f>IFERROR(Item2[[#This Row],[Mortalidad dia 1]]/Item2[[#This Row],[cantidad arribada]],"")</f>
        <v/>
      </c>
      <c r="BB24" s="45" t="str">
        <f>IFERROR(Item2[[#This Row],[Mortalidad 2 a 8  (Sem 1)]]/Item2[[#This Row],[cantidad arribada]],"")</f>
        <v/>
      </c>
      <c r="BC24" s="45" t="str">
        <f>IFERROR(Item2[[#This Row],[Mortalidad 9 a 15 (Sem 2)]]/Item2[[#This Row],[cantidad arribada]],"")</f>
        <v/>
      </c>
      <c r="BD24" s="45">
        <f t="shared" si="3"/>
        <v>0</v>
      </c>
      <c r="BE24" s="45"/>
      <c r="BF24" s="210">
        <f>SUMIF('Acuario (Arribado - mortalidad)'!$B$15:$B$244,ANEXO!B24,'Acuario (Arribado - mortalidad)'!$F$15:$F$244)</f>
        <v>0</v>
      </c>
      <c r="BG24" s="210">
        <f>SUMIF('Acuario (Arribado - mortalidad)'!$B$15:$B$244,ANEXO!B24,'Acuario (Arribado - mortalidad)'!$K$15:$K$244)</f>
        <v>0</v>
      </c>
      <c r="BH24" s="210">
        <f>SUMIF('Acuario (Arribado - mortalidad)'!$B$15:$B$244,ANEXO!B24,'Acuario (Arribado - mortalidad)'!$G$15:$G$244)</f>
        <v>0</v>
      </c>
      <c r="BI24" s="210">
        <f>SUMIF('Acuario (Arribado - mortalidad)'!$B$15:$B$244,ANEXO!B24,'Acuario (Arribado - mortalidad)'!$O$15:$O$244)</f>
        <v>0</v>
      </c>
      <c r="BJ24" s="210">
        <f>SUMIF('Acuario (Arribado - mortalidad)'!$B$15:$B$244,ANEXO!B24,'Acuario (Arribado - mortalidad)'!$BG$15:$BG$244)</f>
        <v>0</v>
      </c>
      <c r="BK24" s="210">
        <f>SUMIF('Acuario (Arribado - mortalidad)'!$B$15:$B$244,ANEXO!B24,'Acuario (Arribado - mortalidad)'!$BH$15:$BH$244)</f>
        <v>0</v>
      </c>
      <c r="BL24" s="48" t="str">
        <f>IFERROR(VLOOKUP(AN24,#REF!,2,FALSE),"")</f>
        <v/>
      </c>
    </row>
    <row r="25" spans="1:64" ht="15" customHeight="1" x14ac:dyDescent="0.25">
      <c r="A25" s="41"/>
      <c r="B25" s="5">
        <v>57</v>
      </c>
      <c r="C25" s="434"/>
      <c r="D25" s="435"/>
      <c r="E25" s="435"/>
      <c r="F25" s="435"/>
      <c r="G25" s="435"/>
      <c r="H25" s="435"/>
      <c r="I25" s="436"/>
      <c r="J25" s="437"/>
      <c r="K25" s="437"/>
      <c r="L25" s="437"/>
      <c r="M25" s="437"/>
      <c r="N25" s="581" t="e">
        <f>INDEX(AMBIENTE!D$2:D$797,MATCH(R25,AMBIENTE!C$2:C$797,0))</f>
        <v>#N/A</v>
      </c>
      <c r="O25" s="581"/>
      <c r="P25" s="581"/>
      <c r="Q25" s="581"/>
      <c r="R25" s="415"/>
      <c r="S25" s="416"/>
      <c r="T25" s="416"/>
      <c r="U25" s="416"/>
      <c r="V25" s="416"/>
      <c r="W25" s="416"/>
      <c r="X25" s="417"/>
      <c r="Y25" s="400"/>
      <c r="Z25" s="401"/>
      <c r="AA25" s="401"/>
      <c r="AB25" s="401"/>
      <c r="AC25" s="402"/>
      <c r="AD25" s="394"/>
      <c r="AE25" s="395"/>
      <c r="AF25" s="396"/>
      <c r="AG25" s="432" t="str">
        <f>IFERROR(VLOOKUP(Item2[[#This Row],[Concatenado]],CITES[],2,FALSE),"")</f>
        <v/>
      </c>
      <c r="AH25" s="433"/>
      <c r="AI25" s="432" t="str">
        <f>IFERROR(VLOOKUP(Item2[[#This Row],[Concatenado]],SuscepEARs[],2,FALSE),"")</f>
        <v/>
      </c>
      <c r="AJ25" s="433"/>
      <c r="AK25" s="6"/>
      <c r="AL25" s="42"/>
      <c r="AM25" s="45">
        <v>57</v>
      </c>
      <c r="AN25" s="45" t="str">
        <f t="shared" si="4"/>
        <v xml:space="preserve"> </v>
      </c>
      <c r="AO25" s="45">
        <f t="shared" si="0"/>
        <v>0</v>
      </c>
      <c r="AP25" s="45">
        <f t="shared" si="1"/>
        <v>0</v>
      </c>
      <c r="AQ25" s="45" t="e">
        <f t="shared" si="2"/>
        <v>#N/A</v>
      </c>
      <c r="AR25" s="45">
        <f>SUMIF('Acuario (Arribado - mortalidad)'!$B$15:$B$244,ANEXO!B25,'Acuario (Arribado - mortalidad)'!$F$15:$F$244)</f>
        <v>0</v>
      </c>
      <c r="AS25" s="45" t="str">
        <f>IF(AR25&gt;0, IF(SUMIF('Acuario (Arribado - mortalidad)'!$B$15:$B$244,ANEXO!B25,'Acuario (Arribado - mortalidad)'!$K$15:$K$244)=0, "0", SUMIF('Acuario (Arribado - mortalidad)'!$B$15:$B$244,ANEXO!B25,'Acuario (Arribado - mortalidad)'!$K$15:$K$244)),"")</f>
        <v/>
      </c>
      <c r="AT25" s="45">
        <f>IF(AR25 = AS25,"0",SUMIF('Acuario (Arribado - mortalidad)'!$B$15:$B$244,ANEXO!B25,'Acuario (Arribado - mortalidad)'!$G$15:$G$244))</f>
        <v>0</v>
      </c>
      <c r="AU25" s="45" t="str">
        <f>IFERROR(Item2[[#This Row],[mortalidad acumulada]]/Item2[[#This Row],[cantidad arribada]],"")</f>
        <v/>
      </c>
      <c r="AV25" s="45">
        <f>IF(ISTEXT(R25),IF(Item2[[#This Row],[cantidad arribada]]=0,"No llega",Item2[[#This Row],[cantidad arribada]]),)</f>
        <v>0</v>
      </c>
      <c r="AW25" s="45"/>
      <c r="AX25" s="45">
        <f>SUMIF('Acuario (Arribado - mortalidad)'!$B$15:$B$244,ANEXO!B25,'Acuario (Arribado - mortalidad)'!$O$15:$O$244)</f>
        <v>0</v>
      </c>
      <c r="AY25" s="45">
        <f>SUMIF('Acuario (Arribado - mortalidad)'!$B$15:$B$244,ANEXO!B25,'Acuario (Arribado - mortalidad)'!$BG$15:$BG$244)</f>
        <v>0</v>
      </c>
      <c r="AZ25" s="45">
        <f>SUMIF('Acuario (Arribado - mortalidad)'!$B$15:$B$244,ANEXO!B25,'Acuario (Arribado - mortalidad)'!$BH$15:$BH$244)</f>
        <v>0</v>
      </c>
      <c r="BA25" s="45" t="str">
        <f>IFERROR(Item2[[#This Row],[Mortalidad dia 1]]/Item2[[#This Row],[cantidad arribada]],"")</f>
        <v/>
      </c>
      <c r="BB25" s="45" t="str">
        <f>IFERROR(Item2[[#This Row],[Mortalidad 2 a 8  (Sem 1)]]/Item2[[#This Row],[cantidad arribada]],"")</f>
        <v/>
      </c>
      <c r="BC25" s="45" t="str">
        <f>IFERROR(Item2[[#This Row],[Mortalidad 9 a 15 (Sem 2)]]/Item2[[#This Row],[cantidad arribada]],"")</f>
        <v/>
      </c>
      <c r="BD25" s="45">
        <f t="shared" si="3"/>
        <v>0</v>
      </c>
      <c r="BE25" s="45"/>
      <c r="BF25" s="210">
        <f>SUMIF('Acuario (Arribado - mortalidad)'!$B$15:$B$244,ANEXO!B25,'Acuario (Arribado - mortalidad)'!$F$15:$F$244)</f>
        <v>0</v>
      </c>
      <c r="BG25" s="210">
        <f>SUMIF('Acuario (Arribado - mortalidad)'!$B$15:$B$244,ANEXO!B25,'Acuario (Arribado - mortalidad)'!$K$15:$K$244)</f>
        <v>0</v>
      </c>
      <c r="BH25" s="210">
        <f>SUMIF('Acuario (Arribado - mortalidad)'!$B$15:$B$244,ANEXO!B25,'Acuario (Arribado - mortalidad)'!$G$15:$G$244)</f>
        <v>0</v>
      </c>
      <c r="BI25" s="210">
        <f>SUMIF('Acuario (Arribado - mortalidad)'!$B$15:$B$244,ANEXO!B25,'Acuario (Arribado - mortalidad)'!$O$15:$O$244)</f>
        <v>0</v>
      </c>
      <c r="BJ25" s="210">
        <f>SUMIF('Acuario (Arribado - mortalidad)'!$B$15:$B$244,ANEXO!B25,'Acuario (Arribado - mortalidad)'!$BG$15:$BG$244)</f>
        <v>0</v>
      </c>
      <c r="BK25" s="210">
        <f>SUMIF('Acuario (Arribado - mortalidad)'!$B$15:$B$244,ANEXO!B25,'Acuario (Arribado - mortalidad)'!$BH$15:$BH$244)</f>
        <v>0</v>
      </c>
      <c r="BL25" s="48" t="str">
        <f>IFERROR(VLOOKUP(AN25,#REF!,2,FALSE),"")</f>
        <v/>
      </c>
    </row>
    <row r="26" spans="1:64" ht="15" customHeight="1" x14ac:dyDescent="0.25">
      <c r="A26" s="41"/>
      <c r="B26" s="5">
        <v>58</v>
      </c>
      <c r="C26" s="434"/>
      <c r="D26" s="435"/>
      <c r="E26" s="435"/>
      <c r="F26" s="435"/>
      <c r="G26" s="435"/>
      <c r="H26" s="435"/>
      <c r="I26" s="436"/>
      <c r="J26" s="437"/>
      <c r="K26" s="437"/>
      <c r="L26" s="437"/>
      <c r="M26" s="437"/>
      <c r="N26" s="581" t="e">
        <f>INDEX(AMBIENTE!D$2:D$797,MATCH(R26,AMBIENTE!C$2:C$797,0))</f>
        <v>#N/A</v>
      </c>
      <c r="O26" s="581"/>
      <c r="P26" s="581"/>
      <c r="Q26" s="581"/>
      <c r="R26" s="415"/>
      <c r="S26" s="416"/>
      <c r="T26" s="416"/>
      <c r="U26" s="416"/>
      <c r="V26" s="416"/>
      <c r="W26" s="416"/>
      <c r="X26" s="417"/>
      <c r="Y26" s="400"/>
      <c r="Z26" s="401"/>
      <c r="AA26" s="401"/>
      <c r="AB26" s="401"/>
      <c r="AC26" s="402"/>
      <c r="AD26" s="394"/>
      <c r="AE26" s="395"/>
      <c r="AF26" s="396"/>
      <c r="AG26" s="432" t="str">
        <f>IFERROR(VLOOKUP(Item2[[#This Row],[Concatenado]],CITES[],2,FALSE),"")</f>
        <v/>
      </c>
      <c r="AH26" s="433"/>
      <c r="AI26" s="432" t="str">
        <f>IFERROR(VLOOKUP(Item2[[#This Row],[Concatenado]],SuscepEARs[],2,FALSE),"")</f>
        <v/>
      </c>
      <c r="AJ26" s="433"/>
      <c r="AK26" s="6"/>
      <c r="AL26" s="42"/>
      <c r="AM26" s="45">
        <v>58</v>
      </c>
      <c r="AN26" s="45" t="str">
        <f t="shared" si="4"/>
        <v xml:space="preserve"> </v>
      </c>
      <c r="AO26" s="45">
        <f t="shared" si="0"/>
        <v>0</v>
      </c>
      <c r="AP26" s="45">
        <f t="shared" si="1"/>
        <v>0</v>
      </c>
      <c r="AQ26" s="45" t="e">
        <f t="shared" si="2"/>
        <v>#N/A</v>
      </c>
      <c r="AR26" s="45">
        <f>SUMIF('Acuario (Arribado - mortalidad)'!$B$15:$B$244,ANEXO!B26,'Acuario (Arribado - mortalidad)'!$F$15:$F$244)</f>
        <v>0</v>
      </c>
      <c r="AS26" s="45" t="str">
        <f>IF(AR26&gt;0, IF(SUMIF('Acuario (Arribado - mortalidad)'!$B$15:$B$244,ANEXO!B26,'Acuario (Arribado - mortalidad)'!$K$15:$K$244)=0, "0", SUMIF('Acuario (Arribado - mortalidad)'!$B$15:$B$244,ANEXO!B26,'Acuario (Arribado - mortalidad)'!$K$15:$K$244)),"")</f>
        <v/>
      </c>
      <c r="AT26" s="45">
        <f>IF(AR26 = AS26,"0",SUMIF('Acuario (Arribado - mortalidad)'!$B$15:$B$244,ANEXO!B26,'Acuario (Arribado - mortalidad)'!$G$15:$G$244))</f>
        <v>0</v>
      </c>
      <c r="AU26" s="45" t="str">
        <f>IFERROR(Item2[[#This Row],[mortalidad acumulada]]/Item2[[#This Row],[cantidad arribada]],"")</f>
        <v/>
      </c>
      <c r="AV26" s="45">
        <f>IF(ISTEXT(R26),IF(Item2[[#This Row],[cantidad arribada]]=0,"No llega",Item2[[#This Row],[cantidad arribada]]),)</f>
        <v>0</v>
      </c>
      <c r="AW26" s="45"/>
      <c r="AX26" s="45">
        <f>SUMIF('Acuario (Arribado - mortalidad)'!$B$15:$B$244,ANEXO!B26,'Acuario (Arribado - mortalidad)'!$O$15:$O$244)</f>
        <v>0</v>
      </c>
      <c r="AY26" s="45">
        <f>SUMIF('Acuario (Arribado - mortalidad)'!$B$15:$B$244,ANEXO!B26,'Acuario (Arribado - mortalidad)'!$BG$15:$BG$244)</f>
        <v>0</v>
      </c>
      <c r="AZ26" s="45">
        <f>SUMIF('Acuario (Arribado - mortalidad)'!$B$15:$B$244,ANEXO!B26,'Acuario (Arribado - mortalidad)'!$BH$15:$BH$244)</f>
        <v>0</v>
      </c>
      <c r="BA26" s="45" t="str">
        <f>IFERROR(Item2[[#This Row],[Mortalidad dia 1]]/Item2[[#This Row],[cantidad arribada]],"")</f>
        <v/>
      </c>
      <c r="BB26" s="45" t="str">
        <f>IFERROR(Item2[[#This Row],[Mortalidad 2 a 8  (Sem 1)]]/Item2[[#This Row],[cantidad arribada]],"")</f>
        <v/>
      </c>
      <c r="BC26" s="45" t="str">
        <f>IFERROR(Item2[[#This Row],[Mortalidad 9 a 15 (Sem 2)]]/Item2[[#This Row],[cantidad arribada]],"")</f>
        <v/>
      </c>
      <c r="BD26" s="45">
        <f t="shared" si="3"/>
        <v>0</v>
      </c>
      <c r="BE26" s="45"/>
      <c r="BF26" s="210">
        <f>SUMIF('Acuario (Arribado - mortalidad)'!$B$15:$B$244,ANEXO!B26,'Acuario (Arribado - mortalidad)'!$F$15:$F$244)</f>
        <v>0</v>
      </c>
      <c r="BG26" s="210">
        <f>SUMIF('Acuario (Arribado - mortalidad)'!$B$15:$B$244,ANEXO!B26,'Acuario (Arribado - mortalidad)'!$K$15:$K$244)</f>
        <v>0</v>
      </c>
      <c r="BH26" s="210">
        <f>SUMIF('Acuario (Arribado - mortalidad)'!$B$15:$B$244,ANEXO!B26,'Acuario (Arribado - mortalidad)'!$G$15:$G$244)</f>
        <v>0</v>
      </c>
      <c r="BI26" s="210">
        <f>SUMIF('Acuario (Arribado - mortalidad)'!$B$15:$B$244,ANEXO!B26,'Acuario (Arribado - mortalidad)'!$O$15:$O$244)</f>
        <v>0</v>
      </c>
      <c r="BJ26" s="210">
        <f>SUMIF('Acuario (Arribado - mortalidad)'!$B$15:$B$244,ANEXO!B26,'Acuario (Arribado - mortalidad)'!$BG$15:$BG$244)</f>
        <v>0</v>
      </c>
      <c r="BK26" s="210">
        <f>SUMIF('Acuario (Arribado - mortalidad)'!$B$15:$B$244,ANEXO!B26,'Acuario (Arribado - mortalidad)'!$BH$15:$BH$244)</f>
        <v>0</v>
      </c>
      <c r="BL26" s="48" t="str">
        <f>IFERROR(VLOOKUP(AN26,#REF!,2,FALSE),"")</f>
        <v/>
      </c>
    </row>
    <row r="27" spans="1:64" ht="15" customHeight="1" x14ac:dyDescent="0.25">
      <c r="A27" s="41"/>
      <c r="B27" s="5">
        <v>59</v>
      </c>
      <c r="C27" s="434"/>
      <c r="D27" s="435"/>
      <c r="E27" s="435"/>
      <c r="F27" s="435"/>
      <c r="G27" s="435"/>
      <c r="H27" s="435"/>
      <c r="I27" s="436"/>
      <c r="J27" s="437"/>
      <c r="K27" s="437"/>
      <c r="L27" s="437"/>
      <c r="M27" s="437"/>
      <c r="N27" s="581" t="e">
        <f>INDEX(AMBIENTE!D$2:D$797,MATCH(R27,AMBIENTE!C$2:C$797,0))</f>
        <v>#N/A</v>
      </c>
      <c r="O27" s="581"/>
      <c r="P27" s="581"/>
      <c r="Q27" s="581"/>
      <c r="R27" s="415"/>
      <c r="S27" s="416"/>
      <c r="T27" s="416"/>
      <c r="U27" s="416"/>
      <c r="V27" s="416"/>
      <c r="W27" s="416"/>
      <c r="X27" s="417"/>
      <c r="Y27" s="400"/>
      <c r="Z27" s="401"/>
      <c r="AA27" s="401"/>
      <c r="AB27" s="401"/>
      <c r="AC27" s="402"/>
      <c r="AD27" s="394"/>
      <c r="AE27" s="395"/>
      <c r="AF27" s="396"/>
      <c r="AG27" s="432" t="str">
        <f>IFERROR(VLOOKUP(Item2[[#This Row],[Concatenado]],CITES[],2,FALSE),"")</f>
        <v/>
      </c>
      <c r="AH27" s="433"/>
      <c r="AI27" s="432" t="str">
        <f>IFERROR(VLOOKUP(Item2[[#This Row],[Concatenado]],SuscepEARs[],2,FALSE),"")</f>
        <v/>
      </c>
      <c r="AJ27" s="433"/>
      <c r="AK27" s="6"/>
      <c r="AL27" s="42"/>
      <c r="AM27" s="45">
        <v>59</v>
      </c>
      <c r="AN27" s="45" t="str">
        <f t="shared" si="4"/>
        <v xml:space="preserve"> </v>
      </c>
      <c r="AO27" s="45">
        <f t="shared" si="0"/>
        <v>0</v>
      </c>
      <c r="AP27" s="45">
        <f t="shared" si="1"/>
        <v>0</v>
      </c>
      <c r="AQ27" s="45" t="e">
        <f t="shared" si="2"/>
        <v>#N/A</v>
      </c>
      <c r="AR27" s="45">
        <f>SUMIF('Acuario (Arribado - mortalidad)'!$B$15:$B$244,ANEXO!B27,'Acuario (Arribado - mortalidad)'!$F$15:$F$244)</f>
        <v>0</v>
      </c>
      <c r="AS27" s="45" t="str">
        <f>IF(AR27&gt;0, IF(SUMIF('Acuario (Arribado - mortalidad)'!$B$15:$B$244,ANEXO!B27,'Acuario (Arribado - mortalidad)'!$K$15:$K$244)=0, "0", SUMIF('Acuario (Arribado - mortalidad)'!$B$15:$B$244,ANEXO!B27,'Acuario (Arribado - mortalidad)'!$K$15:$K$244)),"")</f>
        <v/>
      </c>
      <c r="AT27" s="45">
        <f>IF(AR27 = AS27,"0",SUMIF('Acuario (Arribado - mortalidad)'!$B$15:$B$244,ANEXO!B27,'Acuario (Arribado - mortalidad)'!$G$15:$G$244))</f>
        <v>0</v>
      </c>
      <c r="AU27" s="45" t="str">
        <f>IFERROR(Item2[[#This Row],[mortalidad acumulada]]/Item2[[#This Row],[cantidad arribada]],"")</f>
        <v/>
      </c>
      <c r="AV27" s="45">
        <f>IF(ISTEXT(R27),IF(Item2[[#This Row],[cantidad arribada]]=0,"No llega",Item2[[#This Row],[cantidad arribada]]),)</f>
        <v>0</v>
      </c>
      <c r="AW27" s="45"/>
      <c r="AX27" s="45">
        <f>SUMIF('Acuario (Arribado - mortalidad)'!$B$15:$B$244,ANEXO!B27,'Acuario (Arribado - mortalidad)'!$O$15:$O$244)</f>
        <v>0</v>
      </c>
      <c r="AY27" s="45">
        <f>SUMIF('Acuario (Arribado - mortalidad)'!$B$15:$B$244,ANEXO!B27,'Acuario (Arribado - mortalidad)'!$BG$15:$BG$244)</f>
        <v>0</v>
      </c>
      <c r="AZ27" s="45">
        <f>SUMIF('Acuario (Arribado - mortalidad)'!$B$15:$B$244,ANEXO!B27,'Acuario (Arribado - mortalidad)'!$BH$15:$BH$244)</f>
        <v>0</v>
      </c>
      <c r="BA27" s="45" t="str">
        <f>IFERROR(Item2[[#This Row],[Mortalidad dia 1]]/Item2[[#This Row],[cantidad arribada]],"")</f>
        <v/>
      </c>
      <c r="BB27" s="45" t="str">
        <f>IFERROR(Item2[[#This Row],[Mortalidad 2 a 8  (Sem 1)]]/Item2[[#This Row],[cantidad arribada]],"")</f>
        <v/>
      </c>
      <c r="BC27" s="45" t="str">
        <f>IFERROR(Item2[[#This Row],[Mortalidad 9 a 15 (Sem 2)]]/Item2[[#This Row],[cantidad arribada]],"")</f>
        <v/>
      </c>
      <c r="BD27" s="45">
        <f t="shared" si="3"/>
        <v>0</v>
      </c>
      <c r="BE27" s="45"/>
      <c r="BF27" s="210">
        <f>SUMIF('Acuario (Arribado - mortalidad)'!$B$15:$B$244,ANEXO!B27,'Acuario (Arribado - mortalidad)'!$F$15:$F$244)</f>
        <v>0</v>
      </c>
      <c r="BG27" s="210">
        <f>SUMIF('Acuario (Arribado - mortalidad)'!$B$15:$B$244,ANEXO!B27,'Acuario (Arribado - mortalidad)'!$K$15:$K$244)</f>
        <v>0</v>
      </c>
      <c r="BH27" s="210">
        <f>SUMIF('Acuario (Arribado - mortalidad)'!$B$15:$B$244,ANEXO!B27,'Acuario (Arribado - mortalidad)'!$G$15:$G$244)</f>
        <v>0</v>
      </c>
      <c r="BI27" s="210">
        <f>SUMIF('Acuario (Arribado - mortalidad)'!$B$15:$B$244,ANEXO!B27,'Acuario (Arribado - mortalidad)'!$O$15:$O$244)</f>
        <v>0</v>
      </c>
      <c r="BJ27" s="210">
        <f>SUMIF('Acuario (Arribado - mortalidad)'!$B$15:$B$244,ANEXO!B27,'Acuario (Arribado - mortalidad)'!$BG$15:$BG$244)</f>
        <v>0</v>
      </c>
      <c r="BK27" s="210">
        <f>SUMIF('Acuario (Arribado - mortalidad)'!$B$15:$B$244,ANEXO!B27,'Acuario (Arribado - mortalidad)'!$BH$15:$BH$244)</f>
        <v>0</v>
      </c>
      <c r="BL27" s="48" t="str">
        <f>IFERROR(VLOOKUP(AN27,#REF!,2,FALSE),"")</f>
        <v/>
      </c>
    </row>
    <row r="28" spans="1:64" ht="15" customHeight="1" x14ac:dyDescent="0.25">
      <c r="A28" s="41"/>
      <c r="B28" s="5">
        <v>60</v>
      </c>
      <c r="C28" s="434"/>
      <c r="D28" s="435"/>
      <c r="E28" s="435"/>
      <c r="F28" s="435"/>
      <c r="G28" s="435"/>
      <c r="H28" s="435"/>
      <c r="I28" s="436"/>
      <c r="J28" s="437"/>
      <c r="K28" s="437"/>
      <c r="L28" s="437"/>
      <c r="M28" s="437"/>
      <c r="N28" s="581" t="e">
        <f>INDEX(AMBIENTE!D$2:D$797,MATCH(R28,AMBIENTE!C$2:C$797,0))</f>
        <v>#N/A</v>
      </c>
      <c r="O28" s="581"/>
      <c r="P28" s="581"/>
      <c r="Q28" s="581"/>
      <c r="R28" s="415"/>
      <c r="S28" s="416"/>
      <c r="T28" s="416"/>
      <c r="U28" s="416"/>
      <c r="V28" s="416"/>
      <c r="W28" s="416"/>
      <c r="X28" s="417"/>
      <c r="Y28" s="400"/>
      <c r="Z28" s="401"/>
      <c r="AA28" s="401"/>
      <c r="AB28" s="401"/>
      <c r="AC28" s="402"/>
      <c r="AD28" s="394"/>
      <c r="AE28" s="395"/>
      <c r="AF28" s="396"/>
      <c r="AG28" s="432" t="str">
        <f>IFERROR(VLOOKUP(Item2[[#This Row],[Concatenado]],CITES[],2,FALSE),"")</f>
        <v/>
      </c>
      <c r="AH28" s="433"/>
      <c r="AI28" s="432" t="str">
        <f>IFERROR(VLOOKUP(Item2[[#This Row],[Concatenado]],SuscepEARs[],2,FALSE),"")</f>
        <v/>
      </c>
      <c r="AJ28" s="433"/>
      <c r="AK28" s="6"/>
      <c r="AL28" s="42"/>
      <c r="AM28" s="45">
        <v>60</v>
      </c>
      <c r="AN28" s="45" t="str">
        <f t="shared" si="4"/>
        <v xml:space="preserve"> </v>
      </c>
      <c r="AO28" s="45">
        <f t="shared" si="0"/>
        <v>0</v>
      </c>
      <c r="AP28" s="45">
        <f t="shared" si="1"/>
        <v>0</v>
      </c>
      <c r="AQ28" s="45" t="e">
        <f t="shared" si="2"/>
        <v>#N/A</v>
      </c>
      <c r="AR28" s="45">
        <f>SUMIF('Acuario (Arribado - mortalidad)'!$B$15:$B$244,ANEXO!B28,'Acuario (Arribado - mortalidad)'!$F$15:$F$244)</f>
        <v>0</v>
      </c>
      <c r="AS28" s="45" t="str">
        <f>IF(AR28&gt;0, IF(SUMIF('Acuario (Arribado - mortalidad)'!$B$15:$B$244,ANEXO!B28,'Acuario (Arribado - mortalidad)'!$K$15:$K$244)=0, "0", SUMIF('Acuario (Arribado - mortalidad)'!$B$15:$B$244,ANEXO!B28,'Acuario (Arribado - mortalidad)'!$K$15:$K$244)),"")</f>
        <v/>
      </c>
      <c r="AT28" s="45">
        <f>IF(AR28 = AS28,"0",SUMIF('Acuario (Arribado - mortalidad)'!$B$15:$B$244,ANEXO!B28,'Acuario (Arribado - mortalidad)'!$G$15:$G$244))</f>
        <v>0</v>
      </c>
      <c r="AU28" s="45" t="str">
        <f>IFERROR(Item2[[#This Row],[mortalidad acumulada]]/Item2[[#This Row],[cantidad arribada]],"")</f>
        <v/>
      </c>
      <c r="AV28" s="45">
        <f>IF(ISTEXT(R28),IF(Item2[[#This Row],[cantidad arribada]]=0,"No llega",Item2[[#This Row],[cantidad arribada]]),)</f>
        <v>0</v>
      </c>
      <c r="AW28" s="45"/>
      <c r="AX28" s="45">
        <f>SUMIF('Acuario (Arribado - mortalidad)'!$B$15:$B$244,ANEXO!B28,'Acuario (Arribado - mortalidad)'!$O$15:$O$244)</f>
        <v>0</v>
      </c>
      <c r="AY28" s="45">
        <f>SUMIF('Acuario (Arribado - mortalidad)'!$B$15:$B$244,ANEXO!B28,'Acuario (Arribado - mortalidad)'!$BG$15:$BG$244)</f>
        <v>0</v>
      </c>
      <c r="AZ28" s="45">
        <f>SUMIF('Acuario (Arribado - mortalidad)'!$B$15:$B$244,ANEXO!B28,'Acuario (Arribado - mortalidad)'!$BH$15:$BH$244)</f>
        <v>0</v>
      </c>
      <c r="BA28" s="45" t="str">
        <f>IFERROR(Item2[[#This Row],[Mortalidad dia 1]]/Item2[[#This Row],[cantidad arribada]],"")</f>
        <v/>
      </c>
      <c r="BB28" s="45" t="str">
        <f>IFERROR(Item2[[#This Row],[Mortalidad 2 a 8  (Sem 1)]]/Item2[[#This Row],[cantidad arribada]],"")</f>
        <v/>
      </c>
      <c r="BC28" s="45" t="str">
        <f>IFERROR(Item2[[#This Row],[Mortalidad 9 a 15 (Sem 2)]]/Item2[[#This Row],[cantidad arribada]],"")</f>
        <v/>
      </c>
      <c r="BD28" s="45">
        <f t="shared" si="3"/>
        <v>0</v>
      </c>
      <c r="BE28" s="45"/>
      <c r="BF28" s="210">
        <f>SUMIF('Acuario (Arribado - mortalidad)'!$B$15:$B$244,ANEXO!B28,'Acuario (Arribado - mortalidad)'!$F$15:$F$244)</f>
        <v>0</v>
      </c>
      <c r="BG28" s="210">
        <f>SUMIF('Acuario (Arribado - mortalidad)'!$B$15:$B$244,ANEXO!B28,'Acuario (Arribado - mortalidad)'!$K$15:$K$244)</f>
        <v>0</v>
      </c>
      <c r="BH28" s="210">
        <f>SUMIF('Acuario (Arribado - mortalidad)'!$B$15:$B$244,ANEXO!B28,'Acuario (Arribado - mortalidad)'!$G$15:$G$244)</f>
        <v>0</v>
      </c>
      <c r="BI28" s="210">
        <f>SUMIF('Acuario (Arribado - mortalidad)'!$B$15:$B$244,ANEXO!B28,'Acuario (Arribado - mortalidad)'!$O$15:$O$244)</f>
        <v>0</v>
      </c>
      <c r="BJ28" s="210">
        <f>SUMIF('Acuario (Arribado - mortalidad)'!$B$15:$B$244,ANEXO!B28,'Acuario (Arribado - mortalidad)'!$BG$15:$BG$244)</f>
        <v>0</v>
      </c>
      <c r="BK28" s="210">
        <f>SUMIF('Acuario (Arribado - mortalidad)'!$B$15:$B$244,ANEXO!B28,'Acuario (Arribado - mortalidad)'!$BH$15:$BH$244)</f>
        <v>0</v>
      </c>
      <c r="BL28" s="48" t="str">
        <f>IFERROR(VLOOKUP(AN28,#REF!,2,FALSE),"")</f>
        <v/>
      </c>
    </row>
    <row r="29" spans="1:64" ht="15" customHeight="1" x14ac:dyDescent="0.25">
      <c r="A29" s="41"/>
      <c r="B29" s="5">
        <v>61</v>
      </c>
      <c r="C29" s="434"/>
      <c r="D29" s="435"/>
      <c r="E29" s="435"/>
      <c r="F29" s="435"/>
      <c r="G29" s="435"/>
      <c r="H29" s="435"/>
      <c r="I29" s="436"/>
      <c r="J29" s="437"/>
      <c r="K29" s="437"/>
      <c r="L29" s="437"/>
      <c r="M29" s="437"/>
      <c r="N29" s="581" t="e">
        <f>INDEX(AMBIENTE!D$2:D$797,MATCH(R29,AMBIENTE!C$2:C$797,0))</f>
        <v>#N/A</v>
      </c>
      <c r="O29" s="581"/>
      <c r="P29" s="581"/>
      <c r="Q29" s="581"/>
      <c r="R29" s="415"/>
      <c r="S29" s="416"/>
      <c r="T29" s="416"/>
      <c r="U29" s="416"/>
      <c r="V29" s="416"/>
      <c r="W29" s="416"/>
      <c r="X29" s="417"/>
      <c r="Y29" s="400"/>
      <c r="Z29" s="401"/>
      <c r="AA29" s="401"/>
      <c r="AB29" s="401"/>
      <c r="AC29" s="402"/>
      <c r="AD29" s="394"/>
      <c r="AE29" s="395"/>
      <c r="AF29" s="396"/>
      <c r="AG29" s="432" t="str">
        <f>IFERROR(VLOOKUP(Item2[[#This Row],[Concatenado]],CITES[],2,FALSE),"")</f>
        <v/>
      </c>
      <c r="AH29" s="433"/>
      <c r="AI29" s="432" t="str">
        <f>IFERROR(VLOOKUP(Item2[[#This Row],[Concatenado]],SuscepEARs[],2,FALSE),"")</f>
        <v/>
      </c>
      <c r="AJ29" s="433"/>
      <c r="AK29" s="6"/>
      <c r="AL29" s="42"/>
      <c r="AM29" s="45">
        <v>61</v>
      </c>
      <c r="AN29" s="45" t="str">
        <f t="shared" si="4"/>
        <v xml:space="preserve"> </v>
      </c>
      <c r="AO29" s="45">
        <f t="shared" si="0"/>
        <v>0</v>
      </c>
      <c r="AP29" s="45">
        <f t="shared" si="1"/>
        <v>0</v>
      </c>
      <c r="AQ29" s="45" t="e">
        <f t="shared" si="2"/>
        <v>#N/A</v>
      </c>
      <c r="AR29" s="45">
        <f>SUMIF('Acuario (Arribado - mortalidad)'!$B$15:$B$244,ANEXO!B29,'Acuario (Arribado - mortalidad)'!$F$15:$F$244)</f>
        <v>0</v>
      </c>
      <c r="AS29" s="45" t="str">
        <f>IF(AR29&gt;0, IF(SUMIF('Acuario (Arribado - mortalidad)'!$B$15:$B$244,ANEXO!B29,'Acuario (Arribado - mortalidad)'!$K$15:$K$244)=0, "0", SUMIF('Acuario (Arribado - mortalidad)'!$B$15:$B$244,ANEXO!B29,'Acuario (Arribado - mortalidad)'!$K$15:$K$244)),"")</f>
        <v/>
      </c>
      <c r="AT29" s="45">
        <f>IF(AR29 = AS29,"0",SUMIF('Acuario (Arribado - mortalidad)'!$B$15:$B$244,ANEXO!B29,'Acuario (Arribado - mortalidad)'!$G$15:$G$244))</f>
        <v>0</v>
      </c>
      <c r="AU29" s="45" t="str">
        <f>IFERROR(Item2[[#This Row],[mortalidad acumulada]]/Item2[[#This Row],[cantidad arribada]],"")</f>
        <v/>
      </c>
      <c r="AV29" s="45">
        <f>IF(ISTEXT(R29),IF(Item2[[#This Row],[cantidad arribada]]=0,"No llega",Item2[[#This Row],[cantidad arribada]]),)</f>
        <v>0</v>
      </c>
      <c r="AW29" s="45"/>
      <c r="AX29" s="45">
        <f>SUMIF('Acuario (Arribado - mortalidad)'!$B$15:$B$244,ANEXO!B29,'Acuario (Arribado - mortalidad)'!$O$15:$O$244)</f>
        <v>0</v>
      </c>
      <c r="AY29" s="45">
        <f>SUMIF('Acuario (Arribado - mortalidad)'!$B$15:$B$244,ANEXO!B29,'Acuario (Arribado - mortalidad)'!$BG$15:$BG$244)</f>
        <v>0</v>
      </c>
      <c r="AZ29" s="45">
        <f>SUMIF('Acuario (Arribado - mortalidad)'!$B$15:$B$244,ANEXO!B29,'Acuario (Arribado - mortalidad)'!$BH$15:$BH$244)</f>
        <v>0</v>
      </c>
      <c r="BA29" s="45" t="str">
        <f>IFERROR(Item2[[#This Row],[Mortalidad dia 1]]/Item2[[#This Row],[cantidad arribada]],"")</f>
        <v/>
      </c>
      <c r="BB29" s="45" t="str">
        <f>IFERROR(Item2[[#This Row],[Mortalidad 2 a 8  (Sem 1)]]/Item2[[#This Row],[cantidad arribada]],"")</f>
        <v/>
      </c>
      <c r="BC29" s="45" t="str">
        <f>IFERROR(Item2[[#This Row],[Mortalidad 9 a 15 (Sem 2)]]/Item2[[#This Row],[cantidad arribada]],"")</f>
        <v/>
      </c>
      <c r="BD29" s="45">
        <f t="shared" si="3"/>
        <v>0</v>
      </c>
      <c r="BE29" s="45"/>
      <c r="BF29" s="210">
        <f>SUMIF('Acuario (Arribado - mortalidad)'!$B$15:$B$244,ANEXO!B29,'Acuario (Arribado - mortalidad)'!$F$15:$F$244)</f>
        <v>0</v>
      </c>
      <c r="BG29" s="210">
        <f>SUMIF('Acuario (Arribado - mortalidad)'!$B$15:$B$244,ANEXO!B29,'Acuario (Arribado - mortalidad)'!$K$15:$K$244)</f>
        <v>0</v>
      </c>
      <c r="BH29" s="210">
        <f>SUMIF('Acuario (Arribado - mortalidad)'!$B$15:$B$244,ANEXO!B29,'Acuario (Arribado - mortalidad)'!$G$15:$G$244)</f>
        <v>0</v>
      </c>
      <c r="BI29" s="210">
        <f>SUMIF('Acuario (Arribado - mortalidad)'!$B$15:$B$244,ANEXO!B29,'Acuario (Arribado - mortalidad)'!$O$15:$O$244)</f>
        <v>0</v>
      </c>
      <c r="BJ29" s="210">
        <f>SUMIF('Acuario (Arribado - mortalidad)'!$B$15:$B$244,ANEXO!B29,'Acuario (Arribado - mortalidad)'!$BG$15:$BG$244)</f>
        <v>0</v>
      </c>
      <c r="BK29" s="210">
        <f>SUMIF('Acuario (Arribado - mortalidad)'!$B$15:$B$244,ANEXO!B29,'Acuario (Arribado - mortalidad)'!$BH$15:$BH$244)</f>
        <v>0</v>
      </c>
      <c r="BL29" s="48" t="str">
        <f>IFERROR(VLOOKUP(AN29,#REF!,2,FALSE),"")</f>
        <v/>
      </c>
    </row>
    <row r="30" spans="1:64" ht="15" customHeight="1" x14ac:dyDescent="0.25">
      <c r="A30" s="41"/>
      <c r="B30" s="5">
        <v>62</v>
      </c>
      <c r="C30" s="434"/>
      <c r="D30" s="435"/>
      <c r="E30" s="435"/>
      <c r="F30" s="435"/>
      <c r="G30" s="435"/>
      <c r="H30" s="435"/>
      <c r="I30" s="436"/>
      <c r="J30" s="437"/>
      <c r="K30" s="437"/>
      <c r="L30" s="437"/>
      <c r="M30" s="437"/>
      <c r="N30" s="581" t="e">
        <f>INDEX(AMBIENTE!D$2:D$797,MATCH(R30,AMBIENTE!C$2:C$797,0))</f>
        <v>#N/A</v>
      </c>
      <c r="O30" s="581"/>
      <c r="P30" s="581"/>
      <c r="Q30" s="581"/>
      <c r="R30" s="415"/>
      <c r="S30" s="416"/>
      <c r="T30" s="416"/>
      <c r="U30" s="416"/>
      <c r="V30" s="416"/>
      <c r="W30" s="416"/>
      <c r="X30" s="417"/>
      <c r="Y30" s="400"/>
      <c r="Z30" s="401"/>
      <c r="AA30" s="401"/>
      <c r="AB30" s="401"/>
      <c r="AC30" s="402"/>
      <c r="AD30" s="394"/>
      <c r="AE30" s="395"/>
      <c r="AF30" s="396"/>
      <c r="AG30" s="432" t="str">
        <f>IFERROR(VLOOKUP(Item2[[#This Row],[Concatenado]],CITES[],2,FALSE),"")</f>
        <v/>
      </c>
      <c r="AH30" s="433"/>
      <c r="AI30" s="432" t="str">
        <f>IFERROR(VLOOKUP(Item2[[#This Row],[Concatenado]],SuscepEARs[],2,FALSE),"")</f>
        <v/>
      </c>
      <c r="AJ30" s="433"/>
      <c r="AK30" s="6"/>
      <c r="AL30" s="42"/>
      <c r="AM30" s="45">
        <v>62</v>
      </c>
      <c r="AN30" s="45" t="str">
        <f t="shared" si="4"/>
        <v xml:space="preserve"> </v>
      </c>
      <c r="AO30" s="45">
        <f t="shared" si="0"/>
        <v>0</v>
      </c>
      <c r="AP30" s="45">
        <f t="shared" si="1"/>
        <v>0</v>
      </c>
      <c r="AQ30" s="45" t="e">
        <f t="shared" si="2"/>
        <v>#N/A</v>
      </c>
      <c r="AR30" s="45">
        <f>SUMIF('Acuario (Arribado - mortalidad)'!$B$15:$B$244,ANEXO!B30,'Acuario (Arribado - mortalidad)'!$F$15:$F$244)</f>
        <v>0</v>
      </c>
      <c r="AS30" s="45" t="str">
        <f>IF(AR30&gt;0, IF(SUMIF('Acuario (Arribado - mortalidad)'!$B$15:$B$244,ANEXO!B30,'Acuario (Arribado - mortalidad)'!$K$15:$K$244)=0, "0", SUMIF('Acuario (Arribado - mortalidad)'!$B$15:$B$244,ANEXO!B30,'Acuario (Arribado - mortalidad)'!$K$15:$K$244)),"")</f>
        <v/>
      </c>
      <c r="AT30" s="45">
        <f>IF(AR30 = AS30,"0",SUMIF('Acuario (Arribado - mortalidad)'!$B$15:$B$244,ANEXO!B30,'Acuario (Arribado - mortalidad)'!$G$15:$G$244))</f>
        <v>0</v>
      </c>
      <c r="AU30" s="45" t="str">
        <f>IFERROR(Item2[[#This Row],[mortalidad acumulada]]/Item2[[#This Row],[cantidad arribada]],"")</f>
        <v/>
      </c>
      <c r="AV30" s="45">
        <f>IF(ISTEXT(R30),IF(Item2[[#This Row],[cantidad arribada]]=0,"No llega",Item2[[#This Row],[cantidad arribada]]),)</f>
        <v>0</v>
      </c>
      <c r="AW30" s="45"/>
      <c r="AX30" s="45">
        <f>SUMIF('Acuario (Arribado - mortalidad)'!$B$15:$B$244,ANEXO!B30,'Acuario (Arribado - mortalidad)'!$O$15:$O$244)</f>
        <v>0</v>
      </c>
      <c r="AY30" s="45">
        <f>SUMIF('Acuario (Arribado - mortalidad)'!$B$15:$B$244,ANEXO!B30,'Acuario (Arribado - mortalidad)'!$BG$15:$BG$244)</f>
        <v>0</v>
      </c>
      <c r="AZ30" s="45">
        <f>SUMIF('Acuario (Arribado - mortalidad)'!$B$15:$B$244,ANEXO!B30,'Acuario (Arribado - mortalidad)'!$BH$15:$BH$244)</f>
        <v>0</v>
      </c>
      <c r="BA30" s="45" t="str">
        <f>IFERROR(Item2[[#This Row],[Mortalidad dia 1]]/Item2[[#This Row],[cantidad arribada]],"")</f>
        <v/>
      </c>
      <c r="BB30" s="45" t="str">
        <f>IFERROR(Item2[[#This Row],[Mortalidad 2 a 8  (Sem 1)]]/Item2[[#This Row],[cantidad arribada]],"")</f>
        <v/>
      </c>
      <c r="BC30" s="45" t="str">
        <f>IFERROR(Item2[[#This Row],[Mortalidad 9 a 15 (Sem 2)]]/Item2[[#This Row],[cantidad arribada]],"")</f>
        <v/>
      </c>
      <c r="BD30" s="45">
        <f t="shared" si="3"/>
        <v>0</v>
      </c>
      <c r="BE30" s="45"/>
      <c r="BF30" s="210">
        <f>SUMIF('Acuario (Arribado - mortalidad)'!$B$15:$B$244,ANEXO!B30,'Acuario (Arribado - mortalidad)'!$F$15:$F$244)</f>
        <v>0</v>
      </c>
      <c r="BG30" s="210">
        <f>SUMIF('Acuario (Arribado - mortalidad)'!$B$15:$B$244,ANEXO!B30,'Acuario (Arribado - mortalidad)'!$K$15:$K$244)</f>
        <v>0</v>
      </c>
      <c r="BH30" s="210">
        <f>SUMIF('Acuario (Arribado - mortalidad)'!$B$15:$B$244,ANEXO!B30,'Acuario (Arribado - mortalidad)'!$G$15:$G$244)</f>
        <v>0</v>
      </c>
      <c r="BI30" s="210">
        <f>SUMIF('Acuario (Arribado - mortalidad)'!$B$15:$B$244,ANEXO!B30,'Acuario (Arribado - mortalidad)'!$O$15:$O$244)</f>
        <v>0</v>
      </c>
      <c r="BJ30" s="210">
        <f>SUMIF('Acuario (Arribado - mortalidad)'!$B$15:$B$244,ANEXO!B30,'Acuario (Arribado - mortalidad)'!$BG$15:$BG$244)</f>
        <v>0</v>
      </c>
      <c r="BK30" s="210">
        <f>SUMIF('Acuario (Arribado - mortalidad)'!$B$15:$B$244,ANEXO!B30,'Acuario (Arribado - mortalidad)'!$BH$15:$BH$244)</f>
        <v>0</v>
      </c>
      <c r="BL30" s="48" t="str">
        <f>IFERROR(VLOOKUP(AN30,#REF!,2,FALSE),"")</f>
        <v/>
      </c>
    </row>
    <row r="31" spans="1:64" ht="15" customHeight="1" x14ac:dyDescent="0.25">
      <c r="A31" s="41"/>
      <c r="B31" s="5">
        <v>63</v>
      </c>
      <c r="C31" s="434"/>
      <c r="D31" s="435"/>
      <c r="E31" s="435"/>
      <c r="F31" s="435"/>
      <c r="G31" s="435"/>
      <c r="H31" s="435"/>
      <c r="I31" s="436"/>
      <c r="J31" s="437"/>
      <c r="K31" s="437"/>
      <c r="L31" s="437"/>
      <c r="M31" s="437"/>
      <c r="N31" s="581" t="e">
        <f>INDEX(AMBIENTE!D$2:D$797,MATCH(R31,AMBIENTE!C$2:C$797,0))</f>
        <v>#N/A</v>
      </c>
      <c r="O31" s="581"/>
      <c r="P31" s="581"/>
      <c r="Q31" s="581"/>
      <c r="R31" s="415"/>
      <c r="S31" s="416"/>
      <c r="T31" s="416"/>
      <c r="U31" s="416"/>
      <c r="V31" s="416"/>
      <c r="W31" s="416"/>
      <c r="X31" s="417"/>
      <c r="Y31" s="400"/>
      <c r="Z31" s="401"/>
      <c r="AA31" s="401"/>
      <c r="AB31" s="401"/>
      <c r="AC31" s="402"/>
      <c r="AD31" s="394"/>
      <c r="AE31" s="395"/>
      <c r="AF31" s="396"/>
      <c r="AG31" s="432" t="str">
        <f>IFERROR(VLOOKUP(Item2[[#This Row],[Concatenado]],CITES[],2,FALSE),"")</f>
        <v/>
      </c>
      <c r="AH31" s="433"/>
      <c r="AI31" s="432" t="str">
        <f>IFERROR(VLOOKUP(Item2[[#This Row],[Concatenado]],SuscepEARs[],2,FALSE),"")</f>
        <v/>
      </c>
      <c r="AJ31" s="433"/>
      <c r="AL31" s="42"/>
      <c r="AM31" s="45">
        <v>63</v>
      </c>
      <c r="AN31" s="45" t="str">
        <f t="shared" si="4"/>
        <v xml:space="preserve"> </v>
      </c>
      <c r="AO31" s="45">
        <f t="shared" si="0"/>
        <v>0</v>
      </c>
      <c r="AP31" s="45">
        <f t="shared" si="1"/>
        <v>0</v>
      </c>
      <c r="AQ31" s="45" t="e">
        <f t="shared" si="2"/>
        <v>#N/A</v>
      </c>
      <c r="AR31" s="45">
        <f>SUMIF('Acuario (Arribado - mortalidad)'!$B$15:$B$244,ANEXO!B31,'Acuario (Arribado - mortalidad)'!$F$15:$F$244)</f>
        <v>0</v>
      </c>
      <c r="AS31" s="45" t="str">
        <f>IF(AR31&gt;0, IF(SUMIF('Acuario (Arribado - mortalidad)'!$B$15:$B$244,ANEXO!B31,'Acuario (Arribado - mortalidad)'!$K$15:$K$244)=0, "0", SUMIF('Acuario (Arribado - mortalidad)'!$B$15:$B$244,ANEXO!B31,'Acuario (Arribado - mortalidad)'!$K$15:$K$244)),"")</f>
        <v/>
      </c>
      <c r="AT31" s="45">
        <f>IF(AR31 = AS31,"0",SUMIF('Acuario (Arribado - mortalidad)'!$B$15:$B$244,ANEXO!B31,'Acuario (Arribado - mortalidad)'!$G$15:$G$244))</f>
        <v>0</v>
      </c>
      <c r="AU31" s="45" t="str">
        <f>IFERROR(Item2[[#This Row],[mortalidad acumulada]]/Item2[[#This Row],[cantidad arribada]],"")</f>
        <v/>
      </c>
      <c r="AV31" s="45">
        <f>IF(ISTEXT(R31),IF(Item2[[#This Row],[cantidad arribada]]=0,"No llega",Item2[[#This Row],[cantidad arribada]]),)</f>
        <v>0</v>
      </c>
      <c r="AW31" s="45"/>
      <c r="AX31" s="45">
        <f>SUMIF('Acuario (Arribado - mortalidad)'!$B$15:$B$244,ANEXO!B31,'Acuario (Arribado - mortalidad)'!$O$15:$O$244)</f>
        <v>0</v>
      </c>
      <c r="AY31" s="45">
        <f>SUMIF('Acuario (Arribado - mortalidad)'!$B$15:$B$244,ANEXO!B31,'Acuario (Arribado - mortalidad)'!$BG$15:$BG$244)</f>
        <v>0</v>
      </c>
      <c r="AZ31" s="45">
        <f>SUMIF('Acuario (Arribado - mortalidad)'!$B$15:$B$244,ANEXO!B31,'Acuario (Arribado - mortalidad)'!$BH$15:$BH$244)</f>
        <v>0</v>
      </c>
      <c r="BA31" s="45" t="str">
        <f>IFERROR(Item2[[#This Row],[Mortalidad dia 1]]/Item2[[#This Row],[cantidad arribada]],"")</f>
        <v/>
      </c>
      <c r="BB31" s="45" t="str">
        <f>IFERROR(Item2[[#This Row],[Mortalidad 2 a 8  (Sem 1)]]/Item2[[#This Row],[cantidad arribada]],"")</f>
        <v/>
      </c>
      <c r="BC31" s="45" t="str">
        <f>IFERROR(Item2[[#This Row],[Mortalidad 9 a 15 (Sem 2)]]/Item2[[#This Row],[cantidad arribada]],"")</f>
        <v/>
      </c>
      <c r="BD31" s="45">
        <f t="shared" si="3"/>
        <v>0</v>
      </c>
      <c r="BE31" s="45"/>
      <c r="BF31" s="210">
        <f>SUMIF('Acuario (Arribado - mortalidad)'!$B$15:$B$244,ANEXO!B31,'Acuario (Arribado - mortalidad)'!$F$15:$F$244)</f>
        <v>0</v>
      </c>
      <c r="BG31" s="210">
        <f>SUMIF('Acuario (Arribado - mortalidad)'!$B$15:$B$244,ANEXO!B31,'Acuario (Arribado - mortalidad)'!$K$15:$K$244)</f>
        <v>0</v>
      </c>
      <c r="BH31" s="210">
        <f>SUMIF('Acuario (Arribado - mortalidad)'!$B$15:$B$244,ANEXO!B31,'Acuario (Arribado - mortalidad)'!$G$15:$G$244)</f>
        <v>0</v>
      </c>
      <c r="BI31" s="210">
        <f>SUMIF('Acuario (Arribado - mortalidad)'!$B$15:$B$244,ANEXO!B31,'Acuario (Arribado - mortalidad)'!$O$15:$O$244)</f>
        <v>0</v>
      </c>
      <c r="BJ31" s="210">
        <f>SUMIF('Acuario (Arribado - mortalidad)'!$B$15:$B$244,ANEXO!B31,'Acuario (Arribado - mortalidad)'!$BG$15:$BG$244)</f>
        <v>0</v>
      </c>
      <c r="BK31" s="210">
        <f>SUMIF('Acuario (Arribado - mortalidad)'!$B$15:$B$244,ANEXO!B31,'Acuario (Arribado - mortalidad)'!$BH$15:$BH$244)</f>
        <v>0</v>
      </c>
    </row>
    <row r="32" spans="1:64" ht="15" customHeight="1" x14ac:dyDescent="0.25">
      <c r="A32" s="41"/>
      <c r="B32" s="5">
        <v>64</v>
      </c>
      <c r="C32" s="434"/>
      <c r="D32" s="435"/>
      <c r="E32" s="435"/>
      <c r="F32" s="435"/>
      <c r="G32" s="435"/>
      <c r="H32" s="435"/>
      <c r="I32" s="436"/>
      <c r="J32" s="437"/>
      <c r="K32" s="437"/>
      <c r="L32" s="437"/>
      <c r="M32" s="437"/>
      <c r="N32" s="581" t="e">
        <f>INDEX(AMBIENTE!D$2:D$797,MATCH(R32,AMBIENTE!C$2:C$797,0))</f>
        <v>#N/A</v>
      </c>
      <c r="O32" s="581"/>
      <c r="P32" s="581"/>
      <c r="Q32" s="581"/>
      <c r="R32" s="415"/>
      <c r="S32" s="416"/>
      <c r="T32" s="416"/>
      <c r="U32" s="416"/>
      <c r="V32" s="416"/>
      <c r="W32" s="416"/>
      <c r="X32" s="417"/>
      <c r="Y32" s="400"/>
      <c r="Z32" s="401"/>
      <c r="AA32" s="401"/>
      <c r="AB32" s="401"/>
      <c r="AC32" s="402"/>
      <c r="AD32" s="394"/>
      <c r="AE32" s="395"/>
      <c r="AF32" s="396"/>
      <c r="AG32" s="432" t="str">
        <f>IFERROR(VLOOKUP(Item2[[#This Row],[Concatenado]],CITES[],2,FALSE),"")</f>
        <v/>
      </c>
      <c r="AH32" s="433"/>
      <c r="AI32" s="432" t="str">
        <f>IFERROR(VLOOKUP(Item2[[#This Row],[Concatenado]],SuscepEARs[],2,FALSE),"")</f>
        <v/>
      </c>
      <c r="AJ32" s="433"/>
      <c r="AL32" s="42"/>
      <c r="AM32" s="45">
        <v>64</v>
      </c>
      <c r="AN32" s="45" t="str">
        <f t="shared" si="4"/>
        <v xml:space="preserve"> </v>
      </c>
      <c r="AO32" s="45">
        <f t="shared" si="0"/>
        <v>0</v>
      </c>
      <c r="AP32" s="45">
        <f t="shared" si="1"/>
        <v>0</v>
      </c>
      <c r="AQ32" s="45" t="e">
        <f t="shared" si="2"/>
        <v>#N/A</v>
      </c>
      <c r="AR32" s="45">
        <f>SUMIF('Acuario (Arribado - mortalidad)'!$B$15:$B$244,ANEXO!B32,'Acuario (Arribado - mortalidad)'!$F$15:$F$244)</f>
        <v>0</v>
      </c>
      <c r="AS32" s="45" t="str">
        <f>IF(AR32&gt;0, IF(SUMIF('Acuario (Arribado - mortalidad)'!$B$15:$B$244,ANEXO!B32,'Acuario (Arribado - mortalidad)'!$K$15:$K$244)=0, "0", SUMIF('Acuario (Arribado - mortalidad)'!$B$15:$B$244,ANEXO!B32,'Acuario (Arribado - mortalidad)'!$K$15:$K$244)),"")</f>
        <v/>
      </c>
      <c r="AT32" s="45">
        <f>IF(AR32 = AS32,"0",SUMIF('Acuario (Arribado - mortalidad)'!$B$15:$B$244,ANEXO!B32,'Acuario (Arribado - mortalidad)'!$G$15:$G$244))</f>
        <v>0</v>
      </c>
      <c r="AU32" s="45" t="str">
        <f>IFERROR(Item2[[#This Row],[mortalidad acumulada]]/Item2[[#This Row],[cantidad arribada]],"")</f>
        <v/>
      </c>
      <c r="AV32" s="45">
        <f>IF(ISTEXT(R32),IF(Item2[[#This Row],[cantidad arribada]]=0,"No llega",Item2[[#This Row],[cantidad arribada]]),)</f>
        <v>0</v>
      </c>
      <c r="AW32" s="45"/>
      <c r="AX32" s="45">
        <f>SUMIF('Acuario (Arribado - mortalidad)'!$B$15:$B$244,ANEXO!B32,'Acuario (Arribado - mortalidad)'!$O$15:$O$244)</f>
        <v>0</v>
      </c>
      <c r="AY32" s="45">
        <f>SUMIF('Acuario (Arribado - mortalidad)'!$B$15:$B$244,ANEXO!B32,'Acuario (Arribado - mortalidad)'!$BG$15:$BG$244)</f>
        <v>0</v>
      </c>
      <c r="AZ32" s="45">
        <f>SUMIF('Acuario (Arribado - mortalidad)'!$B$15:$B$244,ANEXO!B32,'Acuario (Arribado - mortalidad)'!$BH$15:$BH$244)</f>
        <v>0</v>
      </c>
      <c r="BA32" s="45" t="str">
        <f>IFERROR(Item2[[#This Row],[Mortalidad dia 1]]/Item2[[#This Row],[cantidad arribada]],"")</f>
        <v/>
      </c>
      <c r="BB32" s="45" t="str">
        <f>IFERROR(Item2[[#This Row],[Mortalidad 2 a 8  (Sem 1)]]/Item2[[#This Row],[cantidad arribada]],"")</f>
        <v/>
      </c>
      <c r="BC32" s="45" t="str">
        <f>IFERROR(Item2[[#This Row],[Mortalidad 9 a 15 (Sem 2)]]/Item2[[#This Row],[cantidad arribada]],"")</f>
        <v/>
      </c>
      <c r="BD32" s="45">
        <f t="shared" si="3"/>
        <v>0</v>
      </c>
      <c r="BE32" s="45"/>
      <c r="BF32" s="210">
        <f>SUMIF('Acuario (Arribado - mortalidad)'!$B$15:$B$244,ANEXO!B32,'Acuario (Arribado - mortalidad)'!$F$15:$F$244)</f>
        <v>0</v>
      </c>
      <c r="BG32" s="210">
        <f>SUMIF('Acuario (Arribado - mortalidad)'!$B$15:$B$244,ANEXO!B32,'Acuario (Arribado - mortalidad)'!$K$15:$K$244)</f>
        <v>0</v>
      </c>
      <c r="BH32" s="210">
        <f>SUMIF('Acuario (Arribado - mortalidad)'!$B$15:$B$244,ANEXO!B32,'Acuario (Arribado - mortalidad)'!$G$15:$G$244)</f>
        <v>0</v>
      </c>
      <c r="BI32" s="210">
        <f>SUMIF('Acuario (Arribado - mortalidad)'!$B$15:$B$244,ANEXO!B32,'Acuario (Arribado - mortalidad)'!$O$15:$O$244)</f>
        <v>0</v>
      </c>
      <c r="BJ32" s="210">
        <f>SUMIF('Acuario (Arribado - mortalidad)'!$B$15:$B$244,ANEXO!B32,'Acuario (Arribado - mortalidad)'!$BG$15:$BG$244)</f>
        <v>0</v>
      </c>
      <c r="BK32" s="210">
        <f>SUMIF('Acuario (Arribado - mortalidad)'!$B$15:$B$244,ANEXO!B32,'Acuario (Arribado - mortalidad)'!$BH$15:$BH$244)</f>
        <v>0</v>
      </c>
    </row>
    <row r="33" spans="1:63" ht="15" customHeight="1" x14ac:dyDescent="0.25">
      <c r="A33" s="41"/>
      <c r="B33" s="5">
        <v>65</v>
      </c>
      <c r="C33" s="434"/>
      <c r="D33" s="435"/>
      <c r="E33" s="435"/>
      <c r="F33" s="435"/>
      <c r="G33" s="435"/>
      <c r="H33" s="435"/>
      <c r="I33" s="436"/>
      <c r="J33" s="437"/>
      <c r="K33" s="437"/>
      <c r="L33" s="437"/>
      <c r="M33" s="437"/>
      <c r="N33" s="581" t="e">
        <f>INDEX(AMBIENTE!D$2:D$797,MATCH(R33,AMBIENTE!C$2:C$797,0))</f>
        <v>#N/A</v>
      </c>
      <c r="O33" s="581"/>
      <c r="P33" s="581"/>
      <c r="Q33" s="581"/>
      <c r="R33" s="415"/>
      <c r="S33" s="416"/>
      <c r="T33" s="416"/>
      <c r="U33" s="416"/>
      <c r="V33" s="416"/>
      <c r="W33" s="416"/>
      <c r="X33" s="417"/>
      <c r="Y33" s="400"/>
      <c r="Z33" s="401"/>
      <c r="AA33" s="401"/>
      <c r="AB33" s="401"/>
      <c r="AC33" s="402"/>
      <c r="AD33" s="394"/>
      <c r="AE33" s="395"/>
      <c r="AF33" s="396"/>
      <c r="AG33" s="432" t="str">
        <f>IFERROR(VLOOKUP(Item2[[#This Row],[Concatenado]],CITES[],2,FALSE),"")</f>
        <v/>
      </c>
      <c r="AH33" s="433"/>
      <c r="AI33" s="432" t="str">
        <f>IFERROR(VLOOKUP(Item2[[#This Row],[Concatenado]],SuscepEARs[],2,FALSE),"")</f>
        <v/>
      </c>
      <c r="AJ33" s="433"/>
      <c r="AL33" s="42"/>
      <c r="AM33" s="45">
        <v>65</v>
      </c>
      <c r="AN33" s="45" t="str">
        <f t="shared" si="4"/>
        <v xml:space="preserve"> </v>
      </c>
      <c r="AO33" s="45">
        <f t="shared" si="0"/>
        <v>0</v>
      </c>
      <c r="AP33" s="45">
        <f t="shared" si="1"/>
        <v>0</v>
      </c>
      <c r="AQ33" s="45" t="e">
        <f t="shared" si="2"/>
        <v>#N/A</v>
      </c>
      <c r="AR33" s="45">
        <f>SUMIF('Acuario (Arribado - mortalidad)'!$B$15:$B$244,ANEXO!B33,'Acuario (Arribado - mortalidad)'!$F$15:$F$244)</f>
        <v>0</v>
      </c>
      <c r="AS33" s="45" t="str">
        <f>IF(AR33&gt;0, IF(SUMIF('Acuario (Arribado - mortalidad)'!$B$15:$B$244,ANEXO!B33,'Acuario (Arribado - mortalidad)'!$K$15:$K$244)=0, "0", SUMIF('Acuario (Arribado - mortalidad)'!$B$15:$B$244,ANEXO!B33,'Acuario (Arribado - mortalidad)'!$K$15:$K$244)),"")</f>
        <v/>
      </c>
      <c r="AT33" s="45">
        <f>IF(AR33 = AS33,"0",SUMIF('Acuario (Arribado - mortalidad)'!$B$15:$B$244,ANEXO!B33,'Acuario (Arribado - mortalidad)'!$G$15:$G$244))</f>
        <v>0</v>
      </c>
      <c r="AU33" s="45" t="str">
        <f>IFERROR(Item2[[#This Row],[mortalidad acumulada]]/Item2[[#This Row],[cantidad arribada]],"")</f>
        <v/>
      </c>
      <c r="AV33" s="45">
        <f>IF(ISTEXT(R33),IF(Item2[[#This Row],[cantidad arribada]]=0,"No llega",Item2[[#This Row],[cantidad arribada]]),)</f>
        <v>0</v>
      </c>
      <c r="AW33" s="45"/>
      <c r="AX33" s="45">
        <f>SUMIF('Acuario (Arribado - mortalidad)'!$B$15:$B$244,ANEXO!B33,'Acuario (Arribado - mortalidad)'!$O$15:$O$244)</f>
        <v>0</v>
      </c>
      <c r="AY33" s="45">
        <f>SUMIF('Acuario (Arribado - mortalidad)'!$B$15:$B$244,ANEXO!B33,'Acuario (Arribado - mortalidad)'!$BG$15:$BG$244)</f>
        <v>0</v>
      </c>
      <c r="AZ33" s="45">
        <f>SUMIF('Acuario (Arribado - mortalidad)'!$B$15:$B$244,ANEXO!B33,'Acuario (Arribado - mortalidad)'!$BH$15:$BH$244)</f>
        <v>0</v>
      </c>
      <c r="BA33" s="45" t="str">
        <f>IFERROR(Item2[[#This Row],[Mortalidad dia 1]]/Item2[[#This Row],[cantidad arribada]],"")</f>
        <v/>
      </c>
      <c r="BB33" s="45" t="str">
        <f>IFERROR(Item2[[#This Row],[Mortalidad 2 a 8  (Sem 1)]]/Item2[[#This Row],[cantidad arribada]],"")</f>
        <v/>
      </c>
      <c r="BC33" s="45" t="str">
        <f>IFERROR(Item2[[#This Row],[Mortalidad 9 a 15 (Sem 2)]]/Item2[[#This Row],[cantidad arribada]],"")</f>
        <v/>
      </c>
      <c r="BD33" s="45">
        <f t="shared" si="3"/>
        <v>0</v>
      </c>
      <c r="BE33" s="45"/>
      <c r="BF33" s="210">
        <f>SUMIF('Acuario (Arribado - mortalidad)'!$B$15:$B$244,ANEXO!B33,'Acuario (Arribado - mortalidad)'!$F$15:$F$244)</f>
        <v>0</v>
      </c>
      <c r="BG33" s="210">
        <f>SUMIF('Acuario (Arribado - mortalidad)'!$B$15:$B$244,ANEXO!B33,'Acuario (Arribado - mortalidad)'!$K$15:$K$244)</f>
        <v>0</v>
      </c>
      <c r="BH33" s="210">
        <f>SUMIF('Acuario (Arribado - mortalidad)'!$B$15:$B$244,ANEXO!B33,'Acuario (Arribado - mortalidad)'!$G$15:$G$244)</f>
        <v>0</v>
      </c>
      <c r="BI33" s="210">
        <f>SUMIF('Acuario (Arribado - mortalidad)'!$B$15:$B$244,ANEXO!B33,'Acuario (Arribado - mortalidad)'!$O$15:$O$244)</f>
        <v>0</v>
      </c>
      <c r="BJ33" s="210">
        <f>SUMIF('Acuario (Arribado - mortalidad)'!$B$15:$B$244,ANEXO!B33,'Acuario (Arribado - mortalidad)'!$BG$15:$BG$244)</f>
        <v>0</v>
      </c>
      <c r="BK33" s="210">
        <f>SUMIF('Acuario (Arribado - mortalidad)'!$B$15:$B$244,ANEXO!B33,'Acuario (Arribado - mortalidad)'!$BH$15:$BH$244)</f>
        <v>0</v>
      </c>
    </row>
    <row r="34" spans="1:63" ht="15" customHeight="1" x14ac:dyDescent="0.25">
      <c r="A34" s="41"/>
      <c r="B34" s="5">
        <v>66</v>
      </c>
      <c r="C34" s="434"/>
      <c r="D34" s="435"/>
      <c r="E34" s="435"/>
      <c r="F34" s="435"/>
      <c r="G34" s="435"/>
      <c r="H34" s="435"/>
      <c r="I34" s="436"/>
      <c r="J34" s="437"/>
      <c r="K34" s="437"/>
      <c r="L34" s="437"/>
      <c r="M34" s="437"/>
      <c r="N34" s="581" t="e">
        <f>INDEX(AMBIENTE!D$2:D$797,MATCH(R34,AMBIENTE!C$2:C$797,0))</f>
        <v>#N/A</v>
      </c>
      <c r="O34" s="581"/>
      <c r="P34" s="581"/>
      <c r="Q34" s="581"/>
      <c r="R34" s="415"/>
      <c r="S34" s="416"/>
      <c r="T34" s="416"/>
      <c r="U34" s="416"/>
      <c r="V34" s="416"/>
      <c r="W34" s="416"/>
      <c r="X34" s="417"/>
      <c r="Y34" s="400"/>
      <c r="Z34" s="401"/>
      <c r="AA34" s="401"/>
      <c r="AB34" s="401"/>
      <c r="AC34" s="402"/>
      <c r="AD34" s="394"/>
      <c r="AE34" s="395"/>
      <c r="AF34" s="396"/>
      <c r="AG34" s="432" t="str">
        <f>IFERROR(VLOOKUP(Item2[[#This Row],[Concatenado]],CITES[],2,FALSE),"")</f>
        <v/>
      </c>
      <c r="AH34" s="433"/>
      <c r="AI34" s="432" t="str">
        <f>IFERROR(VLOOKUP(Item2[[#This Row],[Concatenado]],SuscepEARs[],2,FALSE),"")</f>
        <v/>
      </c>
      <c r="AJ34" s="433"/>
      <c r="AL34" s="42"/>
      <c r="AM34" s="45">
        <v>66</v>
      </c>
      <c r="AN34" s="45" t="str">
        <f t="shared" si="4"/>
        <v xml:space="preserve"> </v>
      </c>
      <c r="AO34" s="45">
        <f t="shared" si="0"/>
        <v>0</v>
      </c>
      <c r="AP34" s="45">
        <f t="shared" si="1"/>
        <v>0</v>
      </c>
      <c r="AQ34" s="45" t="e">
        <f t="shared" si="2"/>
        <v>#N/A</v>
      </c>
      <c r="AR34" s="45">
        <f>SUMIF('Acuario (Arribado - mortalidad)'!$B$15:$B$244,ANEXO!B34,'Acuario (Arribado - mortalidad)'!$F$15:$F$244)</f>
        <v>0</v>
      </c>
      <c r="AS34" s="45" t="str">
        <f>IF(AR34&gt;0, IF(SUMIF('Acuario (Arribado - mortalidad)'!$B$15:$B$244,ANEXO!B34,'Acuario (Arribado - mortalidad)'!$K$15:$K$244)=0, "0", SUMIF('Acuario (Arribado - mortalidad)'!$B$15:$B$244,ANEXO!B34,'Acuario (Arribado - mortalidad)'!$K$15:$K$244)),"")</f>
        <v/>
      </c>
      <c r="AT34" s="45">
        <f>IF(AR34 = AS34,"0",SUMIF('Acuario (Arribado - mortalidad)'!$B$15:$B$244,ANEXO!B34,'Acuario (Arribado - mortalidad)'!$G$15:$G$244))</f>
        <v>0</v>
      </c>
      <c r="AU34" s="45" t="str">
        <f>IFERROR(Item2[[#This Row],[mortalidad acumulada]]/Item2[[#This Row],[cantidad arribada]],"")</f>
        <v/>
      </c>
      <c r="AV34" s="45">
        <f>IF(ISTEXT(R34),IF(Item2[[#This Row],[cantidad arribada]]=0,"No llega",Item2[[#This Row],[cantidad arribada]]),)</f>
        <v>0</v>
      </c>
      <c r="AW34" s="45"/>
      <c r="AX34" s="45">
        <f>SUMIF('Acuario (Arribado - mortalidad)'!$B$15:$B$244,ANEXO!B34,'Acuario (Arribado - mortalidad)'!$O$15:$O$244)</f>
        <v>0</v>
      </c>
      <c r="AY34" s="45">
        <f>SUMIF('Acuario (Arribado - mortalidad)'!$B$15:$B$244,ANEXO!B34,'Acuario (Arribado - mortalidad)'!$BG$15:$BG$244)</f>
        <v>0</v>
      </c>
      <c r="AZ34" s="45">
        <f>SUMIF('Acuario (Arribado - mortalidad)'!$B$15:$B$244,ANEXO!B34,'Acuario (Arribado - mortalidad)'!$BH$15:$BH$244)</f>
        <v>0</v>
      </c>
      <c r="BA34" s="45" t="str">
        <f>IFERROR(Item2[[#This Row],[Mortalidad dia 1]]/Item2[[#This Row],[cantidad arribada]],"")</f>
        <v/>
      </c>
      <c r="BB34" s="45" t="str">
        <f>IFERROR(Item2[[#This Row],[Mortalidad 2 a 8  (Sem 1)]]/Item2[[#This Row],[cantidad arribada]],"")</f>
        <v/>
      </c>
      <c r="BC34" s="45" t="str">
        <f>IFERROR(Item2[[#This Row],[Mortalidad 9 a 15 (Sem 2)]]/Item2[[#This Row],[cantidad arribada]],"")</f>
        <v/>
      </c>
      <c r="BD34" s="45">
        <f t="shared" si="3"/>
        <v>0</v>
      </c>
      <c r="BE34" s="45"/>
      <c r="BF34" s="210">
        <f>SUMIF('Acuario (Arribado - mortalidad)'!$B$15:$B$244,ANEXO!B34,'Acuario (Arribado - mortalidad)'!$F$15:$F$244)</f>
        <v>0</v>
      </c>
      <c r="BG34" s="210">
        <f>SUMIF('Acuario (Arribado - mortalidad)'!$B$15:$B$244,ANEXO!B34,'Acuario (Arribado - mortalidad)'!$K$15:$K$244)</f>
        <v>0</v>
      </c>
      <c r="BH34" s="210">
        <f>SUMIF('Acuario (Arribado - mortalidad)'!$B$15:$B$244,ANEXO!B34,'Acuario (Arribado - mortalidad)'!$G$15:$G$244)</f>
        <v>0</v>
      </c>
      <c r="BI34" s="210">
        <f>SUMIF('Acuario (Arribado - mortalidad)'!$B$15:$B$244,ANEXO!B34,'Acuario (Arribado - mortalidad)'!$O$15:$O$244)</f>
        <v>0</v>
      </c>
      <c r="BJ34" s="210">
        <f>SUMIF('Acuario (Arribado - mortalidad)'!$B$15:$B$244,ANEXO!B34,'Acuario (Arribado - mortalidad)'!$BG$15:$BG$244)</f>
        <v>0</v>
      </c>
      <c r="BK34" s="210">
        <f>SUMIF('Acuario (Arribado - mortalidad)'!$B$15:$B$244,ANEXO!B34,'Acuario (Arribado - mortalidad)'!$BH$15:$BH$244)</f>
        <v>0</v>
      </c>
    </row>
    <row r="35" spans="1:63" ht="15" customHeight="1" x14ac:dyDescent="0.25">
      <c r="A35" s="41"/>
      <c r="B35" s="5">
        <v>67</v>
      </c>
      <c r="C35" s="434"/>
      <c r="D35" s="435"/>
      <c r="E35" s="435"/>
      <c r="F35" s="435"/>
      <c r="G35" s="435"/>
      <c r="H35" s="435"/>
      <c r="I35" s="436"/>
      <c r="J35" s="437"/>
      <c r="K35" s="437"/>
      <c r="L35" s="437"/>
      <c r="M35" s="437"/>
      <c r="N35" s="581" t="e">
        <f>INDEX(AMBIENTE!D$2:D$797,MATCH(R35,AMBIENTE!C$2:C$797,0))</f>
        <v>#N/A</v>
      </c>
      <c r="O35" s="581"/>
      <c r="P35" s="581"/>
      <c r="Q35" s="581"/>
      <c r="R35" s="415"/>
      <c r="S35" s="416"/>
      <c r="T35" s="416"/>
      <c r="U35" s="416"/>
      <c r="V35" s="416"/>
      <c r="W35" s="416"/>
      <c r="X35" s="417"/>
      <c r="Y35" s="400"/>
      <c r="Z35" s="401"/>
      <c r="AA35" s="401"/>
      <c r="AB35" s="401"/>
      <c r="AC35" s="402"/>
      <c r="AD35" s="394"/>
      <c r="AE35" s="395"/>
      <c r="AF35" s="396"/>
      <c r="AG35" s="432" t="str">
        <f>IFERROR(VLOOKUP(Item2[[#This Row],[Concatenado]],CITES[],2,FALSE),"")</f>
        <v/>
      </c>
      <c r="AH35" s="433"/>
      <c r="AI35" s="432" t="str">
        <f>IFERROR(VLOOKUP(Item2[[#This Row],[Concatenado]],SuscepEARs[],2,FALSE),"")</f>
        <v/>
      </c>
      <c r="AJ35" s="433"/>
      <c r="AL35" s="42"/>
      <c r="AM35" s="45">
        <v>67</v>
      </c>
      <c r="AN35" s="45" t="str">
        <f t="shared" si="4"/>
        <v xml:space="preserve"> </v>
      </c>
      <c r="AO35" s="45">
        <f t="shared" si="0"/>
        <v>0</v>
      </c>
      <c r="AP35" s="45">
        <f t="shared" si="1"/>
        <v>0</v>
      </c>
      <c r="AQ35" s="45" t="e">
        <f t="shared" si="2"/>
        <v>#N/A</v>
      </c>
      <c r="AR35" s="45">
        <f>SUMIF('Acuario (Arribado - mortalidad)'!$B$15:$B$244,ANEXO!B35,'Acuario (Arribado - mortalidad)'!$F$15:$F$244)</f>
        <v>0</v>
      </c>
      <c r="AS35" s="45" t="str">
        <f>IF(AR35&gt;0, IF(SUMIF('Acuario (Arribado - mortalidad)'!$B$15:$B$244,ANEXO!B35,'Acuario (Arribado - mortalidad)'!$K$15:$K$244)=0, "0", SUMIF('Acuario (Arribado - mortalidad)'!$B$15:$B$244,ANEXO!B35,'Acuario (Arribado - mortalidad)'!$K$15:$K$244)),"")</f>
        <v/>
      </c>
      <c r="AT35" s="45">
        <f>IF(AR35 = AS35,"0",SUMIF('Acuario (Arribado - mortalidad)'!$B$15:$B$244,ANEXO!B35,'Acuario (Arribado - mortalidad)'!$G$15:$G$244))</f>
        <v>0</v>
      </c>
      <c r="AU35" s="45" t="str">
        <f>IFERROR(Item2[[#This Row],[mortalidad acumulada]]/Item2[[#This Row],[cantidad arribada]],"")</f>
        <v/>
      </c>
      <c r="AV35" s="45">
        <f>IF(ISTEXT(R35),IF(Item2[[#This Row],[cantidad arribada]]=0,"No llega",Item2[[#This Row],[cantidad arribada]]),)</f>
        <v>0</v>
      </c>
      <c r="AW35" s="45"/>
      <c r="AX35" s="45">
        <f>SUMIF('Acuario (Arribado - mortalidad)'!$B$15:$B$244,ANEXO!B35,'Acuario (Arribado - mortalidad)'!$O$15:$O$244)</f>
        <v>0</v>
      </c>
      <c r="AY35" s="45">
        <f>SUMIF('Acuario (Arribado - mortalidad)'!$B$15:$B$244,ANEXO!B35,'Acuario (Arribado - mortalidad)'!$BG$15:$BG$244)</f>
        <v>0</v>
      </c>
      <c r="AZ35" s="45">
        <f>SUMIF('Acuario (Arribado - mortalidad)'!$B$15:$B$244,ANEXO!B35,'Acuario (Arribado - mortalidad)'!$BH$15:$BH$244)</f>
        <v>0</v>
      </c>
      <c r="BA35" s="45" t="str">
        <f>IFERROR(Item2[[#This Row],[Mortalidad dia 1]]/Item2[[#This Row],[cantidad arribada]],"")</f>
        <v/>
      </c>
      <c r="BB35" s="45" t="str">
        <f>IFERROR(Item2[[#This Row],[Mortalidad 2 a 8  (Sem 1)]]/Item2[[#This Row],[cantidad arribada]],"")</f>
        <v/>
      </c>
      <c r="BC35" s="45" t="str">
        <f>IFERROR(Item2[[#This Row],[Mortalidad 9 a 15 (Sem 2)]]/Item2[[#This Row],[cantidad arribada]],"")</f>
        <v/>
      </c>
      <c r="BD35" s="45">
        <f t="shared" si="3"/>
        <v>0</v>
      </c>
      <c r="BE35" s="45"/>
      <c r="BF35" s="210">
        <f>SUMIF('Acuario (Arribado - mortalidad)'!$B$15:$B$244,ANEXO!B35,'Acuario (Arribado - mortalidad)'!$F$15:$F$244)</f>
        <v>0</v>
      </c>
      <c r="BG35" s="210">
        <f>SUMIF('Acuario (Arribado - mortalidad)'!$B$15:$B$244,ANEXO!B35,'Acuario (Arribado - mortalidad)'!$K$15:$K$244)</f>
        <v>0</v>
      </c>
      <c r="BH35" s="210">
        <f>SUMIF('Acuario (Arribado - mortalidad)'!$B$15:$B$244,ANEXO!B35,'Acuario (Arribado - mortalidad)'!$G$15:$G$244)</f>
        <v>0</v>
      </c>
      <c r="BI35" s="210">
        <f>SUMIF('Acuario (Arribado - mortalidad)'!$B$15:$B$244,ANEXO!B35,'Acuario (Arribado - mortalidad)'!$O$15:$O$244)</f>
        <v>0</v>
      </c>
      <c r="BJ35" s="210">
        <f>SUMIF('Acuario (Arribado - mortalidad)'!$B$15:$B$244,ANEXO!B35,'Acuario (Arribado - mortalidad)'!$BG$15:$BG$244)</f>
        <v>0</v>
      </c>
      <c r="BK35" s="210">
        <f>SUMIF('Acuario (Arribado - mortalidad)'!$B$15:$B$244,ANEXO!B35,'Acuario (Arribado - mortalidad)'!$BH$15:$BH$244)</f>
        <v>0</v>
      </c>
    </row>
    <row r="36" spans="1:63" ht="15" customHeight="1" x14ac:dyDescent="0.25">
      <c r="A36" s="41"/>
      <c r="B36" s="5">
        <v>68</v>
      </c>
      <c r="C36" s="434"/>
      <c r="D36" s="435"/>
      <c r="E36" s="435"/>
      <c r="F36" s="435"/>
      <c r="G36" s="435"/>
      <c r="H36" s="435"/>
      <c r="I36" s="436"/>
      <c r="J36" s="437"/>
      <c r="K36" s="437"/>
      <c r="L36" s="437"/>
      <c r="M36" s="437"/>
      <c r="N36" s="581" t="e">
        <f>INDEX(AMBIENTE!D$2:D$797,MATCH(R36,AMBIENTE!C$2:C$797,0))</f>
        <v>#N/A</v>
      </c>
      <c r="O36" s="581"/>
      <c r="P36" s="581"/>
      <c r="Q36" s="581"/>
      <c r="R36" s="415"/>
      <c r="S36" s="416"/>
      <c r="T36" s="416"/>
      <c r="U36" s="416"/>
      <c r="V36" s="416"/>
      <c r="W36" s="416"/>
      <c r="X36" s="417"/>
      <c r="Y36" s="400"/>
      <c r="Z36" s="401"/>
      <c r="AA36" s="401"/>
      <c r="AB36" s="401"/>
      <c r="AC36" s="402"/>
      <c r="AD36" s="394"/>
      <c r="AE36" s="395"/>
      <c r="AF36" s="396"/>
      <c r="AG36" s="432" t="str">
        <f>IFERROR(VLOOKUP(Item2[[#This Row],[Concatenado]],CITES[],2,FALSE),"")</f>
        <v/>
      </c>
      <c r="AH36" s="433"/>
      <c r="AI36" s="432" t="str">
        <f>IFERROR(VLOOKUP(Item2[[#This Row],[Concatenado]],SuscepEARs[],2,FALSE),"")</f>
        <v/>
      </c>
      <c r="AJ36" s="433"/>
      <c r="AL36" s="42"/>
      <c r="AM36" s="45">
        <v>68</v>
      </c>
      <c r="AN36" s="45" t="str">
        <f t="shared" si="4"/>
        <v xml:space="preserve"> </v>
      </c>
      <c r="AO36" s="45">
        <f t="shared" si="0"/>
        <v>0</v>
      </c>
      <c r="AP36" s="45">
        <f t="shared" si="1"/>
        <v>0</v>
      </c>
      <c r="AQ36" s="45" t="e">
        <f t="shared" si="2"/>
        <v>#N/A</v>
      </c>
      <c r="AR36" s="45">
        <f>SUMIF('Acuario (Arribado - mortalidad)'!$B$15:$B$244,ANEXO!B36,'Acuario (Arribado - mortalidad)'!$F$15:$F$244)</f>
        <v>0</v>
      </c>
      <c r="AS36" s="45" t="str">
        <f>IF(AR36&gt;0, IF(SUMIF('Acuario (Arribado - mortalidad)'!$B$15:$B$244,ANEXO!B36,'Acuario (Arribado - mortalidad)'!$K$15:$K$244)=0, "0", SUMIF('Acuario (Arribado - mortalidad)'!$B$15:$B$244,ANEXO!B36,'Acuario (Arribado - mortalidad)'!$K$15:$K$244)),"")</f>
        <v/>
      </c>
      <c r="AT36" s="45">
        <f>IF(AR36 = AS36,"0",SUMIF('Acuario (Arribado - mortalidad)'!$B$15:$B$244,ANEXO!B36,'Acuario (Arribado - mortalidad)'!$G$15:$G$244))</f>
        <v>0</v>
      </c>
      <c r="AU36" s="45" t="str">
        <f>IFERROR(Item2[[#This Row],[mortalidad acumulada]]/Item2[[#This Row],[cantidad arribada]],"")</f>
        <v/>
      </c>
      <c r="AV36" s="45">
        <f>IF(ISTEXT(R36),IF(Item2[[#This Row],[cantidad arribada]]=0,"No llega",Item2[[#This Row],[cantidad arribada]]),)</f>
        <v>0</v>
      </c>
      <c r="AW36" s="45"/>
      <c r="AX36" s="45">
        <f>SUMIF('Acuario (Arribado - mortalidad)'!$B$15:$B$244,ANEXO!B36,'Acuario (Arribado - mortalidad)'!$O$15:$O$244)</f>
        <v>0</v>
      </c>
      <c r="AY36" s="45">
        <f>SUMIF('Acuario (Arribado - mortalidad)'!$B$15:$B$244,ANEXO!B36,'Acuario (Arribado - mortalidad)'!$BG$15:$BG$244)</f>
        <v>0</v>
      </c>
      <c r="AZ36" s="45">
        <f>SUMIF('Acuario (Arribado - mortalidad)'!$B$15:$B$244,ANEXO!B36,'Acuario (Arribado - mortalidad)'!$BH$15:$BH$244)</f>
        <v>0</v>
      </c>
      <c r="BA36" s="45" t="str">
        <f>IFERROR(Item2[[#This Row],[Mortalidad dia 1]]/Item2[[#This Row],[cantidad arribada]],"")</f>
        <v/>
      </c>
      <c r="BB36" s="45" t="str">
        <f>IFERROR(Item2[[#This Row],[Mortalidad 2 a 8  (Sem 1)]]/Item2[[#This Row],[cantidad arribada]],"")</f>
        <v/>
      </c>
      <c r="BC36" s="45" t="str">
        <f>IFERROR(Item2[[#This Row],[Mortalidad 9 a 15 (Sem 2)]]/Item2[[#This Row],[cantidad arribada]],"")</f>
        <v/>
      </c>
      <c r="BD36" s="45">
        <f t="shared" si="3"/>
        <v>0</v>
      </c>
      <c r="BE36" s="45"/>
      <c r="BF36" s="210">
        <f>SUMIF('Acuario (Arribado - mortalidad)'!$B$15:$B$244,ANEXO!B36,'Acuario (Arribado - mortalidad)'!$F$15:$F$244)</f>
        <v>0</v>
      </c>
      <c r="BG36" s="210">
        <f>SUMIF('Acuario (Arribado - mortalidad)'!$B$15:$B$244,ANEXO!B36,'Acuario (Arribado - mortalidad)'!$K$15:$K$244)</f>
        <v>0</v>
      </c>
      <c r="BH36" s="210">
        <f>SUMIF('Acuario (Arribado - mortalidad)'!$B$15:$B$244,ANEXO!B36,'Acuario (Arribado - mortalidad)'!$G$15:$G$244)</f>
        <v>0</v>
      </c>
      <c r="BI36" s="210">
        <f>SUMIF('Acuario (Arribado - mortalidad)'!$B$15:$B$244,ANEXO!B36,'Acuario (Arribado - mortalidad)'!$O$15:$O$244)</f>
        <v>0</v>
      </c>
      <c r="BJ36" s="210">
        <f>SUMIF('Acuario (Arribado - mortalidad)'!$B$15:$B$244,ANEXO!B36,'Acuario (Arribado - mortalidad)'!$BG$15:$BG$244)</f>
        <v>0</v>
      </c>
      <c r="BK36" s="210">
        <f>SUMIF('Acuario (Arribado - mortalidad)'!$B$15:$B$244,ANEXO!B36,'Acuario (Arribado - mortalidad)'!$BH$15:$BH$244)</f>
        <v>0</v>
      </c>
    </row>
    <row r="37" spans="1:63" ht="15" customHeight="1" x14ac:dyDescent="0.25">
      <c r="A37" s="41"/>
      <c r="B37" s="5">
        <v>69</v>
      </c>
      <c r="C37" s="434"/>
      <c r="D37" s="435"/>
      <c r="E37" s="435"/>
      <c r="F37" s="435"/>
      <c r="G37" s="435"/>
      <c r="H37" s="435"/>
      <c r="I37" s="436"/>
      <c r="J37" s="437"/>
      <c r="K37" s="437"/>
      <c r="L37" s="437"/>
      <c r="M37" s="437"/>
      <c r="N37" s="581" t="e">
        <f>INDEX(AMBIENTE!D$2:D$797,MATCH(R37,AMBIENTE!C$2:C$797,0))</f>
        <v>#N/A</v>
      </c>
      <c r="O37" s="581"/>
      <c r="P37" s="581"/>
      <c r="Q37" s="581"/>
      <c r="R37" s="415"/>
      <c r="S37" s="416"/>
      <c r="T37" s="416"/>
      <c r="U37" s="416"/>
      <c r="V37" s="416"/>
      <c r="W37" s="416"/>
      <c r="X37" s="417"/>
      <c r="Y37" s="400"/>
      <c r="Z37" s="401"/>
      <c r="AA37" s="401"/>
      <c r="AB37" s="401"/>
      <c r="AC37" s="402"/>
      <c r="AD37" s="394"/>
      <c r="AE37" s="395"/>
      <c r="AF37" s="396"/>
      <c r="AG37" s="432" t="str">
        <f>IFERROR(VLOOKUP(Item2[[#This Row],[Concatenado]],CITES[],2,FALSE),"")</f>
        <v/>
      </c>
      <c r="AH37" s="433"/>
      <c r="AI37" s="432" t="str">
        <f>IFERROR(VLOOKUP(Item2[[#This Row],[Concatenado]],SuscepEARs[],2,FALSE),"")</f>
        <v/>
      </c>
      <c r="AJ37" s="433"/>
      <c r="AL37" s="42"/>
      <c r="AM37" s="45">
        <v>69</v>
      </c>
      <c r="AN37" s="45" t="str">
        <f t="shared" si="4"/>
        <v xml:space="preserve"> </v>
      </c>
      <c r="AO37" s="45">
        <f t="shared" si="0"/>
        <v>0</v>
      </c>
      <c r="AP37" s="45">
        <f t="shared" si="1"/>
        <v>0</v>
      </c>
      <c r="AQ37" s="45" t="e">
        <f t="shared" si="2"/>
        <v>#N/A</v>
      </c>
      <c r="AR37" s="45">
        <f>SUMIF('Acuario (Arribado - mortalidad)'!$B$15:$B$244,ANEXO!B37,'Acuario (Arribado - mortalidad)'!$F$15:$F$244)</f>
        <v>0</v>
      </c>
      <c r="AS37" s="45" t="str">
        <f>IF(AR37&gt;0, IF(SUMIF('Acuario (Arribado - mortalidad)'!$B$15:$B$244,ANEXO!B37,'Acuario (Arribado - mortalidad)'!$K$15:$K$244)=0, "0", SUMIF('Acuario (Arribado - mortalidad)'!$B$15:$B$244,ANEXO!B37,'Acuario (Arribado - mortalidad)'!$K$15:$K$244)),"")</f>
        <v/>
      </c>
      <c r="AT37" s="45">
        <f>IF(AR37 = AS37,"0",SUMIF('Acuario (Arribado - mortalidad)'!$B$15:$B$244,ANEXO!B37,'Acuario (Arribado - mortalidad)'!$G$15:$G$244))</f>
        <v>0</v>
      </c>
      <c r="AU37" s="45" t="str">
        <f>IFERROR(Item2[[#This Row],[mortalidad acumulada]]/Item2[[#This Row],[cantidad arribada]],"")</f>
        <v/>
      </c>
      <c r="AV37" s="45">
        <f>IF(ISTEXT(R37),IF(Item2[[#This Row],[cantidad arribada]]=0,"No llega",Item2[[#This Row],[cantidad arribada]]),)</f>
        <v>0</v>
      </c>
      <c r="AW37" s="45"/>
      <c r="AX37" s="45">
        <f>SUMIF('Acuario (Arribado - mortalidad)'!$B$15:$B$244,ANEXO!B37,'Acuario (Arribado - mortalidad)'!$O$15:$O$244)</f>
        <v>0</v>
      </c>
      <c r="AY37" s="45">
        <f>SUMIF('Acuario (Arribado - mortalidad)'!$B$15:$B$244,ANEXO!B37,'Acuario (Arribado - mortalidad)'!$BG$15:$BG$244)</f>
        <v>0</v>
      </c>
      <c r="AZ37" s="45">
        <f>SUMIF('Acuario (Arribado - mortalidad)'!$B$15:$B$244,ANEXO!B37,'Acuario (Arribado - mortalidad)'!$BH$15:$BH$244)</f>
        <v>0</v>
      </c>
      <c r="BA37" s="45" t="str">
        <f>IFERROR(Item2[[#This Row],[Mortalidad dia 1]]/Item2[[#This Row],[cantidad arribada]],"")</f>
        <v/>
      </c>
      <c r="BB37" s="45" t="str">
        <f>IFERROR(Item2[[#This Row],[Mortalidad 2 a 8  (Sem 1)]]/Item2[[#This Row],[cantidad arribada]],"")</f>
        <v/>
      </c>
      <c r="BC37" s="45" t="str">
        <f>IFERROR(Item2[[#This Row],[Mortalidad 9 a 15 (Sem 2)]]/Item2[[#This Row],[cantidad arribada]],"")</f>
        <v/>
      </c>
      <c r="BD37" s="45">
        <f t="shared" si="3"/>
        <v>0</v>
      </c>
      <c r="BE37" s="45"/>
      <c r="BF37" s="210">
        <f>SUMIF('Acuario (Arribado - mortalidad)'!$B$15:$B$244,ANEXO!B37,'Acuario (Arribado - mortalidad)'!$F$15:$F$244)</f>
        <v>0</v>
      </c>
      <c r="BG37" s="210">
        <f>SUMIF('Acuario (Arribado - mortalidad)'!$B$15:$B$244,ANEXO!B37,'Acuario (Arribado - mortalidad)'!$K$15:$K$244)</f>
        <v>0</v>
      </c>
      <c r="BH37" s="210">
        <f>SUMIF('Acuario (Arribado - mortalidad)'!$B$15:$B$244,ANEXO!B37,'Acuario (Arribado - mortalidad)'!$G$15:$G$244)</f>
        <v>0</v>
      </c>
      <c r="BI37" s="210">
        <f>SUMIF('Acuario (Arribado - mortalidad)'!$B$15:$B$244,ANEXO!B37,'Acuario (Arribado - mortalidad)'!$O$15:$O$244)</f>
        <v>0</v>
      </c>
      <c r="BJ37" s="210">
        <f>SUMIF('Acuario (Arribado - mortalidad)'!$B$15:$B$244,ANEXO!B37,'Acuario (Arribado - mortalidad)'!$BG$15:$BG$244)</f>
        <v>0</v>
      </c>
      <c r="BK37" s="210">
        <f>SUMIF('Acuario (Arribado - mortalidad)'!$B$15:$B$244,ANEXO!B37,'Acuario (Arribado - mortalidad)'!$BH$15:$BH$244)</f>
        <v>0</v>
      </c>
    </row>
    <row r="38" spans="1:63" ht="15" customHeight="1" x14ac:dyDescent="0.25">
      <c r="A38" s="41"/>
      <c r="B38" s="5">
        <v>70</v>
      </c>
      <c r="C38" s="434"/>
      <c r="D38" s="435"/>
      <c r="E38" s="435"/>
      <c r="F38" s="435"/>
      <c r="G38" s="435"/>
      <c r="H38" s="435"/>
      <c r="I38" s="436"/>
      <c r="J38" s="437"/>
      <c r="K38" s="437"/>
      <c r="L38" s="437"/>
      <c r="M38" s="437"/>
      <c r="N38" s="581" t="e">
        <f>INDEX(AMBIENTE!D$2:D$797,MATCH(R38,AMBIENTE!C$2:C$797,0))</f>
        <v>#N/A</v>
      </c>
      <c r="O38" s="581"/>
      <c r="P38" s="581"/>
      <c r="Q38" s="581"/>
      <c r="R38" s="415"/>
      <c r="S38" s="416"/>
      <c r="T38" s="416"/>
      <c r="U38" s="416"/>
      <c r="V38" s="416"/>
      <c r="W38" s="416"/>
      <c r="X38" s="417"/>
      <c r="Y38" s="400"/>
      <c r="Z38" s="401"/>
      <c r="AA38" s="401"/>
      <c r="AB38" s="401"/>
      <c r="AC38" s="402"/>
      <c r="AD38" s="394"/>
      <c r="AE38" s="395"/>
      <c r="AF38" s="396"/>
      <c r="AG38" s="432" t="str">
        <f>IFERROR(VLOOKUP(Item2[[#This Row],[Concatenado]],CITES[],2,FALSE),"")</f>
        <v/>
      </c>
      <c r="AH38" s="433"/>
      <c r="AI38" s="432" t="str">
        <f>IFERROR(VLOOKUP(Item2[[#This Row],[Concatenado]],SuscepEARs[],2,FALSE),"")</f>
        <v/>
      </c>
      <c r="AJ38" s="433"/>
      <c r="AL38" s="42"/>
      <c r="AM38" s="45">
        <v>70</v>
      </c>
      <c r="AN38" s="45" t="str">
        <f t="shared" si="4"/>
        <v xml:space="preserve"> </v>
      </c>
      <c r="AO38" s="45">
        <f t="shared" si="0"/>
        <v>0</v>
      </c>
      <c r="AP38" s="45">
        <f t="shared" si="1"/>
        <v>0</v>
      </c>
      <c r="AQ38" s="45" t="e">
        <f t="shared" si="2"/>
        <v>#N/A</v>
      </c>
      <c r="AR38" s="45">
        <f>SUMIF('Acuario (Arribado - mortalidad)'!$B$15:$B$244,ANEXO!B38,'Acuario (Arribado - mortalidad)'!$F$15:$F$244)</f>
        <v>0</v>
      </c>
      <c r="AS38" s="45" t="str">
        <f>IF(AR38&gt;0, IF(SUMIF('Acuario (Arribado - mortalidad)'!$B$15:$B$244,ANEXO!B38,'Acuario (Arribado - mortalidad)'!$K$15:$K$244)=0, "0", SUMIF('Acuario (Arribado - mortalidad)'!$B$15:$B$244,ANEXO!B38,'Acuario (Arribado - mortalidad)'!$K$15:$K$244)),"")</f>
        <v/>
      </c>
      <c r="AT38" s="45">
        <f>IF(AR38 = AS38,"0",SUMIF('Acuario (Arribado - mortalidad)'!$B$15:$B$244,ANEXO!B38,'Acuario (Arribado - mortalidad)'!$G$15:$G$244))</f>
        <v>0</v>
      </c>
      <c r="AU38" s="45" t="str">
        <f>IFERROR(Item2[[#This Row],[mortalidad acumulada]]/Item2[[#This Row],[cantidad arribada]],"")</f>
        <v/>
      </c>
      <c r="AV38" s="45">
        <f>IF(ISTEXT(R38),IF(Item2[[#This Row],[cantidad arribada]]=0,"No llega",Item2[[#This Row],[cantidad arribada]]),)</f>
        <v>0</v>
      </c>
      <c r="AW38" s="45"/>
      <c r="AX38" s="45">
        <f>SUMIF('Acuario (Arribado - mortalidad)'!$B$15:$B$244,ANEXO!B38,'Acuario (Arribado - mortalidad)'!$O$15:$O$244)</f>
        <v>0</v>
      </c>
      <c r="AY38" s="45">
        <f>SUMIF('Acuario (Arribado - mortalidad)'!$B$15:$B$244,ANEXO!B38,'Acuario (Arribado - mortalidad)'!$BG$15:$BG$244)</f>
        <v>0</v>
      </c>
      <c r="AZ38" s="45">
        <f>SUMIF('Acuario (Arribado - mortalidad)'!$B$15:$B$244,ANEXO!B38,'Acuario (Arribado - mortalidad)'!$BH$15:$BH$244)</f>
        <v>0</v>
      </c>
      <c r="BA38" s="45" t="str">
        <f>IFERROR(Item2[[#This Row],[Mortalidad dia 1]]/Item2[[#This Row],[cantidad arribada]],"")</f>
        <v/>
      </c>
      <c r="BB38" s="45" t="str">
        <f>IFERROR(Item2[[#This Row],[Mortalidad 2 a 8  (Sem 1)]]/Item2[[#This Row],[cantidad arribada]],"")</f>
        <v/>
      </c>
      <c r="BC38" s="45" t="str">
        <f>IFERROR(Item2[[#This Row],[Mortalidad 9 a 15 (Sem 2)]]/Item2[[#This Row],[cantidad arribada]],"")</f>
        <v/>
      </c>
      <c r="BD38" s="45">
        <f t="shared" si="3"/>
        <v>0</v>
      </c>
      <c r="BE38" s="45"/>
      <c r="BF38" s="210">
        <f>SUMIF('Acuario (Arribado - mortalidad)'!$B$15:$B$244,ANEXO!B38,'Acuario (Arribado - mortalidad)'!$F$15:$F$244)</f>
        <v>0</v>
      </c>
      <c r="BG38" s="210">
        <f>SUMIF('Acuario (Arribado - mortalidad)'!$B$15:$B$244,ANEXO!B38,'Acuario (Arribado - mortalidad)'!$K$15:$K$244)</f>
        <v>0</v>
      </c>
      <c r="BH38" s="210">
        <f>SUMIF('Acuario (Arribado - mortalidad)'!$B$15:$B$244,ANEXO!B38,'Acuario (Arribado - mortalidad)'!$G$15:$G$244)</f>
        <v>0</v>
      </c>
      <c r="BI38" s="210">
        <f>SUMIF('Acuario (Arribado - mortalidad)'!$B$15:$B$244,ANEXO!B38,'Acuario (Arribado - mortalidad)'!$O$15:$O$244)</f>
        <v>0</v>
      </c>
      <c r="BJ38" s="210">
        <f>SUMIF('Acuario (Arribado - mortalidad)'!$B$15:$B$244,ANEXO!B38,'Acuario (Arribado - mortalidad)'!$BG$15:$BG$244)</f>
        <v>0</v>
      </c>
      <c r="BK38" s="210">
        <f>SUMIF('Acuario (Arribado - mortalidad)'!$B$15:$B$244,ANEXO!B38,'Acuario (Arribado - mortalidad)'!$BH$15:$BH$244)</f>
        <v>0</v>
      </c>
    </row>
    <row r="39" spans="1:63" ht="15" customHeight="1" x14ac:dyDescent="0.25">
      <c r="A39" s="41"/>
      <c r="B39" s="5">
        <v>71</v>
      </c>
      <c r="C39" s="434"/>
      <c r="D39" s="435"/>
      <c r="E39" s="435"/>
      <c r="F39" s="435"/>
      <c r="G39" s="435"/>
      <c r="H39" s="435"/>
      <c r="I39" s="436"/>
      <c r="J39" s="437"/>
      <c r="K39" s="437"/>
      <c r="L39" s="437"/>
      <c r="M39" s="437"/>
      <c r="N39" s="581" t="e">
        <f>INDEX(AMBIENTE!D$2:D$797,MATCH(R39,AMBIENTE!C$2:C$797,0))</f>
        <v>#N/A</v>
      </c>
      <c r="O39" s="581"/>
      <c r="P39" s="581"/>
      <c r="Q39" s="581"/>
      <c r="R39" s="415"/>
      <c r="S39" s="416"/>
      <c r="T39" s="416"/>
      <c r="U39" s="416"/>
      <c r="V39" s="416"/>
      <c r="W39" s="416"/>
      <c r="X39" s="417"/>
      <c r="Y39" s="400"/>
      <c r="Z39" s="401"/>
      <c r="AA39" s="401"/>
      <c r="AB39" s="401"/>
      <c r="AC39" s="402"/>
      <c r="AD39" s="394"/>
      <c r="AE39" s="395"/>
      <c r="AF39" s="396"/>
      <c r="AG39" s="432" t="str">
        <f>IFERROR(VLOOKUP(Item2[[#This Row],[Concatenado]],CITES[],2,FALSE),"")</f>
        <v/>
      </c>
      <c r="AH39" s="433"/>
      <c r="AI39" s="432" t="str">
        <f>IFERROR(VLOOKUP(Item2[[#This Row],[Concatenado]],SuscepEARs[],2,FALSE),"")</f>
        <v/>
      </c>
      <c r="AJ39" s="433"/>
      <c r="AL39" s="42"/>
      <c r="AM39" s="45">
        <v>71</v>
      </c>
      <c r="AN39" s="45" t="str">
        <f t="shared" si="4"/>
        <v xml:space="preserve"> </v>
      </c>
      <c r="AO39" s="45">
        <f t="shared" si="0"/>
        <v>0</v>
      </c>
      <c r="AP39" s="45">
        <f t="shared" si="1"/>
        <v>0</v>
      </c>
      <c r="AQ39" s="45" t="e">
        <f t="shared" si="2"/>
        <v>#N/A</v>
      </c>
      <c r="AR39" s="45">
        <f>SUMIF('Acuario (Arribado - mortalidad)'!$B$15:$B$244,ANEXO!B39,'Acuario (Arribado - mortalidad)'!$F$15:$F$244)</f>
        <v>0</v>
      </c>
      <c r="AS39" s="45" t="str">
        <f>IF(AR39&gt;0, IF(SUMIF('Acuario (Arribado - mortalidad)'!$B$15:$B$244,ANEXO!B39,'Acuario (Arribado - mortalidad)'!$K$15:$K$244)=0, "0", SUMIF('Acuario (Arribado - mortalidad)'!$B$15:$B$244,ANEXO!B39,'Acuario (Arribado - mortalidad)'!$K$15:$K$244)),"")</f>
        <v/>
      </c>
      <c r="AT39" s="45">
        <f>IF(AR39 = AS39,"0",SUMIF('Acuario (Arribado - mortalidad)'!$B$15:$B$244,ANEXO!B39,'Acuario (Arribado - mortalidad)'!$G$15:$G$244))</f>
        <v>0</v>
      </c>
      <c r="AU39" s="45" t="str">
        <f>IFERROR(Item2[[#This Row],[mortalidad acumulada]]/Item2[[#This Row],[cantidad arribada]],"")</f>
        <v/>
      </c>
      <c r="AV39" s="45">
        <f>IF(ISTEXT(R39),IF(Item2[[#This Row],[cantidad arribada]]=0,"No llega",Item2[[#This Row],[cantidad arribada]]),)</f>
        <v>0</v>
      </c>
      <c r="AW39" s="45"/>
      <c r="AX39" s="45">
        <f>SUMIF('Acuario (Arribado - mortalidad)'!$B$15:$B$244,ANEXO!B39,'Acuario (Arribado - mortalidad)'!$O$15:$O$244)</f>
        <v>0</v>
      </c>
      <c r="AY39" s="45">
        <f>SUMIF('Acuario (Arribado - mortalidad)'!$B$15:$B$244,ANEXO!B39,'Acuario (Arribado - mortalidad)'!$BG$15:$BG$244)</f>
        <v>0</v>
      </c>
      <c r="AZ39" s="45">
        <f>SUMIF('Acuario (Arribado - mortalidad)'!$B$15:$B$244,ANEXO!B39,'Acuario (Arribado - mortalidad)'!$BH$15:$BH$244)</f>
        <v>0</v>
      </c>
      <c r="BA39" s="45" t="str">
        <f>IFERROR(Item2[[#This Row],[Mortalidad dia 1]]/Item2[[#This Row],[cantidad arribada]],"")</f>
        <v/>
      </c>
      <c r="BB39" s="45" t="str">
        <f>IFERROR(Item2[[#This Row],[Mortalidad 2 a 8  (Sem 1)]]/Item2[[#This Row],[cantidad arribada]],"")</f>
        <v/>
      </c>
      <c r="BC39" s="45" t="str">
        <f>IFERROR(Item2[[#This Row],[Mortalidad 9 a 15 (Sem 2)]]/Item2[[#This Row],[cantidad arribada]],"")</f>
        <v/>
      </c>
      <c r="BD39" s="45">
        <f t="shared" si="3"/>
        <v>0</v>
      </c>
      <c r="BE39" s="45"/>
      <c r="BF39" s="210">
        <f>SUMIF('Acuario (Arribado - mortalidad)'!$B$15:$B$244,ANEXO!B39,'Acuario (Arribado - mortalidad)'!$F$15:$F$244)</f>
        <v>0</v>
      </c>
      <c r="BG39" s="210">
        <f>SUMIF('Acuario (Arribado - mortalidad)'!$B$15:$B$244,ANEXO!B39,'Acuario (Arribado - mortalidad)'!$K$15:$K$244)</f>
        <v>0</v>
      </c>
      <c r="BH39" s="210">
        <f>SUMIF('Acuario (Arribado - mortalidad)'!$B$15:$B$244,ANEXO!B39,'Acuario (Arribado - mortalidad)'!$G$15:$G$244)</f>
        <v>0</v>
      </c>
      <c r="BI39" s="210">
        <f>SUMIF('Acuario (Arribado - mortalidad)'!$B$15:$B$244,ANEXO!B39,'Acuario (Arribado - mortalidad)'!$O$15:$O$244)</f>
        <v>0</v>
      </c>
      <c r="BJ39" s="210">
        <f>SUMIF('Acuario (Arribado - mortalidad)'!$B$15:$B$244,ANEXO!B39,'Acuario (Arribado - mortalidad)'!$BG$15:$BG$244)</f>
        <v>0</v>
      </c>
      <c r="BK39" s="210">
        <f>SUMIF('Acuario (Arribado - mortalidad)'!$B$15:$B$244,ANEXO!B39,'Acuario (Arribado - mortalidad)'!$BH$15:$BH$244)</f>
        <v>0</v>
      </c>
    </row>
    <row r="40" spans="1:63" ht="15" customHeight="1" x14ac:dyDescent="0.25">
      <c r="A40" s="41"/>
      <c r="B40" s="5">
        <v>72</v>
      </c>
      <c r="C40" s="434"/>
      <c r="D40" s="435"/>
      <c r="E40" s="435"/>
      <c r="F40" s="435"/>
      <c r="G40" s="435"/>
      <c r="H40" s="435"/>
      <c r="I40" s="436"/>
      <c r="J40" s="437"/>
      <c r="K40" s="437"/>
      <c r="L40" s="437"/>
      <c r="M40" s="437"/>
      <c r="N40" s="581" t="e">
        <f>INDEX(AMBIENTE!D$2:D$797,MATCH(R40,AMBIENTE!C$2:C$797,0))</f>
        <v>#N/A</v>
      </c>
      <c r="O40" s="581"/>
      <c r="P40" s="581"/>
      <c r="Q40" s="581"/>
      <c r="R40" s="415"/>
      <c r="S40" s="416"/>
      <c r="T40" s="416"/>
      <c r="U40" s="416"/>
      <c r="V40" s="416"/>
      <c r="W40" s="416"/>
      <c r="X40" s="417"/>
      <c r="Y40" s="400"/>
      <c r="Z40" s="401"/>
      <c r="AA40" s="401"/>
      <c r="AB40" s="401"/>
      <c r="AC40" s="402"/>
      <c r="AD40" s="394"/>
      <c r="AE40" s="395"/>
      <c r="AF40" s="396"/>
      <c r="AG40" s="432" t="str">
        <f>IFERROR(VLOOKUP(Item2[[#This Row],[Concatenado]],CITES[],2,FALSE),"")</f>
        <v/>
      </c>
      <c r="AH40" s="433"/>
      <c r="AI40" s="432" t="str">
        <f>IFERROR(VLOOKUP(Item2[[#This Row],[Concatenado]],SuscepEARs[],2,FALSE),"")</f>
        <v/>
      </c>
      <c r="AJ40" s="433"/>
      <c r="AL40" s="42"/>
      <c r="AM40" s="45">
        <v>72</v>
      </c>
      <c r="AN40" s="45" t="str">
        <f t="shared" si="4"/>
        <v xml:space="preserve"> </v>
      </c>
      <c r="AO40" s="45">
        <f t="shared" si="0"/>
        <v>0</v>
      </c>
      <c r="AP40" s="45">
        <f t="shared" si="1"/>
        <v>0</v>
      </c>
      <c r="AQ40" s="45" t="e">
        <f t="shared" si="2"/>
        <v>#N/A</v>
      </c>
      <c r="AR40" s="45">
        <f>SUMIF('Acuario (Arribado - mortalidad)'!$B$15:$B$244,ANEXO!B40,'Acuario (Arribado - mortalidad)'!$F$15:$F$244)</f>
        <v>0</v>
      </c>
      <c r="AS40" s="45" t="str">
        <f>IF(AR40&gt;0, IF(SUMIF('Acuario (Arribado - mortalidad)'!$B$15:$B$244,ANEXO!B40,'Acuario (Arribado - mortalidad)'!$K$15:$K$244)=0, "0", SUMIF('Acuario (Arribado - mortalidad)'!$B$15:$B$244,ANEXO!B40,'Acuario (Arribado - mortalidad)'!$K$15:$K$244)),"")</f>
        <v/>
      </c>
      <c r="AT40" s="45">
        <f>IF(AR40 = AS40,"0",SUMIF('Acuario (Arribado - mortalidad)'!$B$15:$B$244,ANEXO!B40,'Acuario (Arribado - mortalidad)'!$G$15:$G$244))</f>
        <v>0</v>
      </c>
      <c r="AU40" s="45" t="str">
        <f>IFERROR(Item2[[#This Row],[mortalidad acumulada]]/Item2[[#This Row],[cantidad arribada]],"")</f>
        <v/>
      </c>
      <c r="AV40" s="45">
        <f>IF(ISTEXT(R40),IF(Item2[[#This Row],[cantidad arribada]]=0,"No llega",Item2[[#This Row],[cantidad arribada]]),)</f>
        <v>0</v>
      </c>
      <c r="AW40" s="45"/>
      <c r="AX40" s="45">
        <f>SUMIF('Acuario (Arribado - mortalidad)'!$B$15:$B$244,ANEXO!B40,'Acuario (Arribado - mortalidad)'!$O$15:$O$244)</f>
        <v>0</v>
      </c>
      <c r="AY40" s="45">
        <f>SUMIF('Acuario (Arribado - mortalidad)'!$B$15:$B$244,ANEXO!B40,'Acuario (Arribado - mortalidad)'!$BG$15:$BG$244)</f>
        <v>0</v>
      </c>
      <c r="AZ40" s="45">
        <f>SUMIF('Acuario (Arribado - mortalidad)'!$B$15:$B$244,ANEXO!B40,'Acuario (Arribado - mortalidad)'!$BH$15:$BH$244)</f>
        <v>0</v>
      </c>
      <c r="BA40" s="45" t="str">
        <f>IFERROR(Item2[[#This Row],[Mortalidad dia 1]]/Item2[[#This Row],[cantidad arribada]],"")</f>
        <v/>
      </c>
      <c r="BB40" s="45" t="str">
        <f>IFERROR(Item2[[#This Row],[Mortalidad 2 a 8  (Sem 1)]]/Item2[[#This Row],[cantidad arribada]],"")</f>
        <v/>
      </c>
      <c r="BC40" s="45" t="str">
        <f>IFERROR(Item2[[#This Row],[Mortalidad 9 a 15 (Sem 2)]]/Item2[[#This Row],[cantidad arribada]],"")</f>
        <v/>
      </c>
      <c r="BD40" s="45">
        <f t="shared" si="3"/>
        <v>0</v>
      </c>
      <c r="BE40" s="45"/>
      <c r="BF40" s="210">
        <f>SUMIF('Acuario (Arribado - mortalidad)'!$B$15:$B$244,ANEXO!B40,'Acuario (Arribado - mortalidad)'!$F$15:$F$244)</f>
        <v>0</v>
      </c>
      <c r="BG40" s="210">
        <f>SUMIF('Acuario (Arribado - mortalidad)'!$B$15:$B$244,ANEXO!B40,'Acuario (Arribado - mortalidad)'!$K$15:$K$244)</f>
        <v>0</v>
      </c>
      <c r="BH40" s="210">
        <f>SUMIF('Acuario (Arribado - mortalidad)'!$B$15:$B$244,ANEXO!B40,'Acuario (Arribado - mortalidad)'!$G$15:$G$244)</f>
        <v>0</v>
      </c>
      <c r="BI40" s="210">
        <f>SUMIF('Acuario (Arribado - mortalidad)'!$B$15:$B$244,ANEXO!B40,'Acuario (Arribado - mortalidad)'!$O$15:$O$244)</f>
        <v>0</v>
      </c>
      <c r="BJ40" s="210">
        <f>SUMIF('Acuario (Arribado - mortalidad)'!$B$15:$B$244,ANEXO!B40,'Acuario (Arribado - mortalidad)'!$BG$15:$BG$244)</f>
        <v>0</v>
      </c>
      <c r="BK40" s="210">
        <f>SUMIF('Acuario (Arribado - mortalidad)'!$B$15:$B$244,ANEXO!B40,'Acuario (Arribado - mortalidad)'!$BH$15:$BH$244)</f>
        <v>0</v>
      </c>
    </row>
    <row r="41" spans="1:63" ht="15" customHeight="1" x14ac:dyDescent="0.25">
      <c r="A41" s="41"/>
      <c r="B41" s="5">
        <v>73</v>
      </c>
      <c r="C41" s="434"/>
      <c r="D41" s="435"/>
      <c r="E41" s="435"/>
      <c r="F41" s="435"/>
      <c r="G41" s="435"/>
      <c r="H41" s="435"/>
      <c r="I41" s="436"/>
      <c r="J41" s="437"/>
      <c r="K41" s="437"/>
      <c r="L41" s="437"/>
      <c r="M41" s="437"/>
      <c r="N41" s="581" t="e">
        <f>INDEX(AMBIENTE!D$2:D$797,MATCH(R41,AMBIENTE!C$2:C$797,0))</f>
        <v>#N/A</v>
      </c>
      <c r="O41" s="581"/>
      <c r="P41" s="581"/>
      <c r="Q41" s="581"/>
      <c r="R41" s="415"/>
      <c r="S41" s="416"/>
      <c r="T41" s="416"/>
      <c r="U41" s="416"/>
      <c r="V41" s="416"/>
      <c r="W41" s="416"/>
      <c r="X41" s="417"/>
      <c r="Y41" s="400"/>
      <c r="Z41" s="401"/>
      <c r="AA41" s="401"/>
      <c r="AB41" s="401"/>
      <c r="AC41" s="402"/>
      <c r="AD41" s="394"/>
      <c r="AE41" s="395"/>
      <c r="AF41" s="396"/>
      <c r="AG41" s="432" t="str">
        <f>IFERROR(VLOOKUP(Item2[[#This Row],[Concatenado]],CITES[],2,FALSE),"")</f>
        <v/>
      </c>
      <c r="AH41" s="433"/>
      <c r="AI41" s="432" t="str">
        <f>IFERROR(VLOOKUP(Item2[[#This Row],[Concatenado]],SuscepEARs[],2,FALSE),"")</f>
        <v/>
      </c>
      <c r="AJ41" s="433"/>
      <c r="AL41" s="42"/>
      <c r="AM41" s="45">
        <v>73</v>
      </c>
      <c r="AN41" s="45" t="str">
        <f t="shared" si="4"/>
        <v xml:space="preserve"> </v>
      </c>
      <c r="AO41" s="45">
        <f t="shared" si="0"/>
        <v>0</v>
      </c>
      <c r="AP41" s="45">
        <f t="shared" si="1"/>
        <v>0</v>
      </c>
      <c r="AQ41" s="45" t="e">
        <f t="shared" si="2"/>
        <v>#N/A</v>
      </c>
      <c r="AR41" s="45">
        <f>SUMIF('Acuario (Arribado - mortalidad)'!$B$15:$B$244,ANEXO!B41,'Acuario (Arribado - mortalidad)'!$F$15:$F$244)</f>
        <v>0</v>
      </c>
      <c r="AS41" s="45" t="str">
        <f>IF(AR41&gt;0, IF(SUMIF('Acuario (Arribado - mortalidad)'!$B$15:$B$244,ANEXO!B41,'Acuario (Arribado - mortalidad)'!$K$15:$K$244)=0, "0", SUMIF('Acuario (Arribado - mortalidad)'!$B$15:$B$244,ANEXO!B41,'Acuario (Arribado - mortalidad)'!$K$15:$K$244)),"")</f>
        <v/>
      </c>
      <c r="AT41" s="45">
        <f>IF(AR41 = AS41,"0",SUMIF('Acuario (Arribado - mortalidad)'!$B$15:$B$244,ANEXO!B41,'Acuario (Arribado - mortalidad)'!$G$15:$G$244))</f>
        <v>0</v>
      </c>
      <c r="AU41" s="45" t="str">
        <f>IFERROR(Item2[[#This Row],[mortalidad acumulada]]/Item2[[#This Row],[cantidad arribada]],"")</f>
        <v/>
      </c>
      <c r="AV41" s="45">
        <f>IF(ISTEXT(R41),IF(Item2[[#This Row],[cantidad arribada]]=0,"No llega",Item2[[#This Row],[cantidad arribada]]),)</f>
        <v>0</v>
      </c>
      <c r="AW41" s="45"/>
      <c r="AX41" s="45">
        <f>SUMIF('Acuario (Arribado - mortalidad)'!$B$15:$B$244,ANEXO!B41,'Acuario (Arribado - mortalidad)'!$O$15:$O$244)</f>
        <v>0</v>
      </c>
      <c r="AY41" s="45">
        <f>SUMIF('Acuario (Arribado - mortalidad)'!$B$15:$B$244,ANEXO!B41,'Acuario (Arribado - mortalidad)'!$BG$15:$BG$244)</f>
        <v>0</v>
      </c>
      <c r="AZ41" s="45">
        <f>SUMIF('Acuario (Arribado - mortalidad)'!$B$15:$B$244,ANEXO!B41,'Acuario (Arribado - mortalidad)'!$BH$15:$BH$244)</f>
        <v>0</v>
      </c>
      <c r="BA41" s="45" t="str">
        <f>IFERROR(Item2[[#This Row],[Mortalidad dia 1]]/Item2[[#This Row],[cantidad arribada]],"")</f>
        <v/>
      </c>
      <c r="BB41" s="45" t="str">
        <f>IFERROR(Item2[[#This Row],[Mortalidad 2 a 8  (Sem 1)]]/Item2[[#This Row],[cantidad arribada]],"")</f>
        <v/>
      </c>
      <c r="BC41" s="45" t="str">
        <f>IFERROR(Item2[[#This Row],[Mortalidad 9 a 15 (Sem 2)]]/Item2[[#This Row],[cantidad arribada]],"")</f>
        <v/>
      </c>
      <c r="BD41" s="45">
        <f t="shared" si="3"/>
        <v>0</v>
      </c>
      <c r="BE41" s="45"/>
      <c r="BF41" s="210">
        <f>SUMIF('Acuario (Arribado - mortalidad)'!$B$15:$B$244,ANEXO!B41,'Acuario (Arribado - mortalidad)'!$F$15:$F$244)</f>
        <v>0</v>
      </c>
      <c r="BG41" s="210">
        <f>SUMIF('Acuario (Arribado - mortalidad)'!$B$15:$B$244,ANEXO!B41,'Acuario (Arribado - mortalidad)'!$K$15:$K$244)</f>
        <v>0</v>
      </c>
      <c r="BH41" s="210">
        <f>SUMIF('Acuario (Arribado - mortalidad)'!$B$15:$B$244,ANEXO!B41,'Acuario (Arribado - mortalidad)'!$G$15:$G$244)</f>
        <v>0</v>
      </c>
      <c r="BI41" s="210">
        <f>SUMIF('Acuario (Arribado - mortalidad)'!$B$15:$B$244,ANEXO!B41,'Acuario (Arribado - mortalidad)'!$O$15:$O$244)</f>
        <v>0</v>
      </c>
      <c r="BJ41" s="210">
        <f>SUMIF('Acuario (Arribado - mortalidad)'!$B$15:$B$244,ANEXO!B41,'Acuario (Arribado - mortalidad)'!$BG$15:$BG$244)</f>
        <v>0</v>
      </c>
      <c r="BK41" s="210">
        <f>SUMIF('Acuario (Arribado - mortalidad)'!$B$15:$B$244,ANEXO!B41,'Acuario (Arribado - mortalidad)'!$BH$15:$BH$244)</f>
        <v>0</v>
      </c>
    </row>
    <row r="42" spans="1:63" ht="15" customHeight="1" x14ac:dyDescent="0.25">
      <c r="A42" s="41"/>
      <c r="B42" s="5">
        <v>74</v>
      </c>
      <c r="C42" s="434"/>
      <c r="D42" s="435"/>
      <c r="E42" s="435"/>
      <c r="F42" s="435"/>
      <c r="G42" s="435"/>
      <c r="H42" s="435"/>
      <c r="I42" s="436"/>
      <c r="J42" s="437"/>
      <c r="K42" s="437"/>
      <c r="L42" s="437"/>
      <c r="M42" s="437"/>
      <c r="N42" s="581" t="e">
        <f>INDEX(AMBIENTE!D$2:D$797,MATCH(R42,AMBIENTE!C$2:C$797,0))</f>
        <v>#N/A</v>
      </c>
      <c r="O42" s="581"/>
      <c r="P42" s="581"/>
      <c r="Q42" s="581"/>
      <c r="R42" s="415"/>
      <c r="S42" s="416"/>
      <c r="T42" s="416"/>
      <c r="U42" s="416"/>
      <c r="V42" s="416"/>
      <c r="W42" s="416"/>
      <c r="X42" s="417"/>
      <c r="Y42" s="400"/>
      <c r="Z42" s="401"/>
      <c r="AA42" s="401"/>
      <c r="AB42" s="401"/>
      <c r="AC42" s="402"/>
      <c r="AD42" s="394"/>
      <c r="AE42" s="395"/>
      <c r="AF42" s="396"/>
      <c r="AG42" s="432" t="str">
        <f>IFERROR(VLOOKUP(Item2[[#This Row],[Concatenado]],CITES[],2,FALSE),"")</f>
        <v/>
      </c>
      <c r="AH42" s="433"/>
      <c r="AI42" s="432" t="str">
        <f>IFERROR(VLOOKUP(Item2[[#This Row],[Concatenado]],SuscepEARs[],2,FALSE),"")</f>
        <v/>
      </c>
      <c r="AJ42" s="433"/>
      <c r="AL42" s="42"/>
      <c r="AM42" s="45">
        <v>74</v>
      </c>
      <c r="AN42" s="45" t="str">
        <f t="shared" si="4"/>
        <v xml:space="preserve"> </v>
      </c>
      <c r="AO42" s="45">
        <f t="shared" si="0"/>
        <v>0</v>
      </c>
      <c r="AP42" s="45">
        <f t="shared" si="1"/>
        <v>0</v>
      </c>
      <c r="AQ42" s="45" t="e">
        <f t="shared" si="2"/>
        <v>#N/A</v>
      </c>
      <c r="AR42" s="45">
        <f>SUMIF('Acuario (Arribado - mortalidad)'!$B$15:$B$244,ANEXO!B42,'Acuario (Arribado - mortalidad)'!$F$15:$F$244)</f>
        <v>0</v>
      </c>
      <c r="AS42" s="45" t="str">
        <f>IF(AR42&gt;0, IF(SUMIF('Acuario (Arribado - mortalidad)'!$B$15:$B$244,ANEXO!B42,'Acuario (Arribado - mortalidad)'!$K$15:$K$244)=0, "0", SUMIF('Acuario (Arribado - mortalidad)'!$B$15:$B$244,ANEXO!B42,'Acuario (Arribado - mortalidad)'!$K$15:$K$244)),"")</f>
        <v/>
      </c>
      <c r="AT42" s="45">
        <f>IF(AR42 = AS42,"0",SUMIF('Acuario (Arribado - mortalidad)'!$B$15:$B$244,ANEXO!B42,'Acuario (Arribado - mortalidad)'!$G$15:$G$244))</f>
        <v>0</v>
      </c>
      <c r="AU42" s="45" t="str">
        <f>IFERROR(Item2[[#This Row],[mortalidad acumulada]]/Item2[[#This Row],[cantidad arribada]],"")</f>
        <v/>
      </c>
      <c r="AV42" s="45">
        <f>IF(ISTEXT(R42),IF(Item2[[#This Row],[cantidad arribada]]=0,"No llega",Item2[[#This Row],[cantidad arribada]]),)</f>
        <v>0</v>
      </c>
      <c r="AW42" s="45"/>
      <c r="AX42" s="45">
        <f>SUMIF('Acuario (Arribado - mortalidad)'!$B$15:$B$244,ANEXO!B42,'Acuario (Arribado - mortalidad)'!$O$15:$O$244)</f>
        <v>0</v>
      </c>
      <c r="AY42" s="45">
        <f>SUMIF('Acuario (Arribado - mortalidad)'!$B$15:$B$244,ANEXO!B42,'Acuario (Arribado - mortalidad)'!$BG$15:$BG$244)</f>
        <v>0</v>
      </c>
      <c r="AZ42" s="45">
        <f>SUMIF('Acuario (Arribado - mortalidad)'!$B$15:$B$244,ANEXO!B42,'Acuario (Arribado - mortalidad)'!$BH$15:$BH$244)</f>
        <v>0</v>
      </c>
      <c r="BA42" s="45" t="str">
        <f>IFERROR(Item2[[#This Row],[Mortalidad dia 1]]/Item2[[#This Row],[cantidad arribada]],"")</f>
        <v/>
      </c>
      <c r="BB42" s="45" t="str">
        <f>IFERROR(Item2[[#This Row],[Mortalidad 2 a 8  (Sem 1)]]/Item2[[#This Row],[cantidad arribada]],"")</f>
        <v/>
      </c>
      <c r="BC42" s="45" t="str">
        <f>IFERROR(Item2[[#This Row],[Mortalidad 9 a 15 (Sem 2)]]/Item2[[#This Row],[cantidad arribada]],"")</f>
        <v/>
      </c>
      <c r="BD42" s="45">
        <f t="shared" si="3"/>
        <v>0</v>
      </c>
      <c r="BE42" s="45"/>
      <c r="BF42" s="210">
        <f>SUMIF('Acuario (Arribado - mortalidad)'!$B$15:$B$244,ANEXO!B42,'Acuario (Arribado - mortalidad)'!$F$15:$F$244)</f>
        <v>0</v>
      </c>
      <c r="BG42" s="210">
        <f>SUMIF('Acuario (Arribado - mortalidad)'!$B$15:$B$244,ANEXO!B42,'Acuario (Arribado - mortalidad)'!$K$15:$K$244)</f>
        <v>0</v>
      </c>
      <c r="BH42" s="210">
        <f>SUMIF('Acuario (Arribado - mortalidad)'!$B$15:$B$244,ANEXO!B42,'Acuario (Arribado - mortalidad)'!$G$15:$G$244)</f>
        <v>0</v>
      </c>
      <c r="BI42" s="210">
        <f>SUMIF('Acuario (Arribado - mortalidad)'!$B$15:$B$244,ANEXO!B42,'Acuario (Arribado - mortalidad)'!$O$15:$O$244)</f>
        <v>0</v>
      </c>
      <c r="BJ42" s="210">
        <f>SUMIF('Acuario (Arribado - mortalidad)'!$B$15:$B$244,ANEXO!B42,'Acuario (Arribado - mortalidad)'!$BG$15:$BG$244)</f>
        <v>0</v>
      </c>
      <c r="BK42" s="210">
        <f>SUMIF('Acuario (Arribado - mortalidad)'!$B$15:$B$244,ANEXO!B42,'Acuario (Arribado - mortalidad)'!$BH$15:$BH$244)</f>
        <v>0</v>
      </c>
    </row>
    <row r="43" spans="1:63" ht="15" customHeight="1" x14ac:dyDescent="0.25">
      <c r="A43" s="41"/>
      <c r="B43" s="5">
        <v>75</v>
      </c>
      <c r="C43" s="434"/>
      <c r="D43" s="435"/>
      <c r="E43" s="435"/>
      <c r="F43" s="435"/>
      <c r="G43" s="435"/>
      <c r="H43" s="435"/>
      <c r="I43" s="436"/>
      <c r="J43" s="437"/>
      <c r="K43" s="437"/>
      <c r="L43" s="437"/>
      <c r="M43" s="437"/>
      <c r="N43" s="581" t="e">
        <f>INDEX(AMBIENTE!D$2:D$797,MATCH(R43,AMBIENTE!C$2:C$797,0))</f>
        <v>#N/A</v>
      </c>
      <c r="O43" s="581"/>
      <c r="P43" s="581"/>
      <c r="Q43" s="581"/>
      <c r="R43" s="415"/>
      <c r="S43" s="416"/>
      <c r="T43" s="416"/>
      <c r="U43" s="416"/>
      <c r="V43" s="416"/>
      <c r="W43" s="416"/>
      <c r="X43" s="417"/>
      <c r="Y43" s="400"/>
      <c r="Z43" s="401"/>
      <c r="AA43" s="401"/>
      <c r="AB43" s="401"/>
      <c r="AC43" s="402"/>
      <c r="AD43" s="394"/>
      <c r="AE43" s="395"/>
      <c r="AF43" s="396"/>
      <c r="AG43" s="432" t="str">
        <f>IFERROR(VLOOKUP(Item2[[#This Row],[Concatenado]],CITES[],2,FALSE),"")</f>
        <v/>
      </c>
      <c r="AH43" s="433"/>
      <c r="AI43" s="432" t="str">
        <f>IFERROR(VLOOKUP(Item2[[#This Row],[Concatenado]],SuscepEARs[],2,FALSE),"")</f>
        <v/>
      </c>
      <c r="AJ43" s="433"/>
      <c r="AL43" s="42"/>
      <c r="AM43" s="45">
        <v>75</v>
      </c>
      <c r="AN43" s="45" t="str">
        <f t="shared" si="4"/>
        <v xml:space="preserve"> </v>
      </c>
      <c r="AO43" s="45">
        <f t="shared" si="0"/>
        <v>0</v>
      </c>
      <c r="AP43" s="45">
        <f t="shared" si="1"/>
        <v>0</v>
      </c>
      <c r="AQ43" s="45" t="e">
        <f t="shared" si="2"/>
        <v>#N/A</v>
      </c>
      <c r="AR43" s="45">
        <f>SUMIF('Acuario (Arribado - mortalidad)'!$B$15:$B$244,ANEXO!B43,'Acuario (Arribado - mortalidad)'!$F$15:$F$244)</f>
        <v>0</v>
      </c>
      <c r="AS43" s="45" t="str">
        <f>IF(AR43&gt;0, IF(SUMIF('Acuario (Arribado - mortalidad)'!$B$15:$B$244,ANEXO!B43,'Acuario (Arribado - mortalidad)'!$K$15:$K$244)=0, "0", SUMIF('Acuario (Arribado - mortalidad)'!$B$15:$B$244,ANEXO!B43,'Acuario (Arribado - mortalidad)'!$K$15:$K$244)),"")</f>
        <v/>
      </c>
      <c r="AT43" s="45">
        <f>IF(AR43 = AS43,"0",SUMIF('Acuario (Arribado - mortalidad)'!$B$15:$B$244,ANEXO!B43,'Acuario (Arribado - mortalidad)'!$G$15:$G$244))</f>
        <v>0</v>
      </c>
      <c r="AU43" s="45" t="str">
        <f>IFERROR(Item2[[#This Row],[mortalidad acumulada]]/Item2[[#This Row],[cantidad arribada]],"")</f>
        <v/>
      </c>
      <c r="AV43" s="45">
        <f>IF(ISTEXT(R43),IF(Item2[[#This Row],[cantidad arribada]]=0,"No llega",Item2[[#This Row],[cantidad arribada]]),)</f>
        <v>0</v>
      </c>
      <c r="AW43" s="45"/>
      <c r="AX43" s="45">
        <f>SUMIF('Acuario (Arribado - mortalidad)'!$B$15:$B$244,ANEXO!B43,'Acuario (Arribado - mortalidad)'!$O$15:$O$244)</f>
        <v>0</v>
      </c>
      <c r="AY43" s="45">
        <f>SUMIF('Acuario (Arribado - mortalidad)'!$B$15:$B$244,ANEXO!B43,'Acuario (Arribado - mortalidad)'!$BG$15:$BG$244)</f>
        <v>0</v>
      </c>
      <c r="AZ43" s="45">
        <f>SUMIF('Acuario (Arribado - mortalidad)'!$B$15:$B$244,ANEXO!B43,'Acuario (Arribado - mortalidad)'!$BH$15:$BH$244)</f>
        <v>0</v>
      </c>
      <c r="BA43" s="45" t="str">
        <f>IFERROR(Item2[[#This Row],[Mortalidad dia 1]]/Item2[[#This Row],[cantidad arribada]],"")</f>
        <v/>
      </c>
      <c r="BB43" s="45" t="str">
        <f>IFERROR(Item2[[#This Row],[Mortalidad 2 a 8  (Sem 1)]]/Item2[[#This Row],[cantidad arribada]],"")</f>
        <v/>
      </c>
      <c r="BC43" s="45" t="str">
        <f>IFERROR(Item2[[#This Row],[Mortalidad 9 a 15 (Sem 2)]]/Item2[[#This Row],[cantidad arribada]],"")</f>
        <v/>
      </c>
      <c r="BD43" s="45">
        <f t="shared" si="3"/>
        <v>0</v>
      </c>
      <c r="BE43" s="45"/>
      <c r="BF43" s="210">
        <f>SUMIF('Acuario (Arribado - mortalidad)'!$B$15:$B$244,ANEXO!B43,'Acuario (Arribado - mortalidad)'!$F$15:$F$244)</f>
        <v>0</v>
      </c>
      <c r="BG43" s="210">
        <f>SUMIF('Acuario (Arribado - mortalidad)'!$B$15:$B$244,ANEXO!B43,'Acuario (Arribado - mortalidad)'!$K$15:$K$244)</f>
        <v>0</v>
      </c>
      <c r="BH43" s="210">
        <f>SUMIF('Acuario (Arribado - mortalidad)'!$B$15:$B$244,ANEXO!B43,'Acuario (Arribado - mortalidad)'!$G$15:$G$244)</f>
        <v>0</v>
      </c>
      <c r="BI43" s="210">
        <f>SUMIF('Acuario (Arribado - mortalidad)'!$B$15:$B$244,ANEXO!B43,'Acuario (Arribado - mortalidad)'!$O$15:$O$244)</f>
        <v>0</v>
      </c>
      <c r="BJ43" s="210">
        <f>SUMIF('Acuario (Arribado - mortalidad)'!$B$15:$B$244,ANEXO!B43,'Acuario (Arribado - mortalidad)'!$BG$15:$BG$244)</f>
        <v>0</v>
      </c>
      <c r="BK43" s="210">
        <f>SUMIF('Acuario (Arribado - mortalidad)'!$B$15:$B$244,ANEXO!B43,'Acuario (Arribado - mortalidad)'!$BH$15:$BH$244)</f>
        <v>0</v>
      </c>
    </row>
    <row r="44" spans="1:63" ht="15" customHeight="1" x14ac:dyDescent="0.25">
      <c r="A44" s="41"/>
      <c r="B44" s="5">
        <v>76</v>
      </c>
      <c r="C44" s="434"/>
      <c r="D44" s="435"/>
      <c r="E44" s="435"/>
      <c r="F44" s="435"/>
      <c r="G44" s="435"/>
      <c r="H44" s="435"/>
      <c r="I44" s="436"/>
      <c r="J44" s="437"/>
      <c r="K44" s="437"/>
      <c r="L44" s="437"/>
      <c r="M44" s="437"/>
      <c r="N44" s="581" t="e">
        <f>INDEX(AMBIENTE!D$2:D$797,MATCH(R44,AMBIENTE!C$2:C$797,0))</f>
        <v>#N/A</v>
      </c>
      <c r="O44" s="581"/>
      <c r="P44" s="581"/>
      <c r="Q44" s="581"/>
      <c r="R44" s="415"/>
      <c r="S44" s="416"/>
      <c r="T44" s="416"/>
      <c r="U44" s="416"/>
      <c r="V44" s="416"/>
      <c r="W44" s="416"/>
      <c r="X44" s="417"/>
      <c r="Y44" s="400"/>
      <c r="Z44" s="401"/>
      <c r="AA44" s="401"/>
      <c r="AB44" s="401"/>
      <c r="AC44" s="402"/>
      <c r="AD44" s="394"/>
      <c r="AE44" s="395"/>
      <c r="AF44" s="396"/>
      <c r="AG44" s="432" t="str">
        <f>IFERROR(VLOOKUP(Item2[[#This Row],[Concatenado]],CITES[],2,FALSE),"")</f>
        <v/>
      </c>
      <c r="AH44" s="433"/>
      <c r="AI44" s="432" t="str">
        <f>IFERROR(VLOOKUP(Item2[[#This Row],[Concatenado]],SuscepEARs[],2,FALSE),"")</f>
        <v/>
      </c>
      <c r="AJ44" s="433"/>
      <c r="AL44" s="42"/>
      <c r="AM44" s="45">
        <v>76</v>
      </c>
      <c r="AN44" s="45" t="str">
        <f t="shared" si="4"/>
        <v xml:space="preserve"> </v>
      </c>
      <c r="AO44" s="45">
        <f t="shared" si="0"/>
        <v>0</v>
      </c>
      <c r="AP44" s="45">
        <f t="shared" si="1"/>
        <v>0</v>
      </c>
      <c r="AQ44" s="45" t="e">
        <f t="shared" si="2"/>
        <v>#N/A</v>
      </c>
      <c r="AR44" s="45">
        <f>SUMIF('Acuario (Arribado - mortalidad)'!$B$15:$B$244,ANEXO!B44,'Acuario (Arribado - mortalidad)'!$F$15:$F$244)</f>
        <v>0</v>
      </c>
      <c r="AS44" s="45" t="str">
        <f>IF(AR44&gt;0, IF(SUMIF('Acuario (Arribado - mortalidad)'!$B$15:$B$244,ANEXO!B44,'Acuario (Arribado - mortalidad)'!$K$15:$K$244)=0, "0", SUMIF('Acuario (Arribado - mortalidad)'!$B$15:$B$244,ANEXO!B44,'Acuario (Arribado - mortalidad)'!$K$15:$K$244)),"")</f>
        <v/>
      </c>
      <c r="AT44" s="45">
        <f>IF(AR44 = AS44,"0",SUMIF('Acuario (Arribado - mortalidad)'!$B$15:$B$244,ANEXO!B44,'Acuario (Arribado - mortalidad)'!$G$15:$G$244))</f>
        <v>0</v>
      </c>
      <c r="AU44" s="45" t="str">
        <f>IFERROR(Item2[[#This Row],[mortalidad acumulada]]/Item2[[#This Row],[cantidad arribada]],"")</f>
        <v/>
      </c>
      <c r="AV44" s="45">
        <f>IF(ISTEXT(R44),IF(Item2[[#This Row],[cantidad arribada]]=0,"No llega",Item2[[#This Row],[cantidad arribada]]),)</f>
        <v>0</v>
      </c>
      <c r="AW44" s="45"/>
      <c r="AX44" s="45">
        <f>SUMIF('Acuario (Arribado - mortalidad)'!$B$15:$B$244,ANEXO!B44,'Acuario (Arribado - mortalidad)'!$O$15:$O$244)</f>
        <v>0</v>
      </c>
      <c r="AY44" s="45">
        <f>SUMIF('Acuario (Arribado - mortalidad)'!$B$15:$B$244,ANEXO!B44,'Acuario (Arribado - mortalidad)'!$BG$15:$BG$244)</f>
        <v>0</v>
      </c>
      <c r="AZ44" s="45">
        <f>SUMIF('Acuario (Arribado - mortalidad)'!$B$15:$B$244,ANEXO!B44,'Acuario (Arribado - mortalidad)'!$BH$15:$BH$244)</f>
        <v>0</v>
      </c>
      <c r="BA44" s="45" t="str">
        <f>IFERROR(Item2[[#This Row],[Mortalidad dia 1]]/Item2[[#This Row],[cantidad arribada]],"")</f>
        <v/>
      </c>
      <c r="BB44" s="45" t="str">
        <f>IFERROR(Item2[[#This Row],[Mortalidad 2 a 8  (Sem 1)]]/Item2[[#This Row],[cantidad arribada]],"")</f>
        <v/>
      </c>
      <c r="BC44" s="45" t="str">
        <f>IFERROR(Item2[[#This Row],[Mortalidad 9 a 15 (Sem 2)]]/Item2[[#This Row],[cantidad arribada]],"")</f>
        <v/>
      </c>
      <c r="BD44" s="45">
        <f t="shared" si="3"/>
        <v>0</v>
      </c>
      <c r="BE44" s="45"/>
      <c r="BF44" s="210">
        <f>SUMIF('Acuario (Arribado - mortalidad)'!$B$15:$B$244,ANEXO!B44,'Acuario (Arribado - mortalidad)'!$F$15:$F$244)</f>
        <v>0</v>
      </c>
      <c r="BG44" s="210">
        <f>SUMIF('Acuario (Arribado - mortalidad)'!$B$15:$B$244,ANEXO!B44,'Acuario (Arribado - mortalidad)'!$K$15:$K$244)</f>
        <v>0</v>
      </c>
      <c r="BH44" s="210">
        <f>SUMIF('Acuario (Arribado - mortalidad)'!$B$15:$B$244,ANEXO!B44,'Acuario (Arribado - mortalidad)'!$G$15:$G$244)</f>
        <v>0</v>
      </c>
      <c r="BI44" s="210">
        <f>SUMIF('Acuario (Arribado - mortalidad)'!$B$15:$B$244,ANEXO!B44,'Acuario (Arribado - mortalidad)'!$O$15:$O$244)</f>
        <v>0</v>
      </c>
      <c r="BJ44" s="210">
        <f>SUMIF('Acuario (Arribado - mortalidad)'!$B$15:$B$244,ANEXO!B44,'Acuario (Arribado - mortalidad)'!$BG$15:$BG$244)</f>
        <v>0</v>
      </c>
      <c r="BK44" s="210">
        <f>SUMIF('Acuario (Arribado - mortalidad)'!$B$15:$B$244,ANEXO!B44,'Acuario (Arribado - mortalidad)'!$BH$15:$BH$244)</f>
        <v>0</v>
      </c>
    </row>
    <row r="45" spans="1:63" ht="15" customHeight="1" x14ac:dyDescent="0.25">
      <c r="A45" s="41"/>
      <c r="B45" s="5">
        <v>77</v>
      </c>
      <c r="C45" s="434"/>
      <c r="D45" s="435"/>
      <c r="E45" s="435"/>
      <c r="F45" s="435"/>
      <c r="G45" s="435"/>
      <c r="H45" s="435"/>
      <c r="I45" s="436"/>
      <c r="J45" s="437"/>
      <c r="K45" s="437"/>
      <c r="L45" s="437"/>
      <c r="M45" s="437"/>
      <c r="N45" s="581" t="e">
        <f>INDEX(AMBIENTE!D$2:D$797,MATCH(R45,AMBIENTE!C$2:C$797,0))</f>
        <v>#N/A</v>
      </c>
      <c r="O45" s="581"/>
      <c r="P45" s="581"/>
      <c r="Q45" s="581"/>
      <c r="R45" s="415"/>
      <c r="S45" s="416"/>
      <c r="T45" s="416"/>
      <c r="U45" s="416"/>
      <c r="V45" s="416"/>
      <c r="W45" s="416"/>
      <c r="X45" s="417"/>
      <c r="Y45" s="400"/>
      <c r="Z45" s="401"/>
      <c r="AA45" s="401"/>
      <c r="AB45" s="401"/>
      <c r="AC45" s="402"/>
      <c r="AD45" s="394"/>
      <c r="AE45" s="395"/>
      <c r="AF45" s="396"/>
      <c r="AG45" s="432" t="str">
        <f>IFERROR(VLOOKUP(Item2[[#This Row],[Concatenado]],CITES[],2,FALSE),"")</f>
        <v/>
      </c>
      <c r="AH45" s="433"/>
      <c r="AI45" s="432" t="str">
        <f>IFERROR(VLOOKUP(Item2[[#This Row],[Concatenado]],SuscepEARs[],2,FALSE),"")</f>
        <v/>
      </c>
      <c r="AJ45" s="433"/>
      <c r="AL45" s="42"/>
      <c r="AM45" s="45">
        <v>77</v>
      </c>
      <c r="AN45" s="45" t="str">
        <f t="shared" si="4"/>
        <v xml:space="preserve"> </v>
      </c>
      <c r="AO45" s="45">
        <f t="shared" si="0"/>
        <v>0</v>
      </c>
      <c r="AP45" s="45">
        <f t="shared" si="1"/>
        <v>0</v>
      </c>
      <c r="AQ45" s="45" t="e">
        <f t="shared" si="2"/>
        <v>#N/A</v>
      </c>
      <c r="AR45" s="45">
        <f>SUMIF('Acuario (Arribado - mortalidad)'!$B$15:$B$244,ANEXO!B45,'Acuario (Arribado - mortalidad)'!$F$15:$F$244)</f>
        <v>0</v>
      </c>
      <c r="AS45" s="45" t="str">
        <f>IF(AR45&gt;0, IF(SUMIF('Acuario (Arribado - mortalidad)'!$B$15:$B$244,ANEXO!B45,'Acuario (Arribado - mortalidad)'!$K$15:$K$244)=0, "0", SUMIF('Acuario (Arribado - mortalidad)'!$B$15:$B$244,ANEXO!B45,'Acuario (Arribado - mortalidad)'!$K$15:$K$244)),"")</f>
        <v/>
      </c>
      <c r="AT45" s="45">
        <f>IF(AR45 = AS45,"0",SUMIF('Acuario (Arribado - mortalidad)'!$B$15:$B$244,ANEXO!B45,'Acuario (Arribado - mortalidad)'!$G$15:$G$244))</f>
        <v>0</v>
      </c>
      <c r="AU45" s="45" t="str">
        <f>IFERROR(Item2[[#This Row],[mortalidad acumulada]]/Item2[[#This Row],[cantidad arribada]],"")</f>
        <v/>
      </c>
      <c r="AV45" s="45">
        <f>IF(ISTEXT(R45),IF(Item2[[#This Row],[cantidad arribada]]=0,"No llega",Item2[[#This Row],[cantidad arribada]]),)</f>
        <v>0</v>
      </c>
      <c r="AW45" s="45"/>
      <c r="AX45" s="45">
        <f>SUMIF('Acuario (Arribado - mortalidad)'!$B$15:$B$244,ANEXO!B45,'Acuario (Arribado - mortalidad)'!$O$15:$O$244)</f>
        <v>0</v>
      </c>
      <c r="AY45" s="45">
        <f>SUMIF('Acuario (Arribado - mortalidad)'!$B$15:$B$244,ANEXO!B45,'Acuario (Arribado - mortalidad)'!$BG$15:$BG$244)</f>
        <v>0</v>
      </c>
      <c r="AZ45" s="45">
        <f>SUMIF('Acuario (Arribado - mortalidad)'!$B$15:$B$244,ANEXO!B45,'Acuario (Arribado - mortalidad)'!$BH$15:$BH$244)</f>
        <v>0</v>
      </c>
      <c r="BA45" s="45" t="str">
        <f>IFERROR(Item2[[#This Row],[Mortalidad dia 1]]/Item2[[#This Row],[cantidad arribada]],"")</f>
        <v/>
      </c>
      <c r="BB45" s="45" t="str">
        <f>IFERROR(Item2[[#This Row],[Mortalidad 2 a 8  (Sem 1)]]/Item2[[#This Row],[cantidad arribada]],"")</f>
        <v/>
      </c>
      <c r="BC45" s="45" t="str">
        <f>IFERROR(Item2[[#This Row],[Mortalidad 9 a 15 (Sem 2)]]/Item2[[#This Row],[cantidad arribada]],"")</f>
        <v/>
      </c>
      <c r="BD45" s="45">
        <f t="shared" si="3"/>
        <v>0</v>
      </c>
      <c r="BE45" s="45"/>
      <c r="BF45" s="210">
        <f>SUMIF('Acuario (Arribado - mortalidad)'!$B$15:$B$244,ANEXO!B45,'Acuario (Arribado - mortalidad)'!$F$15:$F$244)</f>
        <v>0</v>
      </c>
      <c r="BG45" s="210">
        <f>SUMIF('Acuario (Arribado - mortalidad)'!$B$15:$B$244,ANEXO!B45,'Acuario (Arribado - mortalidad)'!$K$15:$K$244)</f>
        <v>0</v>
      </c>
      <c r="BH45" s="210">
        <f>SUMIF('Acuario (Arribado - mortalidad)'!$B$15:$B$244,ANEXO!B45,'Acuario (Arribado - mortalidad)'!$G$15:$G$244)</f>
        <v>0</v>
      </c>
      <c r="BI45" s="210">
        <f>SUMIF('Acuario (Arribado - mortalidad)'!$B$15:$B$244,ANEXO!B45,'Acuario (Arribado - mortalidad)'!$O$15:$O$244)</f>
        <v>0</v>
      </c>
      <c r="BJ45" s="210">
        <f>SUMIF('Acuario (Arribado - mortalidad)'!$B$15:$B$244,ANEXO!B45,'Acuario (Arribado - mortalidad)'!$BG$15:$BG$244)</f>
        <v>0</v>
      </c>
      <c r="BK45" s="210">
        <f>SUMIF('Acuario (Arribado - mortalidad)'!$B$15:$B$244,ANEXO!B45,'Acuario (Arribado - mortalidad)'!$BH$15:$BH$244)</f>
        <v>0</v>
      </c>
    </row>
    <row r="46" spans="1:63" ht="15" customHeight="1" x14ac:dyDescent="0.25">
      <c r="A46" s="41"/>
      <c r="B46" s="5">
        <v>78</v>
      </c>
      <c r="C46" s="434"/>
      <c r="D46" s="435"/>
      <c r="E46" s="435"/>
      <c r="F46" s="435"/>
      <c r="G46" s="435"/>
      <c r="H46" s="435"/>
      <c r="I46" s="436"/>
      <c r="J46" s="437"/>
      <c r="K46" s="437"/>
      <c r="L46" s="437"/>
      <c r="M46" s="437"/>
      <c r="N46" s="581" t="e">
        <f>INDEX(AMBIENTE!D$2:D$797,MATCH(R46,AMBIENTE!C$2:C$797,0))</f>
        <v>#N/A</v>
      </c>
      <c r="O46" s="581"/>
      <c r="P46" s="581"/>
      <c r="Q46" s="581"/>
      <c r="R46" s="415"/>
      <c r="S46" s="416"/>
      <c r="T46" s="416"/>
      <c r="U46" s="416"/>
      <c r="V46" s="416"/>
      <c r="W46" s="416"/>
      <c r="X46" s="417"/>
      <c r="Y46" s="400"/>
      <c r="Z46" s="401"/>
      <c r="AA46" s="401"/>
      <c r="AB46" s="401"/>
      <c r="AC46" s="402"/>
      <c r="AD46" s="394"/>
      <c r="AE46" s="395"/>
      <c r="AF46" s="396"/>
      <c r="AG46" s="432" t="str">
        <f>IFERROR(VLOOKUP(Item2[[#This Row],[Concatenado]],CITES[],2,FALSE),"")</f>
        <v/>
      </c>
      <c r="AH46" s="433"/>
      <c r="AI46" s="432" t="str">
        <f>IFERROR(VLOOKUP(Item2[[#This Row],[Concatenado]],SuscepEARs[],2,FALSE),"")</f>
        <v/>
      </c>
      <c r="AJ46" s="433"/>
      <c r="AL46" s="42"/>
      <c r="AM46" s="45">
        <v>78</v>
      </c>
      <c r="AN46" s="45" t="str">
        <f t="shared" si="4"/>
        <v xml:space="preserve"> </v>
      </c>
      <c r="AO46" s="45">
        <f t="shared" si="0"/>
        <v>0</v>
      </c>
      <c r="AP46" s="45">
        <f t="shared" si="1"/>
        <v>0</v>
      </c>
      <c r="AQ46" s="45" t="e">
        <f t="shared" si="2"/>
        <v>#N/A</v>
      </c>
      <c r="AR46" s="45">
        <f>SUMIF('Acuario (Arribado - mortalidad)'!$B$15:$B$244,ANEXO!B46,'Acuario (Arribado - mortalidad)'!$F$15:$F$244)</f>
        <v>0</v>
      </c>
      <c r="AS46" s="45" t="str">
        <f>IF(AR46&gt;0, IF(SUMIF('Acuario (Arribado - mortalidad)'!$B$15:$B$244,ANEXO!B46,'Acuario (Arribado - mortalidad)'!$K$15:$K$244)=0, "0", SUMIF('Acuario (Arribado - mortalidad)'!$B$15:$B$244,ANEXO!B46,'Acuario (Arribado - mortalidad)'!$K$15:$K$244)),"")</f>
        <v/>
      </c>
      <c r="AT46" s="45">
        <f>IF(AR46 = AS46,"0",SUMIF('Acuario (Arribado - mortalidad)'!$B$15:$B$244,ANEXO!B46,'Acuario (Arribado - mortalidad)'!$G$15:$G$244))</f>
        <v>0</v>
      </c>
      <c r="AU46" s="45" t="str">
        <f>IFERROR(Item2[[#This Row],[mortalidad acumulada]]/Item2[[#This Row],[cantidad arribada]],"")</f>
        <v/>
      </c>
      <c r="AV46" s="45">
        <f>IF(ISTEXT(R46),IF(Item2[[#This Row],[cantidad arribada]]=0,"No llega",Item2[[#This Row],[cantidad arribada]]),)</f>
        <v>0</v>
      </c>
      <c r="AW46" s="45"/>
      <c r="AX46" s="45">
        <f>SUMIF('Acuario (Arribado - mortalidad)'!$B$15:$B$244,ANEXO!B46,'Acuario (Arribado - mortalidad)'!$O$15:$O$244)</f>
        <v>0</v>
      </c>
      <c r="AY46" s="45">
        <f>SUMIF('Acuario (Arribado - mortalidad)'!$B$15:$B$244,ANEXO!B46,'Acuario (Arribado - mortalidad)'!$BG$15:$BG$244)</f>
        <v>0</v>
      </c>
      <c r="AZ46" s="45">
        <f>SUMIF('Acuario (Arribado - mortalidad)'!$B$15:$B$244,ANEXO!B46,'Acuario (Arribado - mortalidad)'!$BH$15:$BH$244)</f>
        <v>0</v>
      </c>
      <c r="BA46" s="45" t="str">
        <f>IFERROR(Item2[[#This Row],[Mortalidad dia 1]]/Item2[[#This Row],[cantidad arribada]],"")</f>
        <v/>
      </c>
      <c r="BB46" s="45" t="str">
        <f>IFERROR(Item2[[#This Row],[Mortalidad 2 a 8  (Sem 1)]]/Item2[[#This Row],[cantidad arribada]],"")</f>
        <v/>
      </c>
      <c r="BC46" s="45" t="str">
        <f>IFERROR(Item2[[#This Row],[Mortalidad 9 a 15 (Sem 2)]]/Item2[[#This Row],[cantidad arribada]],"")</f>
        <v/>
      </c>
      <c r="BD46" s="45">
        <f t="shared" si="3"/>
        <v>0</v>
      </c>
      <c r="BE46" s="45"/>
      <c r="BF46" s="210">
        <f>SUMIF('Acuario (Arribado - mortalidad)'!$B$15:$B$244,ANEXO!B46,'Acuario (Arribado - mortalidad)'!$F$15:$F$244)</f>
        <v>0</v>
      </c>
      <c r="BG46" s="210">
        <f>SUMIF('Acuario (Arribado - mortalidad)'!$B$15:$B$244,ANEXO!B46,'Acuario (Arribado - mortalidad)'!$K$15:$K$244)</f>
        <v>0</v>
      </c>
      <c r="BH46" s="210">
        <f>SUMIF('Acuario (Arribado - mortalidad)'!$B$15:$B$244,ANEXO!B46,'Acuario (Arribado - mortalidad)'!$G$15:$G$244)</f>
        <v>0</v>
      </c>
      <c r="BI46" s="210">
        <f>SUMIF('Acuario (Arribado - mortalidad)'!$B$15:$B$244,ANEXO!B46,'Acuario (Arribado - mortalidad)'!$O$15:$O$244)</f>
        <v>0</v>
      </c>
      <c r="BJ46" s="210">
        <f>SUMIF('Acuario (Arribado - mortalidad)'!$B$15:$B$244,ANEXO!B46,'Acuario (Arribado - mortalidad)'!$BG$15:$BG$244)</f>
        <v>0</v>
      </c>
      <c r="BK46" s="210">
        <f>SUMIF('Acuario (Arribado - mortalidad)'!$B$15:$B$244,ANEXO!B46,'Acuario (Arribado - mortalidad)'!$BH$15:$BH$244)</f>
        <v>0</v>
      </c>
    </row>
    <row r="47" spans="1:63" ht="15" customHeight="1" x14ac:dyDescent="0.25">
      <c r="A47" s="41"/>
      <c r="B47" s="5">
        <v>79</v>
      </c>
      <c r="C47" s="434"/>
      <c r="D47" s="435"/>
      <c r="E47" s="435"/>
      <c r="F47" s="435"/>
      <c r="G47" s="435"/>
      <c r="H47" s="435"/>
      <c r="I47" s="436"/>
      <c r="J47" s="437"/>
      <c r="K47" s="437"/>
      <c r="L47" s="437"/>
      <c r="M47" s="437"/>
      <c r="N47" s="581" t="e">
        <f>INDEX(AMBIENTE!D$2:D$797,MATCH(R47,AMBIENTE!C$2:C$797,0))</f>
        <v>#N/A</v>
      </c>
      <c r="O47" s="581"/>
      <c r="P47" s="581"/>
      <c r="Q47" s="581"/>
      <c r="R47" s="415"/>
      <c r="S47" s="416"/>
      <c r="T47" s="416"/>
      <c r="U47" s="416"/>
      <c r="V47" s="416"/>
      <c r="W47" s="416"/>
      <c r="X47" s="417"/>
      <c r="Y47" s="400"/>
      <c r="Z47" s="401"/>
      <c r="AA47" s="401"/>
      <c r="AB47" s="401"/>
      <c r="AC47" s="402"/>
      <c r="AD47" s="394"/>
      <c r="AE47" s="395"/>
      <c r="AF47" s="396"/>
      <c r="AG47" s="432" t="str">
        <f>IFERROR(VLOOKUP(Item2[[#This Row],[Concatenado]],CITES[],2,FALSE),"")</f>
        <v/>
      </c>
      <c r="AH47" s="433"/>
      <c r="AI47" s="432" t="str">
        <f>IFERROR(VLOOKUP(Item2[[#This Row],[Concatenado]],SuscepEARs[],2,FALSE),"")</f>
        <v/>
      </c>
      <c r="AJ47" s="433"/>
      <c r="AL47" s="42"/>
      <c r="AM47" s="45">
        <v>79</v>
      </c>
      <c r="AN47" s="45" t="str">
        <f t="shared" si="4"/>
        <v xml:space="preserve"> </v>
      </c>
      <c r="AO47" s="45">
        <f t="shared" si="0"/>
        <v>0</v>
      </c>
      <c r="AP47" s="45">
        <f t="shared" si="1"/>
        <v>0</v>
      </c>
      <c r="AQ47" s="45" t="e">
        <f t="shared" si="2"/>
        <v>#N/A</v>
      </c>
      <c r="AR47" s="45">
        <f>SUMIF('Acuario (Arribado - mortalidad)'!$B$15:$B$244,ANEXO!B47,'Acuario (Arribado - mortalidad)'!$F$15:$F$244)</f>
        <v>0</v>
      </c>
      <c r="AS47" s="45" t="str">
        <f>IF(AR47&gt;0, IF(SUMIF('Acuario (Arribado - mortalidad)'!$B$15:$B$244,ANEXO!B47,'Acuario (Arribado - mortalidad)'!$K$15:$K$244)=0, "0", SUMIF('Acuario (Arribado - mortalidad)'!$B$15:$B$244,ANEXO!B47,'Acuario (Arribado - mortalidad)'!$K$15:$K$244)),"")</f>
        <v/>
      </c>
      <c r="AT47" s="45">
        <f>IF(AR47 = AS47,"0",SUMIF('Acuario (Arribado - mortalidad)'!$B$15:$B$244,ANEXO!B47,'Acuario (Arribado - mortalidad)'!$G$15:$G$244))</f>
        <v>0</v>
      </c>
      <c r="AU47" s="45" t="str">
        <f>IFERROR(Item2[[#This Row],[mortalidad acumulada]]/Item2[[#This Row],[cantidad arribada]],"")</f>
        <v/>
      </c>
      <c r="AV47" s="45">
        <f>IF(ISTEXT(R47),IF(Item2[[#This Row],[cantidad arribada]]=0,"No llega",Item2[[#This Row],[cantidad arribada]]),)</f>
        <v>0</v>
      </c>
      <c r="AW47" s="45"/>
      <c r="AX47" s="45">
        <f>SUMIF('Acuario (Arribado - mortalidad)'!$B$15:$B$244,ANEXO!B47,'Acuario (Arribado - mortalidad)'!$O$15:$O$244)</f>
        <v>0</v>
      </c>
      <c r="AY47" s="45">
        <f>SUMIF('Acuario (Arribado - mortalidad)'!$B$15:$B$244,ANEXO!B47,'Acuario (Arribado - mortalidad)'!$BG$15:$BG$244)</f>
        <v>0</v>
      </c>
      <c r="AZ47" s="45">
        <f>SUMIF('Acuario (Arribado - mortalidad)'!$B$15:$B$244,ANEXO!B47,'Acuario (Arribado - mortalidad)'!$BH$15:$BH$244)</f>
        <v>0</v>
      </c>
      <c r="BA47" s="45" t="str">
        <f>IFERROR(Item2[[#This Row],[Mortalidad dia 1]]/Item2[[#This Row],[cantidad arribada]],"")</f>
        <v/>
      </c>
      <c r="BB47" s="45" t="str">
        <f>IFERROR(Item2[[#This Row],[Mortalidad 2 a 8  (Sem 1)]]/Item2[[#This Row],[cantidad arribada]],"")</f>
        <v/>
      </c>
      <c r="BC47" s="45" t="str">
        <f>IFERROR(Item2[[#This Row],[Mortalidad 9 a 15 (Sem 2)]]/Item2[[#This Row],[cantidad arribada]],"")</f>
        <v/>
      </c>
      <c r="BD47" s="45">
        <f t="shared" si="3"/>
        <v>0</v>
      </c>
      <c r="BE47" s="45"/>
      <c r="BF47" s="210">
        <f>SUMIF('Acuario (Arribado - mortalidad)'!$B$15:$B$244,ANEXO!B47,'Acuario (Arribado - mortalidad)'!$F$15:$F$244)</f>
        <v>0</v>
      </c>
      <c r="BG47" s="210">
        <f>SUMIF('Acuario (Arribado - mortalidad)'!$B$15:$B$244,ANEXO!B47,'Acuario (Arribado - mortalidad)'!$K$15:$K$244)</f>
        <v>0</v>
      </c>
      <c r="BH47" s="210">
        <f>SUMIF('Acuario (Arribado - mortalidad)'!$B$15:$B$244,ANEXO!B47,'Acuario (Arribado - mortalidad)'!$G$15:$G$244)</f>
        <v>0</v>
      </c>
      <c r="BI47" s="210">
        <f>SUMIF('Acuario (Arribado - mortalidad)'!$B$15:$B$244,ANEXO!B47,'Acuario (Arribado - mortalidad)'!$O$15:$O$244)</f>
        <v>0</v>
      </c>
      <c r="BJ47" s="210">
        <f>SUMIF('Acuario (Arribado - mortalidad)'!$B$15:$B$244,ANEXO!B47,'Acuario (Arribado - mortalidad)'!$BG$15:$BG$244)</f>
        <v>0</v>
      </c>
      <c r="BK47" s="210">
        <f>SUMIF('Acuario (Arribado - mortalidad)'!$B$15:$B$244,ANEXO!B47,'Acuario (Arribado - mortalidad)'!$BH$15:$BH$244)</f>
        <v>0</v>
      </c>
    </row>
    <row r="48" spans="1:63" ht="15" customHeight="1" x14ac:dyDescent="0.25">
      <c r="A48" s="41"/>
      <c r="B48" s="5">
        <v>80</v>
      </c>
      <c r="C48" s="434"/>
      <c r="D48" s="435"/>
      <c r="E48" s="435"/>
      <c r="F48" s="435"/>
      <c r="G48" s="435"/>
      <c r="H48" s="435"/>
      <c r="I48" s="436"/>
      <c r="J48" s="437"/>
      <c r="K48" s="437"/>
      <c r="L48" s="437"/>
      <c r="M48" s="437"/>
      <c r="N48" s="581" t="e">
        <f>INDEX(AMBIENTE!D$2:D$797,MATCH(R48,AMBIENTE!C$2:C$797,0))</f>
        <v>#N/A</v>
      </c>
      <c r="O48" s="581"/>
      <c r="P48" s="581"/>
      <c r="Q48" s="581"/>
      <c r="R48" s="415"/>
      <c r="S48" s="416"/>
      <c r="T48" s="416"/>
      <c r="U48" s="416"/>
      <c r="V48" s="416"/>
      <c r="W48" s="416"/>
      <c r="X48" s="417"/>
      <c r="Y48" s="400"/>
      <c r="Z48" s="401"/>
      <c r="AA48" s="401"/>
      <c r="AB48" s="401"/>
      <c r="AC48" s="402"/>
      <c r="AD48" s="394"/>
      <c r="AE48" s="395"/>
      <c r="AF48" s="396"/>
      <c r="AG48" s="432" t="str">
        <f>IFERROR(VLOOKUP(Item2[[#This Row],[Concatenado]],CITES[],2,FALSE),"")</f>
        <v/>
      </c>
      <c r="AH48" s="433"/>
      <c r="AI48" s="432" t="str">
        <f>IFERROR(VLOOKUP(Item2[[#This Row],[Concatenado]],SuscepEARs[],2,FALSE),"")</f>
        <v/>
      </c>
      <c r="AJ48" s="433"/>
      <c r="AL48" s="42"/>
      <c r="AM48" s="45">
        <v>80</v>
      </c>
      <c r="AN48" s="45" t="str">
        <f t="shared" si="4"/>
        <v xml:space="preserve"> </v>
      </c>
      <c r="AO48" s="45">
        <f t="shared" si="0"/>
        <v>0</v>
      </c>
      <c r="AP48" s="45">
        <f t="shared" si="1"/>
        <v>0</v>
      </c>
      <c r="AQ48" s="45" t="e">
        <f t="shared" si="2"/>
        <v>#N/A</v>
      </c>
      <c r="AR48" s="45">
        <f>SUMIF('Acuario (Arribado - mortalidad)'!$B$15:$B$244,ANEXO!B48,'Acuario (Arribado - mortalidad)'!$F$15:$F$244)</f>
        <v>0</v>
      </c>
      <c r="AS48" s="45" t="str">
        <f>IF(AR48&gt;0, IF(SUMIF('Acuario (Arribado - mortalidad)'!$B$15:$B$244,ANEXO!B48,'Acuario (Arribado - mortalidad)'!$K$15:$K$244)=0, "0", SUMIF('Acuario (Arribado - mortalidad)'!$B$15:$B$244,ANEXO!B48,'Acuario (Arribado - mortalidad)'!$K$15:$K$244)),"")</f>
        <v/>
      </c>
      <c r="AT48" s="45">
        <f>IF(AR48 = AS48,"0",SUMIF('Acuario (Arribado - mortalidad)'!$B$15:$B$244,ANEXO!B48,'Acuario (Arribado - mortalidad)'!$G$15:$G$244))</f>
        <v>0</v>
      </c>
      <c r="AU48" s="45" t="str">
        <f>IFERROR(Item2[[#This Row],[mortalidad acumulada]]/Item2[[#This Row],[cantidad arribada]],"")</f>
        <v/>
      </c>
      <c r="AV48" s="45">
        <f>IF(ISTEXT(R48),IF(Item2[[#This Row],[cantidad arribada]]=0,"No llega",Item2[[#This Row],[cantidad arribada]]),)</f>
        <v>0</v>
      </c>
      <c r="AW48" s="45"/>
      <c r="AX48" s="45">
        <f>SUMIF('Acuario (Arribado - mortalidad)'!$B$15:$B$244,ANEXO!B48,'Acuario (Arribado - mortalidad)'!$O$15:$O$244)</f>
        <v>0</v>
      </c>
      <c r="AY48" s="45">
        <f>SUMIF('Acuario (Arribado - mortalidad)'!$B$15:$B$244,ANEXO!B48,'Acuario (Arribado - mortalidad)'!$BG$15:$BG$244)</f>
        <v>0</v>
      </c>
      <c r="AZ48" s="45">
        <f>SUMIF('Acuario (Arribado - mortalidad)'!$B$15:$B$244,ANEXO!B48,'Acuario (Arribado - mortalidad)'!$BH$15:$BH$244)</f>
        <v>0</v>
      </c>
      <c r="BA48" s="45" t="str">
        <f>IFERROR(Item2[[#This Row],[Mortalidad dia 1]]/Item2[[#This Row],[cantidad arribada]],"")</f>
        <v/>
      </c>
      <c r="BB48" s="45" t="str">
        <f>IFERROR(Item2[[#This Row],[Mortalidad 2 a 8  (Sem 1)]]/Item2[[#This Row],[cantidad arribada]],"")</f>
        <v/>
      </c>
      <c r="BC48" s="45" t="str">
        <f>IFERROR(Item2[[#This Row],[Mortalidad 9 a 15 (Sem 2)]]/Item2[[#This Row],[cantidad arribada]],"")</f>
        <v/>
      </c>
      <c r="BD48" s="45">
        <f t="shared" si="3"/>
        <v>0</v>
      </c>
      <c r="BE48" s="45"/>
      <c r="BF48" s="210">
        <f>SUMIF('Acuario (Arribado - mortalidad)'!$B$15:$B$244,ANEXO!B48,'Acuario (Arribado - mortalidad)'!$F$15:$F$244)</f>
        <v>0</v>
      </c>
      <c r="BG48" s="210">
        <f>SUMIF('Acuario (Arribado - mortalidad)'!$B$15:$B$244,ANEXO!B48,'Acuario (Arribado - mortalidad)'!$K$15:$K$244)</f>
        <v>0</v>
      </c>
      <c r="BH48" s="210">
        <f>SUMIF('Acuario (Arribado - mortalidad)'!$B$15:$B$244,ANEXO!B48,'Acuario (Arribado - mortalidad)'!$G$15:$G$244)</f>
        <v>0</v>
      </c>
      <c r="BI48" s="210">
        <f>SUMIF('Acuario (Arribado - mortalidad)'!$B$15:$B$244,ANEXO!B48,'Acuario (Arribado - mortalidad)'!$O$15:$O$244)</f>
        <v>0</v>
      </c>
      <c r="BJ48" s="210">
        <f>SUMIF('Acuario (Arribado - mortalidad)'!$B$15:$B$244,ANEXO!B48,'Acuario (Arribado - mortalidad)'!$BG$15:$BG$244)</f>
        <v>0</v>
      </c>
      <c r="BK48" s="210">
        <f>SUMIF('Acuario (Arribado - mortalidad)'!$B$15:$B$244,ANEXO!B48,'Acuario (Arribado - mortalidad)'!$BH$15:$BH$244)</f>
        <v>0</v>
      </c>
    </row>
    <row r="49" spans="1:63" ht="15" customHeight="1" x14ac:dyDescent="0.25">
      <c r="A49" s="41"/>
      <c r="B49" s="5">
        <v>81</v>
      </c>
      <c r="C49" s="434"/>
      <c r="D49" s="435"/>
      <c r="E49" s="435"/>
      <c r="F49" s="435"/>
      <c r="G49" s="435"/>
      <c r="H49" s="435"/>
      <c r="I49" s="436"/>
      <c r="J49" s="437"/>
      <c r="K49" s="437"/>
      <c r="L49" s="437"/>
      <c r="M49" s="437"/>
      <c r="N49" s="581" t="e">
        <f>INDEX(AMBIENTE!D$2:D$797,MATCH(R49,AMBIENTE!C$2:C$797,0))</f>
        <v>#N/A</v>
      </c>
      <c r="O49" s="581"/>
      <c r="P49" s="581"/>
      <c r="Q49" s="581"/>
      <c r="R49" s="415"/>
      <c r="S49" s="416"/>
      <c r="T49" s="416"/>
      <c r="U49" s="416"/>
      <c r="V49" s="416"/>
      <c r="W49" s="416"/>
      <c r="X49" s="417"/>
      <c r="Y49" s="400"/>
      <c r="Z49" s="401"/>
      <c r="AA49" s="401"/>
      <c r="AB49" s="401"/>
      <c r="AC49" s="402"/>
      <c r="AD49" s="394"/>
      <c r="AE49" s="395"/>
      <c r="AF49" s="396"/>
      <c r="AG49" s="432" t="str">
        <f>IFERROR(VLOOKUP(Item2[[#This Row],[Concatenado]],CITES[],2,FALSE),"")</f>
        <v/>
      </c>
      <c r="AH49" s="433"/>
      <c r="AI49" s="432" t="str">
        <f>IFERROR(VLOOKUP(Item2[[#This Row],[Concatenado]],SuscepEARs[],2,FALSE),"")</f>
        <v/>
      </c>
      <c r="AJ49" s="433"/>
      <c r="AL49" s="42"/>
      <c r="AM49" s="45">
        <v>81</v>
      </c>
      <c r="AN49" s="45" t="str">
        <f t="shared" si="4"/>
        <v xml:space="preserve"> </v>
      </c>
      <c r="AO49" s="45">
        <f t="shared" si="0"/>
        <v>0</v>
      </c>
      <c r="AP49" s="45">
        <f t="shared" si="1"/>
        <v>0</v>
      </c>
      <c r="AQ49" s="45" t="e">
        <f t="shared" si="2"/>
        <v>#N/A</v>
      </c>
      <c r="AR49" s="45">
        <f>SUMIF('Acuario (Arribado - mortalidad)'!$B$15:$B$244,ANEXO!B49,'Acuario (Arribado - mortalidad)'!$F$15:$F$244)</f>
        <v>0</v>
      </c>
      <c r="AS49" s="45" t="str">
        <f>IF(AR49&gt;0, IF(SUMIF('Acuario (Arribado - mortalidad)'!$B$15:$B$244,ANEXO!B49,'Acuario (Arribado - mortalidad)'!$K$15:$K$244)=0, "0", SUMIF('Acuario (Arribado - mortalidad)'!$B$15:$B$244,ANEXO!B49,'Acuario (Arribado - mortalidad)'!$K$15:$K$244)),"")</f>
        <v/>
      </c>
      <c r="AT49" s="45">
        <f>IF(AR49 = AS49,"0",SUMIF('Acuario (Arribado - mortalidad)'!$B$15:$B$244,ANEXO!B49,'Acuario (Arribado - mortalidad)'!$G$15:$G$244))</f>
        <v>0</v>
      </c>
      <c r="AU49" s="45" t="str">
        <f>IFERROR(Item2[[#This Row],[mortalidad acumulada]]/Item2[[#This Row],[cantidad arribada]],"")</f>
        <v/>
      </c>
      <c r="AV49" s="45">
        <f>IF(ISTEXT(R49),IF(Item2[[#This Row],[cantidad arribada]]=0,"No llega",Item2[[#This Row],[cantidad arribada]]),)</f>
        <v>0</v>
      </c>
      <c r="AW49" s="45"/>
      <c r="AX49" s="45">
        <f>SUMIF('Acuario (Arribado - mortalidad)'!$B$15:$B$244,ANEXO!B49,'Acuario (Arribado - mortalidad)'!$O$15:$O$244)</f>
        <v>0</v>
      </c>
      <c r="AY49" s="45">
        <f>SUMIF('Acuario (Arribado - mortalidad)'!$B$15:$B$244,ANEXO!B49,'Acuario (Arribado - mortalidad)'!$BG$15:$BG$244)</f>
        <v>0</v>
      </c>
      <c r="AZ49" s="45">
        <f>SUMIF('Acuario (Arribado - mortalidad)'!$B$15:$B$244,ANEXO!B49,'Acuario (Arribado - mortalidad)'!$BH$15:$BH$244)</f>
        <v>0</v>
      </c>
      <c r="BA49" s="45" t="str">
        <f>IFERROR(Item2[[#This Row],[Mortalidad dia 1]]/Item2[[#This Row],[cantidad arribada]],"")</f>
        <v/>
      </c>
      <c r="BB49" s="45" t="str">
        <f>IFERROR(Item2[[#This Row],[Mortalidad 2 a 8  (Sem 1)]]/Item2[[#This Row],[cantidad arribada]],"")</f>
        <v/>
      </c>
      <c r="BC49" s="45" t="str">
        <f>IFERROR(Item2[[#This Row],[Mortalidad 9 a 15 (Sem 2)]]/Item2[[#This Row],[cantidad arribada]],"")</f>
        <v/>
      </c>
      <c r="BD49" s="45">
        <f t="shared" si="3"/>
        <v>0</v>
      </c>
      <c r="BE49" s="45"/>
      <c r="BF49" s="210">
        <f>SUMIF('Acuario (Arribado - mortalidad)'!$B$15:$B$244,ANEXO!B49,'Acuario (Arribado - mortalidad)'!$F$15:$F$244)</f>
        <v>0</v>
      </c>
      <c r="BG49" s="210">
        <f>SUMIF('Acuario (Arribado - mortalidad)'!$B$15:$B$244,ANEXO!B49,'Acuario (Arribado - mortalidad)'!$K$15:$K$244)</f>
        <v>0</v>
      </c>
      <c r="BH49" s="210">
        <f>SUMIF('Acuario (Arribado - mortalidad)'!$B$15:$B$244,ANEXO!B49,'Acuario (Arribado - mortalidad)'!$G$15:$G$244)</f>
        <v>0</v>
      </c>
      <c r="BI49" s="210">
        <f>SUMIF('Acuario (Arribado - mortalidad)'!$B$15:$B$244,ANEXO!B49,'Acuario (Arribado - mortalidad)'!$O$15:$O$244)</f>
        <v>0</v>
      </c>
      <c r="BJ49" s="210">
        <f>SUMIF('Acuario (Arribado - mortalidad)'!$B$15:$B$244,ANEXO!B49,'Acuario (Arribado - mortalidad)'!$BG$15:$BG$244)</f>
        <v>0</v>
      </c>
      <c r="BK49" s="210">
        <f>SUMIF('Acuario (Arribado - mortalidad)'!$B$15:$B$244,ANEXO!B49,'Acuario (Arribado - mortalidad)'!$BH$15:$BH$244)</f>
        <v>0</v>
      </c>
    </row>
    <row r="50" spans="1:63" ht="15" customHeight="1" x14ac:dyDescent="0.25">
      <c r="A50" s="41"/>
      <c r="B50" s="5">
        <v>82</v>
      </c>
      <c r="C50" s="434"/>
      <c r="D50" s="435"/>
      <c r="E50" s="435"/>
      <c r="F50" s="435"/>
      <c r="G50" s="435"/>
      <c r="H50" s="435"/>
      <c r="I50" s="436"/>
      <c r="J50" s="437"/>
      <c r="K50" s="437"/>
      <c r="L50" s="437"/>
      <c r="M50" s="437"/>
      <c r="N50" s="581" t="e">
        <f>INDEX(AMBIENTE!D$2:D$797,MATCH(R50,AMBIENTE!C$2:C$797,0))</f>
        <v>#N/A</v>
      </c>
      <c r="O50" s="581"/>
      <c r="P50" s="581"/>
      <c r="Q50" s="581"/>
      <c r="R50" s="415"/>
      <c r="S50" s="416"/>
      <c r="T50" s="416"/>
      <c r="U50" s="416"/>
      <c r="V50" s="416"/>
      <c r="W50" s="416"/>
      <c r="X50" s="417"/>
      <c r="Y50" s="400"/>
      <c r="Z50" s="401"/>
      <c r="AA50" s="401"/>
      <c r="AB50" s="401"/>
      <c r="AC50" s="402"/>
      <c r="AD50" s="394"/>
      <c r="AE50" s="395"/>
      <c r="AF50" s="396"/>
      <c r="AG50" s="432" t="str">
        <f>IFERROR(VLOOKUP(Item2[[#This Row],[Concatenado]],CITES[],2,FALSE),"")</f>
        <v/>
      </c>
      <c r="AH50" s="433"/>
      <c r="AI50" s="432" t="str">
        <f>IFERROR(VLOOKUP(Item2[[#This Row],[Concatenado]],SuscepEARs[],2,FALSE),"")</f>
        <v/>
      </c>
      <c r="AJ50" s="433"/>
      <c r="AL50" s="42"/>
      <c r="AM50" s="45">
        <v>82</v>
      </c>
      <c r="AN50" s="45" t="str">
        <f t="shared" si="4"/>
        <v xml:space="preserve"> </v>
      </c>
      <c r="AO50" s="45">
        <f t="shared" si="0"/>
        <v>0</v>
      </c>
      <c r="AP50" s="45">
        <f t="shared" si="1"/>
        <v>0</v>
      </c>
      <c r="AQ50" s="45" t="e">
        <f t="shared" si="2"/>
        <v>#N/A</v>
      </c>
      <c r="AR50" s="45">
        <f>SUMIF('Acuario (Arribado - mortalidad)'!$B$15:$B$244,ANEXO!B50,'Acuario (Arribado - mortalidad)'!$F$15:$F$244)</f>
        <v>0</v>
      </c>
      <c r="AS50" s="45" t="str">
        <f>IF(AR50&gt;0, IF(SUMIF('Acuario (Arribado - mortalidad)'!$B$15:$B$244,ANEXO!B50,'Acuario (Arribado - mortalidad)'!$K$15:$K$244)=0, "0", SUMIF('Acuario (Arribado - mortalidad)'!$B$15:$B$244,ANEXO!B50,'Acuario (Arribado - mortalidad)'!$K$15:$K$244)),"")</f>
        <v/>
      </c>
      <c r="AT50" s="45">
        <f>IF(AR50 = AS50,"0",SUMIF('Acuario (Arribado - mortalidad)'!$B$15:$B$244,ANEXO!B50,'Acuario (Arribado - mortalidad)'!$G$15:$G$244))</f>
        <v>0</v>
      </c>
      <c r="AU50" s="45" t="str">
        <f>IFERROR(Item2[[#This Row],[mortalidad acumulada]]/Item2[[#This Row],[cantidad arribada]],"")</f>
        <v/>
      </c>
      <c r="AV50" s="45">
        <f>IF(ISTEXT(R50),IF(Item2[[#This Row],[cantidad arribada]]=0,"No llega",Item2[[#This Row],[cantidad arribada]]),)</f>
        <v>0</v>
      </c>
      <c r="AW50" s="45"/>
      <c r="AX50" s="45">
        <f>SUMIF('Acuario (Arribado - mortalidad)'!$B$15:$B$244,ANEXO!B50,'Acuario (Arribado - mortalidad)'!$O$15:$O$244)</f>
        <v>0</v>
      </c>
      <c r="AY50" s="45">
        <f>SUMIF('Acuario (Arribado - mortalidad)'!$B$15:$B$244,ANEXO!B50,'Acuario (Arribado - mortalidad)'!$BG$15:$BG$244)</f>
        <v>0</v>
      </c>
      <c r="AZ50" s="45">
        <f>SUMIF('Acuario (Arribado - mortalidad)'!$B$15:$B$244,ANEXO!B50,'Acuario (Arribado - mortalidad)'!$BH$15:$BH$244)</f>
        <v>0</v>
      </c>
      <c r="BA50" s="45" t="str">
        <f>IFERROR(Item2[[#This Row],[Mortalidad dia 1]]/Item2[[#This Row],[cantidad arribada]],"")</f>
        <v/>
      </c>
      <c r="BB50" s="45" t="str">
        <f>IFERROR(Item2[[#This Row],[Mortalidad 2 a 8  (Sem 1)]]/Item2[[#This Row],[cantidad arribada]],"")</f>
        <v/>
      </c>
      <c r="BC50" s="45" t="str">
        <f>IFERROR(Item2[[#This Row],[Mortalidad 9 a 15 (Sem 2)]]/Item2[[#This Row],[cantidad arribada]],"")</f>
        <v/>
      </c>
      <c r="BD50" s="45">
        <f t="shared" si="3"/>
        <v>0</v>
      </c>
      <c r="BE50" s="45"/>
      <c r="BF50" s="210">
        <f>SUMIF('Acuario (Arribado - mortalidad)'!$B$15:$B$244,ANEXO!B50,'Acuario (Arribado - mortalidad)'!$F$15:$F$244)</f>
        <v>0</v>
      </c>
      <c r="BG50" s="210">
        <f>SUMIF('Acuario (Arribado - mortalidad)'!$B$15:$B$244,ANEXO!B50,'Acuario (Arribado - mortalidad)'!$K$15:$K$244)</f>
        <v>0</v>
      </c>
      <c r="BH50" s="210">
        <f>SUMIF('Acuario (Arribado - mortalidad)'!$B$15:$B$244,ANEXO!B50,'Acuario (Arribado - mortalidad)'!$G$15:$G$244)</f>
        <v>0</v>
      </c>
      <c r="BI50" s="210">
        <f>SUMIF('Acuario (Arribado - mortalidad)'!$B$15:$B$244,ANEXO!B50,'Acuario (Arribado - mortalidad)'!$O$15:$O$244)</f>
        <v>0</v>
      </c>
      <c r="BJ50" s="210">
        <f>SUMIF('Acuario (Arribado - mortalidad)'!$B$15:$B$244,ANEXO!B50,'Acuario (Arribado - mortalidad)'!$BG$15:$BG$244)</f>
        <v>0</v>
      </c>
      <c r="BK50" s="210">
        <f>SUMIF('Acuario (Arribado - mortalidad)'!$B$15:$B$244,ANEXO!B50,'Acuario (Arribado - mortalidad)'!$BH$15:$BH$244)</f>
        <v>0</v>
      </c>
    </row>
    <row r="51" spans="1:63" ht="15" customHeight="1" x14ac:dyDescent="0.25">
      <c r="A51" s="41"/>
      <c r="B51" s="5">
        <v>83</v>
      </c>
      <c r="C51" s="434"/>
      <c r="D51" s="435"/>
      <c r="E51" s="435"/>
      <c r="F51" s="435"/>
      <c r="G51" s="435"/>
      <c r="H51" s="435"/>
      <c r="I51" s="436"/>
      <c r="J51" s="437"/>
      <c r="K51" s="437"/>
      <c r="L51" s="437"/>
      <c r="M51" s="437"/>
      <c r="N51" s="581" t="e">
        <f>INDEX(AMBIENTE!D$2:D$797,MATCH(R51,AMBIENTE!C$2:C$797,0))</f>
        <v>#N/A</v>
      </c>
      <c r="O51" s="581"/>
      <c r="P51" s="581"/>
      <c r="Q51" s="581"/>
      <c r="R51" s="415"/>
      <c r="S51" s="416"/>
      <c r="T51" s="416"/>
      <c r="U51" s="416"/>
      <c r="V51" s="416"/>
      <c r="W51" s="416"/>
      <c r="X51" s="417"/>
      <c r="Y51" s="400"/>
      <c r="Z51" s="401"/>
      <c r="AA51" s="401"/>
      <c r="AB51" s="401"/>
      <c r="AC51" s="402"/>
      <c r="AD51" s="394"/>
      <c r="AE51" s="395"/>
      <c r="AF51" s="396"/>
      <c r="AG51" s="432" t="str">
        <f>IFERROR(VLOOKUP(Item2[[#This Row],[Concatenado]],CITES[],2,FALSE),"")</f>
        <v/>
      </c>
      <c r="AH51" s="433"/>
      <c r="AI51" s="432" t="str">
        <f>IFERROR(VLOOKUP(Item2[[#This Row],[Concatenado]],SuscepEARs[],2,FALSE),"")</f>
        <v/>
      </c>
      <c r="AJ51" s="433"/>
      <c r="AL51" s="42"/>
      <c r="AM51" s="45">
        <v>83</v>
      </c>
      <c r="AN51" s="45" t="str">
        <f t="shared" si="4"/>
        <v xml:space="preserve"> </v>
      </c>
      <c r="AO51" s="45">
        <f t="shared" si="0"/>
        <v>0</v>
      </c>
      <c r="AP51" s="45">
        <f t="shared" si="1"/>
        <v>0</v>
      </c>
      <c r="AQ51" s="45" t="e">
        <f t="shared" si="2"/>
        <v>#N/A</v>
      </c>
      <c r="AR51" s="45">
        <f>SUMIF('Acuario (Arribado - mortalidad)'!$B$15:$B$244,ANEXO!B51,'Acuario (Arribado - mortalidad)'!$F$15:$F$244)</f>
        <v>0</v>
      </c>
      <c r="AS51" s="45" t="str">
        <f>IF(AR51&gt;0, IF(SUMIF('Acuario (Arribado - mortalidad)'!$B$15:$B$244,ANEXO!B51,'Acuario (Arribado - mortalidad)'!$K$15:$K$244)=0, "0", SUMIF('Acuario (Arribado - mortalidad)'!$B$15:$B$244,ANEXO!B51,'Acuario (Arribado - mortalidad)'!$K$15:$K$244)),"")</f>
        <v/>
      </c>
      <c r="AT51" s="45">
        <f>IF(AR51 = AS51,"0",SUMIF('Acuario (Arribado - mortalidad)'!$B$15:$B$244,ANEXO!B51,'Acuario (Arribado - mortalidad)'!$G$15:$G$244))</f>
        <v>0</v>
      </c>
      <c r="AU51" s="45" t="str">
        <f>IFERROR(Item2[[#This Row],[mortalidad acumulada]]/Item2[[#This Row],[cantidad arribada]],"")</f>
        <v/>
      </c>
      <c r="AV51" s="45">
        <f>IF(ISTEXT(R51),IF(Item2[[#This Row],[cantidad arribada]]=0,"No llega",Item2[[#This Row],[cantidad arribada]]),)</f>
        <v>0</v>
      </c>
      <c r="AW51" s="45"/>
      <c r="AX51" s="45">
        <f>SUMIF('Acuario (Arribado - mortalidad)'!$B$15:$B$244,ANEXO!B51,'Acuario (Arribado - mortalidad)'!$O$15:$O$244)</f>
        <v>0</v>
      </c>
      <c r="AY51" s="45">
        <f>SUMIF('Acuario (Arribado - mortalidad)'!$B$15:$B$244,ANEXO!B51,'Acuario (Arribado - mortalidad)'!$BG$15:$BG$244)</f>
        <v>0</v>
      </c>
      <c r="AZ51" s="45">
        <f>SUMIF('Acuario (Arribado - mortalidad)'!$B$15:$B$244,ANEXO!B51,'Acuario (Arribado - mortalidad)'!$BH$15:$BH$244)</f>
        <v>0</v>
      </c>
      <c r="BA51" s="45" t="str">
        <f>IFERROR(Item2[[#This Row],[Mortalidad dia 1]]/Item2[[#This Row],[cantidad arribada]],"")</f>
        <v/>
      </c>
      <c r="BB51" s="45" t="str">
        <f>IFERROR(Item2[[#This Row],[Mortalidad 2 a 8  (Sem 1)]]/Item2[[#This Row],[cantidad arribada]],"")</f>
        <v/>
      </c>
      <c r="BC51" s="45" t="str">
        <f>IFERROR(Item2[[#This Row],[Mortalidad 9 a 15 (Sem 2)]]/Item2[[#This Row],[cantidad arribada]],"")</f>
        <v/>
      </c>
      <c r="BD51" s="45">
        <f t="shared" si="3"/>
        <v>0</v>
      </c>
      <c r="BE51" s="45"/>
      <c r="BF51" s="210">
        <f>SUMIF('Acuario (Arribado - mortalidad)'!$B$15:$B$244,ANEXO!B51,'Acuario (Arribado - mortalidad)'!$F$15:$F$244)</f>
        <v>0</v>
      </c>
      <c r="BG51" s="210">
        <f>SUMIF('Acuario (Arribado - mortalidad)'!$B$15:$B$244,ANEXO!B51,'Acuario (Arribado - mortalidad)'!$K$15:$K$244)</f>
        <v>0</v>
      </c>
      <c r="BH51" s="210">
        <f>SUMIF('Acuario (Arribado - mortalidad)'!$B$15:$B$244,ANEXO!B51,'Acuario (Arribado - mortalidad)'!$G$15:$G$244)</f>
        <v>0</v>
      </c>
      <c r="BI51" s="210">
        <f>SUMIF('Acuario (Arribado - mortalidad)'!$B$15:$B$244,ANEXO!B51,'Acuario (Arribado - mortalidad)'!$O$15:$O$244)</f>
        <v>0</v>
      </c>
      <c r="BJ51" s="210">
        <f>SUMIF('Acuario (Arribado - mortalidad)'!$B$15:$B$244,ANEXO!B51,'Acuario (Arribado - mortalidad)'!$BG$15:$BG$244)</f>
        <v>0</v>
      </c>
      <c r="BK51" s="210">
        <f>SUMIF('Acuario (Arribado - mortalidad)'!$B$15:$B$244,ANEXO!B51,'Acuario (Arribado - mortalidad)'!$BH$15:$BH$244)</f>
        <v>0</v>
      </c>
    </row>
    <row r="52" spans="1:63" ht="15" customHeight="1" x14ac:dyDescent="0.25">
      <c r="A52" s="41"/>
      <c r="B52" s="5">
        <v>84</v>
      </c>
      <c r="C52" s="434"/>
      <c r="D52" s="435"/>
      <c r="E52" s="435"/>
      <c r="F52" s="435"/>
      <c r="G52" s="435"/>
      <c r="H52" s="435"/>
      <c r="I52" s="436"/>
      <c r="J52" s="437"/>
      <c r="K52" s="437"/>
      <c r="L52" s="437"/>
      <c r="M52" s="437"/>
      <c r="N52" s="581" t="e">
        <f>INDEX(AMBIENTE!D$2:D$797,MATCH(R52,AMBIENTE!C$2:C$797,0))</f>
        <v>#N/A</v>
      </c>
      <c r="O52" s="581"/>
      <c r="P52" s="581"/>
      <c r="Q52" s="581"/>
      <c r="R52" s="415"/>
      <c r="S52" s="416"/>
      <c r="T52" s="416"/>
      <c r="U52" s="416"/>
      <c r="V52" s="416"/>
      <c r="W52" s="416"/>
      <c r="X52" s="417"/>
      <c r="Y52" s="400"/>
      <c r="Z52" s="401"/>
      <c r="AA52" s="401"/>
      <c r="AB52" s="401"/>
      <c r="AC52" s="402"/>
      <c r="AD52" s="394"/>
      <c r="AE52" s="395"/>
      <c r="AF52" s="396"/>
      <c r="AG52" s="432" t="str">
        <f>IFERROR(VLOOKUP(Item2[[#This Row],[Concatenado]],CITES[],2,FALSE),"")</f>
        <v/>
      </c>
      <c r="AH52" s="433"/>
      <c r="AI52" s="432" t="str">
        <f>IFERROR(VLOOKUP(Item2[[#This Row],[Concatenado]],SuscepEARs[],2,FALSE),"")</f>
        <v/>
      </c>
      <c r="AJ52" s="433"/>
      <c r="AL52" s="42"/>
      <c r="AM52" s="45">
        <v>84</v>
      </c>
      <c r="AN52" s="45" t="str">
        <f t="shared" si="4"/>
        <v xml:space="preserve"> </v>
      </c>
      <c r="AO52" s="45">
        <f t="shared" si="0"/>
        <v>0</v>
      </c>
      <c r="AP52" s="45">
        <f t="shared" si="1"/>
        <v>0</v>
      </c>
      <c r="AQ52" s="45" t="e">
        <f t="shared" si="2"/>
        <v>#N/A</v>
      </c>
      <c r="AR52" s="45">
        <f>SUMIF('Acuario (Arribado - mortalidad)'!$B$15:$B$244,ANEXO!B52,'Acuario (Arribado - mortalidad)'!$F$15:$F$244)</f>
        <v>0</v>
      </c>
      <c r="AS52" s="45" t="str">
        <f>IF(AR52&gt;0, IF(SUMIF('Acuario (Arribado - mortalidad)'!$B$15:$B$244,ANEXO!B52,'Acuario (Arribado - mortalidad)'!$K$15:$K$244)=0, "0", SUMIF('Acuario (Arribado - mortalidad)'!$B$15:$B$244,ANEXO!B52,'Acuario (Arribado - mortalidad)'!$K$15:$K$244)),"")</f>
        <v/>
      </c>
      <c r="AT52" s="45">
        <f>IF(AR52 = AS52,"0",SUMIF('Acuario (Arribado - mortalidad)'!$B$15:$B$244,ANEXO!B52,'Acuario (Arribado - mortalidad)'!$G$15:$G$244))</f>
        <v>0</v>
      </c>
      <c r="AU52" s="45" t="str">
        <f>IFERROR(Item2[[#This Row],[mortalidad acumulada]]/Item2[[#This Row],[cantidad arribada]],"")</f>
        <v/>
      </c>
      <c r="AV52" s="45">
        <f>IF(ISTEXT(R52),IF(Item2[[#This Row],[cantidad arribada]]=0,"No llega",Item2[[#This Row],[cantidad arribada]]),)</f>
        <v>0</v>
      </c>
      <c r="AW52" s="45"/>
      <c r="AX52" s="45">
        <f>SUMIF('Acuario (Arribado - mortalidad)'!$B$15:$B$244,ANEXO!B52,'Acuario (Arribado - mortalidad)'!$O$15:$O$244)</f>
        <v>0</v>
      </c>
      <c r="AY52" s="45">
        <f>SUMIF('Acuario (Arribado - mortalidad)'!$B$15:$B$244,ANEXO!B52,'Acuario (Arribado - mortalidad)'!$BG$15:$BG$244)</f>
        <v>0</v>
      </c>
      <c r="AZ52" s="45">
        <f>SUMIF('Acuario (Arribado - mortalidad)'!$B$15:$B$244,ANEXO!B52,'Acuario (Arribado - mortalidad)'!$BH$15:$BH$244)</f>
        <v>0</v>
      </c>
      <c r="BA52" s="45" t="str">
        <f>IFERROR(Item2[[#This Row],[Mortalidad dia 1]]/Item2[[#This Row],[cantidad arribada]],"")</f>
        <v/>
      </c>
      <c r="BB52" s="45" t="str">
        <f>IFERROR(Item2[[#This Row],[Mortalidad 2 a 8  (Sem 1)]]/Item2[[#This Row],[cantidad arribada]],"")</f>
        <v/>
      </c>
      <c r="BC52" s="45" t="str">
        <f>IFERROR(Item2[[#This Row],[Mortalidad 9 a 15 (Sem 2)]]/Item2[[#This Row],[cantidad arribada]],"")</f>
        <v/>
      </c>
      <c r="BD52" s="45">
        <f t="shared" si="3"/>
        <v>0</v>
      </c>
      <c r="BE52" s="45"/>
      <c r="BF52" s="210">
        <f>SUMIF('Acuario (Arribado - mortalidad)'!$B$15:$B$244,ANEXO!B52,'Acuario (Arribado - mortalidad)'!$F$15:$F$244)</f>
        <v>0</v>
      </c>
      <c r="BG52" s="210">
        <f>SUMIF('Acuario (Arribado - mortalidad)'!$B$15:$B$244,ANEXO!B52,'Acuario (Arribado - mortalidad)'!$K$15:$K$244)</f>
        <v>0</v>
      </c>
      <c r="BH52" s="210">
        <f>SUMIF('Acuario (Arribado - mortalidad)'!$B$15:$B$244,ANEXO!B52,'Acuario (Arribado - mortalidad)'!$G$15:$G$244)</f>
        <v>0</v>
      </c>
      <c r="BI52" s="210">
        <f>SUMIF('Acuario (Arribado - mortalidad)'!$B$15:$B$244,ANEXO!B52,'Acuario (Arribado - mortalidad)'!$O$15:$O$244)</f>
        <v>0</v>
      </c>
      <c r="BJ52" s="210">
        <f>SUMIF('Acuario (Arribado - mortalidad)'!$B$15:$B$244,ANEXO!B52,'Acuario (Arribado - mortalidad)'!$BG$15:$BG$244)</f>
        <v>0</v>
      </c>
      <c r="BK52" s="210">
        <f>SUMIF('Acuario (Arribado - mortalidad)'!$B$15:$B$244,ANEXO!B52,'Acuario (Arribado - mortalidad)'!$BH$15:$BH$244)</f>
        <v>0</v>
      </c>
    </row>
    <row r="53" spans="1:63" ht="15" customHeight="1" x14ac:dyDescent="0.25">
      <c r="A53" s="41"/>
      <c r="B53" s="5">
        <v>85</v>
      </c>
      <c r="C53" s="434"/>
      <c r="D53" s="435"/>
      <c r="E53" s="435"/>
      <c r="F53" s="435"/>
      <c r="G53" s="435"/>
      <c r="H53" s="435"/>
      <c r="I53" s="436"/>
      <c r="J53" s="437"/>
      <c r="K53" s="437"/>
      <c r="L53" s="437"/>
      <c r="M53" s="437"/>
      <c r="N53" s="581" t="e">
        <f>INDEX(AMBIENTE!D$2:D$797,MATCH(R53,AMBIENTE!C$2:C$797,0))</f>
        <v>#N/A</v>
      </c>
      <c r="O53" s="581"/>
      <c r="P53" s="581"/>
      <c r="Q53" s="581"/>
      <c r="R53" s="415"/>
      <c r="S53" s="416"/>
      <c r="T53" s="416"/>
      <c r="U53" s="416"/>
      <c r="V53" s="416"/>
      <c r="W53" s="416"/>
      <c r="X53" s="417"/>
      <c r="Y53" s="400"/>
      <c r="Z53" s="401"/>
      <c r="AA53" s="401"/>
      <c r="AB53" s="401"/>
      <c r="AC53" s="402"/>
      <c r="AD53" s="394"/>
      <c r="AE53" s="395"/>
      <c r="AF53" s="396"/>
      <c r="AG53" s="432" t="str">
        <f>IFERROR(VLOOKUP(Item2[[#This Row],[Concatenado]],CITES[],2,FALSE),"")</f>
        <v/>
      </c>
      <c r="AH53" s="433"/>
      <c r="AI53" s="432" t="str">
        <f>IFERROR(VLOOKUP(Item2[[#This Row],[Concatenado]],SuscepEARs[],2,FALSE),"")</f>
        <v/>
      </c>
      <c r="AJ53" s="433"/>
      <c r="AL53" s="42"/>
      <c r="AM53" s="45">
        <v>85</v>
      </c>
      <c r="AN53" s="45" t="str">
        <f t="shared" si="4"/>
        <v xml:space="preserve"> </v>
      </c>
      <c r="AO53" s="45">
        <f t="shared" si="0"/>
        <v>0</v>
      </c>
      <c r="AP53" s="45">
        <f t="shared" si="1"/>
        <v>0</v>
      </c>
      <c r="AQ53" s="45" t="e">
        <f t="shared" si="2"/>
        <v>#N/A</v>
      </c>
      <c r="AR53" s="45">
        <f>SUMIF('Acuario (Arribado - mortalidad)'!$B$15:$B$244,ANEXO!B53,'Acuario (Arribado - mortalidad)'!$F$15:$F$244)</f>
        <v>0</v>
      </c>
      <c r="AS53" s="45" t="str">
        <f>IF(AR53&gt;0, IF(SUMIF('Acuario (Arribado - mortalidad)'!$B$15:$B$244,ANEXO!B53,'Acuario (Arribado - mortalidad)'!$K$15:$K$244)=0, "0", SUMIF('Acuario (Arribado - mortalidad)'!$B$15:$B$244,ANEXO!B53,'Acuario (Arribado - mortalidad)'!$K$15:$K$244)),"")</f>
        <v/>
      </c>
      <c r="AT53" s="45">
        <f>IF(AR53 = AS53,"0",SUMIF('Acuario (Arribado - mortalidad)'!$B$15:$B$244,ANEXO!B53,'Acuario (Arribado - mortalidad)'!$G$15:$G$244))</f>
        <v>0</v>
      </c>
      <c r="AU53" s="45" t="str">
        <f>IFERROR(Item2[[#This Row],[mortalidad acumulada]]/Item2[[#This Row],[cantidad arribada]],"")</f>
        <v/>
      </c>
      <c r="AV53" s="45">
        <f>IF(ISTEXT(R53),IF(Item2[[#This Row],[cantidad arribada]]=0,"No llega",Item2[[#This Row],[cantidad arribada]]),)</f>
        <v>0</v>
      </c>
      <c r="AW53" s="45"/>
      <c r="AX53" s="45">
        <f>SUMIF('Acuario (Arribado - mortalidad)'!$B$15:$B$244,ANEXO!B53,'Acuario (Arribado - mortalidad)'!$O$15:$O$244)</f>
        <v>0</v>
      </c>
      <c r="AY53" s="45">
        <f>SUMIF('Acuario (Arribado - mortalidad)'!$B$15:$B$244,ANEXO!B53,'Acuario (Arribado - mortalidad)'!$BG$15:$BG$244)</f>
        <v>0</v>
      </c>
      <c r="AZ53" s="45">
        <f>SUMIF('Acuario (Arribado - mortalidad)'!$B$15:$B$244,ANEXO!B53,'Acuario (Arribado - mortalidad)'!$BH$15:$BH$244)</f>
        <v>0</v>
      </c>
      <c r="BA53" s="45" t="str">
        <f>IFERROR(Item2[[#This Row],[Mortalidad dia 1]]/Item2[[#This Row],[cantidad arribada]],"")</f>
        <v/>
      </c>
      <c r="BB53" s="45" t="str">
        <f>IFERROR(Item2[[#This Row],[Mortalidad 2 a 8  (Sem 1)]]/Item2[[#This Row],[cantidad arribada]],"")</f>
        <v/>
      </c>
      <c r="BC53" s="45" t="str">
        <f>IFERROR(Item2[[#This Row],[Mortalidad 9 a 15 (Sem 2)]]/Item2[[#This Row],[cantidad arribada]],"")</f>
        <v/>
      </c>
      <c r="BD53" s="45">
        <f t="shared" si="3"/>
        <v>0</v>
      </c>
      <c r="BE53" s="45"/>
      <c r="BF53" s="210">
        <f>SUMIF('Acuario (Arribado - mortalidad)'!$B$15:$B$244,ANEXO!B53,'Acuario (Arribado - mortalidad)'!$F$15:$F$244)</f>
        <v>0</v>
      </c>
      <c r="BG53" s="210">
        <f>SUMIF('Acuario (Arribado - mortalidad)'!$B$15:$B$244,ANEXO!B53,'Acuario (Arribado - mortalidad)'!$K$15:$K$244)</f>
        <v>0</v>
      </c>
      <c r="BH53" s="210">
        <f>SUMIF('Acuario (Arribado - mortalidad)'!$B$15:$B$244,ANEXO!B53,'Acuario (Arribado - mortalidad)'!$G$15:$G$244)</f>
        <v>0</v>
      </c>
      <c r="BI53" s="210">
        <f>SUMIF('Acuario (Arribado - mortalidad)'!$B$15:$B$244,ANEXO!B53,'Acuario (Arribado - mortalidad)'!$O$15:$O$244)</f>
        <v>0</v>
      </c>
      <c r="BJ53" s="210">
        <f>SUMIF('Acuario (Arribado - mortalidad)'!$B$15:$B$244,ANEXO!B53,'Acuario (Arribado - mortalidad)'!$BG$15:$BG$244)</f>
        <v>0</v>
      </c>
      <c r="BK53" s="210">
        <f>SUMIF('Acuario (Arribado - mortalidad)'!$B$15:$B$244,ANEXO!B53,'Acuario (Arribado - mortalidad)'!$BH$15:$BH$244)</f>
        <v>0</v>
      </c>
    </row>
    <row r="54" spans="1:63" ht="15" customHeight="1" x14ac:dyDescent="0.25">
      <c r="A54" s="41"/>
      <c r="B54" s="5">
        <v>86</v>
      </c>
      <c r="C54" s="434"/>
      <c r="D54" s="435"/>
      <c r="E54" s="435"/>
      <c r="F54" s="435"/>
      <c r="G54" s="435"/>
      <c r="H54" s="435"/>
      <c r="I54" s="436"/>
      <c r="J54" s="437"/>
      <c r="K54" s="437"/>
      <c r="L54" s="437"/>
      <c r="M54" s="437"/>
      <c r="N54" s="581" t="e">
        <f>INDEX(AMBIENTE!D$2:D$797,MATCH(R54,AMBIENTE!C$2:C$797,0))</f>
        <v>#N/A</v>
      </c>
      <c r="O54" s="581"/>
      <c r="P54" s="581"/>
      <c r="Q54" s="581"/>
      <c r="R54" s="415"/>
      <c r="S54" s="416"/>
      <c r="T54" s="416"/>
      <c r="U54" s="416"/>
      <c r="V54" s="416"/>
      <c r="W54" s="416"/>
      <c r="X54" s="417"/>
      <c r="Y54" s="400"/>
      <c r="Z54" s="401"/>
      <c r="AA54" s="401"/>
      <c r="AB54" s="401"/>
      <c r="AC54" s="402"/>
      <c r="AD54" s="394"/>
      <c r="AE54" s="395"/>
      <c r="AF54" s="396"/>
      <c r="AG54" s="432" t="str">
        <f>IFERROR(VLOOKUP(Item2[[#This Row],[Concatenado]],CITES[],2,FALSE),"")</f>
        <v/>
      </c>
      <c r="AH54" s="433"/>
      <c r="AI54" s="432" t="str">
        <f>IFERROR(VLOOKUP(Item2[[#This Row],[Concatenado]],SuscepEARs[],2,FALSE),"")</f>
        <v/>
      </c>
      <c r="AJ54" s="433"/>
      <c r="AK54" s="49"/>
      <c r="AL54" s="42"/>
      <c r="AM54" s="45">
        <v>86</v>
      </c>
      <c r="AN54" s="45" t="str">
        <f t="shared" si="4"/>
        <v xml:space="preserve"> </v>
      </c>
      <c r="AO54" s="45">
        <f t="shared" si="0"/>
        <v>0</v>
      </c>
      <c r="AP54" s="45">
        <f t="shared" si="1"/>
        <v>0</v>
      </c>
      <c r="AQ54" s="45" t="e">
        <f t="shared" si="2"/>
        <v>#N/A</v>
      </c>
      <c r="AR54" s="45">
        <f>SUMIF('Acuario (Arribado - mortalidad)'!$B$15:$B$244,ANEXO!B54,'Acuario (Arribado - mortalidad)'!$F$15:$F$244)</f>
        <v>0</v>
      </c>
      <c r="AS54" s="45" t="str">
        <f>IF(AR54&gt;0, IF(SUMIF('Acuario (Arribado - mortalidad)'!$B$15:$B$244,ANEXO!B54,'Acuario (Arribado - mortalidad)'!$K$15:$K$244)=0, "0", SUMIF('Acuario (Arribado - mortalidad)'!$B$15:$B$244,ANEXO!B54,'Acuario (Arribado - mortalidad)'!$K$15:$K$244)),"")</f>
        <v/>
      </c>
      <c r="AT54" s="45">
        <f>IF(AR54 = AS54,"0",SUMIF('Acuario (Arribado - mortalidad)'!$B$15:$B$244,ANEXO!B54,'Acuario (Arribado - mortalidad)'!$G$15:$G$244))</f>
        <v>0</v>
      </c>
      <c r="AU54" s="45" t="str">
        <f>IFERROR(Item2[[#This Row],[mortalidad acumulada]]/Item2[[#This Row],[cantidad arribada]],"")</f>
        <v/>
      </c>
      <c r="AV54" s="45">
        <f>IF(ISTEXT(R54),IF(Item2[[#This Row],[cantidad arribada]]=0,"No llega",Item2[[#This Row],[cantidad arribada]]),)</f>
        <v>0</v>
      </c>
      <c r="AW54" s="45"/>
      <c r="AX54" s="45">
        <f>SUMIF('Acuario (Arribado - mortalidad)'!$B$15:$B$244,ANEXO!B54,'Acuario (Arribado - mortalidad)'!$O$15:$O$244)</f>
        <v>0</v>
      </c>
      <c r="AY54" s="45">
        <f>SUMIF('Acuario (Arribado - mortalidad)'!$B$15:$B$244,ANEXO!B54,'Acuario (Arribado - mortalidad)'!$BG$15:$BG$244)</f>
        <v>0</v>
      </c>
      <c r="AZ54" s="45">
        <f>SUMIF('Acuario (Arribado - mortalidad)'!$B$15:$B$244,ANEXO!B54,'Acuario (Arribado - mortalidad)'!$BH$15:$BH$244)</f>
        <v>0</v>
      </c>
      <c r="BA54" s="45" t="str">
        <f>IFERROR(Item2[[#This Row],[Mortalidad dia 1]]/Item2[[#This Row],[cantidad arribada]],"")</f>
        <v/>
      </c>
      <c r="BB54" s="45" t="str">
        <f>IFERROR(Item2[[#This Row],[Mortalidad 2 a 8  (Sem 1)]]/Item2[[#This Row],[cantidad arribada]],"")</f>
        <v/>
      </c>
      <c r="BC54" s="45" t="str">
        <f>IFERROR(Item2[[#This Row],[Mortalidad 9 a 15 (Sem 2)]]/Item2[[#This Row],[cantidad arribada]],"")</f>
        <v/>
      </c>
      <c r="BD54" s="45">
        <f t="shared" si="3"/>
        <v>0</v>
      </c>
      <c r="BE54" s="45"/>
      <c r="BF54" s="210">
        <f>SUMIF('Acuario (Arribado - mortalidad)'!$B$15:$B$244,ANEXO!B54,'Acuario (Arribado - mortalidad)'!$F$15:$F$244)</f>
        <v>0</v>
      </c>
      <c r="BG54" s="210">
        <f>SUMIF('Acuario (Arribado - mortalidad)'!$B$15:$B$244,ANEXO!B54,'Acuario (Arribado - mortalidad)'!$K$15:$K$244)</f>
        <v>0</v>
      </c>
      <c r="BH54" s="210">
        <f>SUMIF('Acuario (Arribado - mortalidad)'!$B$15:$B$244,ANEXO!B54,'Acuario (Arribado - mortalidad)'!$G$15:$G$244)</f>
        <v>0</v>
      </c>
      <c r="BI54" s="210">
        <f>SUMIF('Acuario (Arribado - mortalidad)'!$B$15:$B$244,ANEXO!B54,'Acuario (Arribado - mortalidad)'!$O$15:$O$244)</f>
        <v>0</v>
      </c>
      <c r="BJ54" s="210">
        <f>SUMIF('Acuario (Arribado - mortalidad)'!$B$15:$B$244,ANEXO!B54,'Acuario (Arribado - mortalidad)'!$BG$15:$BG$244)</f>
        <v>0</v>
      </c>
      <c r="BK54" s="210">
        <f>SUMIF('Acuario (Arribado - mortalidad)'!$B$15:$B$244,ANEXO!B54,'Acuario (Arribado - mortalidad)'!$BH$15:$BH$244)</f>
        <v>0</v>
      </c>
    </row>
    <row r="55" spans="1:63" ht="15" customHeight="1" x14ac:dyDescent="0.25">
      <c r="A55" s="41"/>
      <c r="B55" s="5">
        <v>87</v>
      </c>
      <c r="C55" s="434"/>
      <c r="D55" s="435"/>
      <c r="E55" s="435"/>
      <c r="F55" s="435"/>
      <c r="G55" s="435"/>
      <c r="H55" s="435"/>
      <c r="I55" s="436"/>
      <c r="J55" s="437"/>
      <c r="K55" s="437"/>
      <c r="L55" s="437"/>
      <c r="M55" s="437"/>
      <c r="N55" s="581" t="e">
        <f>INDEX(AMBIENTE!D$2:D$797,MATCH(R55,AMBIENTE!C$2:C$797,0))</f>
        <v>#N/A</v>
      </c>
      <c r="O55" s="581"/>
      <c r="P55" s="581"/>
      <c r="Q55" s="581"/>
      <c r="R55" s="415"/>
      <c r="S55" s="416"/>
      <c r="T55" s="416"/>
      <c r="U55" s="416"/>
      <c r="V55" s="416"/>
      <c r="W55" s="416"/>
      <c r="X55" s="417"/>
      <c r="Y55" s="400"/>
      <c r="Z55" s="401"/>
      <c r="AA55" s="401"/>
      <c r="AB55" s="401"/>
      <c r="AC55" s="402"/>
      <c r="AD55" s="394"/>
      <c r="AE55" s="395"/>
      <c r="AF55" s="396"/>
      <c r="AG55" s="432" t="str">
        <f>IFERROR(VLOOKUP(Item2[[#This Row],[Concatenado]],CITES[],2,FALSE),"")</f>
        <v/>
      </c>
      <c r="AH55" s="433"/>
      <c r="AI55" s="432" t="str">
        <f>IFERROR(VLOOKUP(Item2[[#This Row],[Concatenado]],SuscepEARs[],2,FALSE),"")</f>
        <v/>
      </c>
      <c r="AJ55" s="433"/>
      <c r="AK55" s="49"/>
      <c r="AL55" s="42"/>
      <c r="AM55" s="45">
        <v>87</v>
      </c>
      <c r="AN55" s="45" t="str">
        <f t="shared" si="4"/>
        <v xml:space="preserve"> </v>
      </c>
      <c r="AO55" s="45">
        <f t="shared" si="0"/>
        <v>0</v>
      </c>
      <c r="AP55" s="45">
        <f t="shared" si="1"/>
        <v>0</v>
      </c>
      <c r="AQ55" s="45" t="e">
        <f t="shared" si="2"/>
        <v>#N/A</v>
      </c>
      <c r="AR55" s="45">
        <f>SUMIF('Acuario (Arribado - mortalidad)'!$B$15:$B$244,ANEXO!B55,'Acuario (Arribado - mortalidad)'!$F$15:$F$244)</f>
        <v>0</v>
      </c>
      <c r="AS55" s="45" t="str">
        <f>IF(AR55&gt;0, IF(SUMIF('Acuario (Arribado - mortalidad)'!$B$15:$B$244,ANEXO!B55,'Acuario (Arribado - mortalidad)'!$K$15:$K$244)=0, "0", SUMIF('Acuario (Arribado - mortalidad)'!$B$15:$B$244,ANEXO!B55,'Acuario (Arribado - mortalidad)'!$K$15:$K$244)),"")</f>
        <v/>
      </c>
      <c r="AT55" s="45">
        <f>IF(AR55 = AS55,"0",SUMIF('Acuario (Arribado - mortalidad)'!$B$15:$B$244,ANEXO!B55,'Acuario (Arribado - mortalidad)'!$G$15:$G$244))</f>
        <v>0</v>
      </c>
      <c r="AU55" s="45" t="str">
        <f>IFERROR(Item2[[#This Row],[mortalidad acumulada]]/Item2[[#This Row],[cantidad arribada]],"")</f>
        <v/>
      </c>
      <c r="AV55" s="45">
        <f>IF(ISTEXT(R55),IF(Item2[[#This Row],[cantidad arribada]]=0,"No llega",Item2[[#This Row],[cantidad arribada]]),)</f>
        <v>0</v>
      </c>
      <c r="AW55" s="45"/>
      <c r="AX55" s="45">
        <f>SUMIF('Acuario (Arribado - mortalidad)'!$B$15:$B$244,ANEXO!B55,'Acuario (Arribado - mortalidad)'!$O$15:$O$244)</f>
        <v>0</v>
      </c>
      <c r="AY55" s="45">
        <f>SUMIF('Acuario (Arribado - mortalidad)'!$B$15:$B$244,ANEXO!B55,'Acuario (Arribado - mortalidad)'!$BG$15:$BG$244)</f>
        <v>0</v>
      </c>
      <c r="AZ55" s="45">
        <f>SUMIF('Acuario (Arribado - mortalidad)'!$B$15:$B$244,ANEXO!B55,'Acuario (Arribado - mortalidad)'!$BH$15:$BH$244)</f>
        <v>0</v>
      </c>
      <c r="BA55" s="45" t="str">
        <f>IFERROR(Item2[[#This Row],[Mortalidad dia 1]]/Item2[[#This Row],[cantidad arribada]],"")</f>
        <v/>
      </c>
      <c r="BB55" s="45" t="str">
        <f>IFERROR(Item2[[#This Row],[Mortalidad 2 a 8  (Sem 1)]]/Item2[[#This Row],[cantidad arribada]],"")</f>
        <v/>
      </c>
      <c r="BC55" s="45" t="str">
        <f>IFERROR(Item2[[#This Row],[Mortalidad 9 a 15 (Sem 2)]]/Item2[[#This Row],[cantidad arribada]],"")</f>
        <v/>
      </c>
      <c r="BD55" s="45">
        <f t="shared" si="3"/>
        <v>0</v>
      </c>
      <c r="BE55" s="45"/>
      <c r="BF55" s="210">
        <f>SUMIF('Acuario (Arribado - mortalidad)'!$B$15:$B$244,ANEXO!B55,'Acuario (Arribado - mortalidad)'!$F$15:$F$244)</f>
        <v>0</v>
      </c>
      <c r="BG55" s="210">
        <f>SUMIF('Acuario (Arribado - mortalidad)'!$B$15:$B$244,ANEXO!B55,'Acuario (Arribado - mortalidad)'!$K$15:$K$244)</f>
        <v>0</v>
      </c>
      <c r="BH55" s="210">
        <f>SUMIF('Acuario (Arribado - mortalidad)'!$B$15:$B$244,ANEXO!B55,'Acuario (Arribado - mortalidad)'!$G$15:$G$244)</f>
        <v>0</v>
      </c>
      <c r="BI55" s="210">
        <f>SUMIF('Acuario (Arribado - mortalidad)'!$B$15:$B$244,ANEXO!B55,'Acuario (Arribado - mortalidad)'!$O$15:$O$244)</f>
        <v>0</v>
      </c>
      <c r="BJ55" s="210">
        <f>SUMIF('Acuario (Arribado - mortalidad)'!$B$15:$B$244,ANEXO!B55,'Acuario (Arribado - mortalidad)'!$BG$15:$BG$244)</f>
        <v>0</v>
      </c>
      <c r="BK55" s="210">
        <f>SUMIF('Acuario (Arribado - mortalidad)'!$B$15:$B$244,ANEXO!B55,'Acuario (Arribado - mortalidad)'!$BH$15:$BH$244)</f>
        <v>0</v>
      </c>
    </row>
    <row r="56" spans="1:63" ht="15" customHeight="1" x14ac:dyDescent="0.25">
      <c r="A56" s="41"/>
      <c r="B56" s="5">
        <v>88</v>
      </c>
      <c r="C56" s="434"/>
      <c r="D56" s="435"/>
      <c r="E56" s="435"/>
      <c r="F56" s="435"/>
      <c r="G56" s="435"/>
      <c r="H56" s="435"/>
      <c r="I56" s="436"/>
      <c r="J56" s="437"/>
      <c r="K56" s="437"/>
      <c r="L56" s="437"/>
      <c r="M56" s="437"/>
      <c r="N56" s="581" t="e">
        <f>INDEX(AMBIENTE!D$2:D$797,MATCH(R56,AMBIENTE!C$2:C$797,0))</f>
        <v>#N/A</v>
      </c>
      <c r="O56" s="581"/>
      <c r="P56" s="581"/>
      <c r="Q56" s="581"/>
      <c r="R56" s="415"/>
      <c r="S56" s="416"/>
      <c r="T56" s="416"/>
      <c r="U56" s="416"/>
      <c r="V56" s="416"/>
      <c r="W56" s="416"/>
      <c r="X56" s="417"/>
      <c r="Y56" s="400"/>
      <c r="Z56" s="401"/>
      <c r="AA56" s="401"/>
      <c r="AB56" s="401"/>
      <c r="AC56" s="402"/>
      <c r="AD56" s="394"/>
      <c r="AE56" s="395"/>
      <c r="AF56" s="396"/>
      <c r="AG56" s="432" t="str">
        <f>IFERROR(VLOOKUP(Item2[[#This Row],[Concatenado]],CITES[],2,FALSE),"")</f>
        <v/>
      </c>
      <c r="AH56" s="433"/>
      <c r="AI56" s="432" t="str">
        <f>IFERROR(VLOOKUP(Item2[[#This Row],[Concatenado]],SuscepEARs[],2,FALSE),"")</f>
        <v/>
      </c>
      <c r="AJ56" s="433"/>
      <c r="AK56" s="49"/>
      <c r="AL56" s="42"/>
      <c r="AM56" s="45">
        <v>88</v>
      </c>
      <c r="AN56" s="45" t="str">
        <f t="shared" si="4"/>
        <v xml:space="preserve"> </v>
      </c>
      <c r="AO56" s="45">
        <f t="shared" si="0"/>
        <v>0</v>
      </c>
      <c r="AP56" s="45">
        <f t="shared" si="1"/>
        <v>0</v>
      </c>
      <c r="AQ56" s="45" t="e">
        <f t="shared" si="2"/>
        <v>#N/A</v>
      </c>
      <c r="AR56" s="45">
        <f>SUMIF('Acuario (Arribado - mortalidad)'!$B$15:$B$244,ANEXO!B56,'Acuario (Arribado - mortalidad)'!$F$15:$F$244)</f>
        <v>0</v>
      </c>
      <c r="AS56" s="45" t="str">
        <f>IF(AR56&gt;0, IF(SUMIF('Acuario (Arribado - mortalidad)'!$B$15:$B$244,ANEXO!B56,'Acuario (Arribado - mortalidad)'!$K$15:$K$244)=0, "0", SUMIF('Acuario (Arribado - mortalidad)'!$B$15:$B$244,ANEXO!B56,'Acuario (Arribado - mortalidad)'!$K$15:$K$244)),"")</f>
        <v/>
      </c>
      <c r="AT56" s="45">
        <f>IF(AR56 = AS56,"0",SUMIF('Acuario (Arribado - mortalidad)'!$B$15:$B$244,ANEXO!B56,'Acuario (Arribado - mortalidad)'!$G$15:$G$244))</f>
        <v>0</v>
      </c>
      <c r="AU56" s="45" t="str">
        <f>IFERROR(Item2[[#This Row],[mortalidad acumulada]]/Item2[[#This Row],[cantidad arribada]],"")</f>
        <v/>
      </c>
      <c r="AV56" s="45">
        <f>IF(ISTEXT(R56),IF(Item2[[#This Row],[cantidad arribada]]=0,"No llega",Item2[[#This Row],[cantidad arribada]]),)</f>
        <v>0</v>
      </c>
      <c r="AW56" s="45"/>
      <c r="AX56" s="45">
        <f>SUMIF('Acuario (Arribado - mortalidad)'!$B$15:$B$244,ANEXO!B56,'Acuario (Arribado - mortalidad)'!$O$15:$O$244)</f>
        <v>0</v>
      </c>
      <c r="AY56" s="45">
        <f>SUMIF('Acuario (Arribado - mortalidad)'!$B$15:$B$244,ANEXO!B56,'Acuario (Arribado - mortalidad)'!$BG$15:$BG$244)</f>
        <v>0</v>
      </c>
      <c r="AZ56" s="45">
        <f>SUMIF('Acuario (Arribado - mortalidad)'!$B$15:$B$244,ANEXO!B56,'Acuario (Arribado - mortalidad)'!$BH$15:$BH$244)</f>
        <v>0</v>
      </c>
      <c r="BA56" s="45" t="str">
        <f>IFERROR(Item2[[#This Row],[Mortalidad dia 1]]/Item2[[#This Row],[cantidad arribada]],"")</f>
        <v/>
      </c>
      <c r="BB56" s="45" t="str">
        <f>IFERROR(Item2[[#This Row],[Mortalidad 2 a 8  (Sem 1)]]/Item2[[#This Row],[cantidad arribada]],"")</f>
        <v/>
      </c>
      <c r="BC56" s="45" t="str">
        <f>IFERROR(Item2[[#This Row],[Mortalidad 9 a 15 (Sem 2)]]/Item2[[#This Row],[cantidad arribada]],"")</f>
        <v/>
      </c>
      <c r="BD56" s="45">
        <f t="shared" si="3"/>
        <v>0</v>
      </c>
      <c r="BE56" s="45"/>
      <c r="BF56" s="210">
        <f>SUMIF('Acuario (Arribado - mortalidad)'!$B$15:$B$244,ANEXO!B56,'Acuario (Arribado - mortalidad)'!$F$15:$F$244)</f>
        <v>0</v>
      </c>
      <c r="BG56" s="210">
        <f>SUMIF('Acuario (Arribado - mortalidad)'!$B$15:$B$244,ANEXO!B56,'Acuario (Arribado - mortalidad)'!$K$15:$K$244)</f>
        <v>0</v>
      </c>
      <c r="BH56" s="210">
        <f>SUMIF('Acuario (Arribado - mortalidad)'!$B$15:$B$244,ANEXO!B56,'Acuario (Arribado - mortalidad)'!$G$15:$G$244)</f>
        <v>0</v>
      </c>
      <c r="BI56" s="210">
        <f>SUMIF('Acuario (Arribado - mortalidad)'!$B$15:$B$244,ANEXO!B56,'Acuario (Arribado - mortalidad)'!$O$15:$O$244)</f>
        <v>0</v>
      </c>
      <c r="BJ56" s="210">
        <f>SUMIF('Acuario (Arribado - mortalidad)'!$B$15:$B$244,ANEXO!B56,'Acuario (Arribado - mortalidad)'!$BG$15:$BG$244)</f>
        <v>0</v>
      </c>
      <c r="BK56" s="210">
        <f>SUMIF('Acuario (Arribado - mortalidad)'!$B$15:$B$244,ANEXO!B56,'Acuario (Arribado - mortalidad)'!$BH$15:$BH$244)</f>
        <v>0</v>
      </c>
    </row>
    <row r="57" spans="1:63" ht="15" customHeight="1" x14ac:dyDescent="0.25">
      <c r="A57" s="41"/>
      <c r="B57" s="5">
        <v>89</v>
      </c>
      <c r="C57" s="434"/>
      <c r="D57" s="435"/>
      <c r="E57" s="435"/>
      <c r="F57" s="435"/>
      <c r="G57" s="435"/>
      <c r="H57" s="435"/>
      <c r="I57" s="436"/>
      <c r="J57" s="437"/>
      <c r="K57" s="437"/>
      <c r="L57" s="437"/>
      <c r="M57" s="437"/>
      <c r="N57" s="581" t="e">
        <f>INDEX(AMBIENTE!D$2:D$797,MATCH(R57,AMBIENTE!C$2:C$797,0))</f>
        <v>#N/A</v>
      </c>
      <c r="O57" s="581"/>
      <c r="P57" s="581"/>
      <c r="Q57" s="581"/>
      <c r="R57" s="415"/>
      <c r="S57" s="416"/>
      <c r="T57" s="416"/>
      <c r="U57" s="416"/>
      <c r="V57" s="416"/>
      <c r="W57" s="416"/>
      <c r="X57" s="417"/>
      <c r="Y57" s="400"/>
      <c r="Z57" s="401"/>
      <c r="AA57" s="401"/>
      <c r="AB57" s="401"/>
      <c r="AC57" s="402"/>
      <c r="AD57" s="394"/>
      <c r="AE57" s="395"/>
      <c r="AF57" s="396"/>
      <c r="AG57" s="432" t="str">
        <f>IFERROR(VLOOKUP(Item2[[#This Row],[Concatenado]],CITES[],2,FALSE),"")</f>
        <v/>
      </c>
      <c r="AH57" s="433"/>
      <c r="AI57" s="432" t="str">
        <f>IFERROR(VLOOKUP(Item2[[#This Row],[Concatenado]],SuscepEARs[],2,FALSE),"")</f>
        <v/>
      </c>
      <c r="AJ57" s="433"/>
      <c r="AK57" s="49"/>
      <c r="AL57" s="42"/>
      <c r="AM57" s="45">
        <v>89</v>
      </c>
      <c r="AN57" s="45" t="str">
        <f t="shared" si="4"/>
        <v xml:space="preserve"> </v>
      </c>
      <c r="AO57" s="45">
        <f t="shared" si="0"/>
        <v>0</v>
      </c>
      <c r="AP57" s="45">
        <f t="shared" si="1"/>
        <v>0</v>
      </c>
      <c r="AQ57" s="45" t="e">
        <f t="shared" si="2"/>
        <v>#N/A</v>
      </c>
      <c r="AR57" s="45">
        <f>SUMIF('Acuario (Arribado - mortalidad)'!$B$15:$B$244,ANEXO!B57,'Acuario (Arribado - mortalidad)'!$F$15:$F$244)</f>
        <v>0</v>
      </c>
      <c r="AS57" s="45" t="str">
        <f>IF(AR57&gt;0, IF(SUMIF('Acuario (Arribado - mortalidad)'!$B$15:$B$244,ANEXO!B57,'Acuario (Arribado - mortalidad)'!$K$15:$K$244)=0, "0", SUMIF('Acuario (Arribado - mortalidad)'!$B$15:$B$244,ANEXO!B57,'Acuario (Arribado - mortalidad)'!$K$15:$K$244)),"")</f>
        <v/>
      </c>
      <c r="AT57" s="45">
        <f>IF(AR57 = AS57,"0",SUMIF('Acuario (Arribado - mortalidad)'!$B$15:$B$244,ANEXO!B57,'Acuario (Arribado - mortalidad)'!$G$15:$G$244))</f>
        <v>0</v>
      </c>
      <c r="AU57" s="45" t="str">
        <f>IFERROR(Item2[[#This Row],[mortalidad acumulada]]/Item2[[#This Row],[cantidad arribada]],"")</f>
        <v/>
      </c>
      <c r="AV57" s="45">
        <f>IF(ISTEXT(R57),IF(Item2[[#This Row],[cantidad arribada]]=0,"No llega",Item2[[#This Row],[cantidad arribada]]),)</f>
        <v>0</v>
      </c>
      <c r="AW57" s="45"/>
      <c r="AX57" s="45">
        <f>SUMIF('Acuario (Arribado - mortalidad)'!$B$15:$B$244,ANEXO!B57,'Acuario (Arribado - mortalidad)'!$O$15:$O$244)</f>
        <v>0</v>
      </c>
      <c r="AY57" s="45">
        <f>SUMIF('Acuario (Arribado - mortalidad)'!$B$15:$B$244,ANEXO!B57,'Acuario (Arribado - mortalidad)'!$BG$15:$BG$244)</f>
        <v>0</v>
      </c>
      <c r="AZ57" s="45">
        <f>SUMIF('Acuario (Arribado - mortalidad)'!$B$15:$B$244,ANEXO!B57,'Acuario (Arribado - mortalidad)'!$BH$15:$BH$244)</f>
        <v>0</v>
      </c>
      <c r="BA57" s="45" t="str">
        <f>IFERROR(Item2[[#This Row],[Mortalidad dia 1]]/Item2[[#This Row],[cantidad arribada]],"")</f>
        <v/>
      </c>
      <c r="BB57" s="45" t="str">
        <f>IFERROR(Item2[[#This Row],[Mortalidad 2 a 8  (Sem 1)]]/Item2[[#This Row],[cantidad arribada]],"")</f>
        <v/>
      </c>
      <c r="BC57" s="45" t="str">
        <f>IFERROR(Item2[[#This Row],[Mortalidad 9 a 15 (Sem 2)]]/Item2[[#This Row],[cantidad arribada]],"")</f>
        <v/>
      </c>
      <c r="BD57" s="45">
        <f t="shared" si="3"/>
        <v>0</v>
      </c>
      <c r="BE57" s="45"/>
      <c r="BF57" s="210">
        <f>SUMIF('Acuario (Arribado - mortalidad)'!$B$15:$B$244,ANEXO!B57,'Acuario (Arribado - mortalidad)'!$F$15:$F$244)</f>
        <v>0</v>
      </c>
      <c r="BG57" s="210">
        <f>SUMIF('Acuario (Arribado - mortalidad)'!$B$15:$B$244,ANEXO!B57,'Acuario (Arribado - mortalidad)'!$K$15:$K$244)</f>
        <v>0</v>
      </c>
      <c r="BH57" s="210">
        <f>SUMIF('Acuario (Arribado - mortalidad)'!$B$15:$B$244,ANEXO!B57,'Acuario (Arribado - mortalidad)'!$G$15:$G$244)</f>
        <v>0</v>
      </c>
      <c r="BI57" s="210">
        <f>SUMIF('Acuario (Arribado - mortalidad)'!$B$15:$B$244,ANEXO!B57,'Acuario (Arribado - mortalidad)'!$O$15:$O$244)</f>
        <v>0</v>
      </c>
      <c r="BJ57" s="210">
        <f>SUMIF('Acuario (Arribado - mortalidad)'!$B$15:$B$244,ANEXO!B57,'Acuario (Arribado - mortalidad)'!$BG$15:$BG$244)</f>
        <v>0</v>
      </c>
      <c r="BK57" s="210">
        <f>SUMIF('Acuario (Arribado - mortalidad)'!$B$15:$B$244,ANEXO!B57,'Acuario (Arribado - mortalidad)'!$BH$15:$BH$244)</f>
        <v>0</v>
      </c>
    </row>
    <row r="58" spans="1:63" ht="15" customHeight="1" thickBot="1" x14ac:dyDescent="0.3">
      <c r="A58" s="41"/>
      <c r="B58" s="15">
        <v>90</v>
      </c>
      <c r="C58" s="466"/>
      <c r="D58" s="467"/>
      <c r="E58" s="467"/>
      <c r="F58" s="467"/>
      <c r="G58" s="467"/>
      <c r="H58" s="467"/>
      <c r="I58" s="468"/>
      <c r="J58" s="469"/>
      <c r="K58" s="469"/>
      <c r="L58" s="469"/>
      <c r="M58" s="469"/>
      <c r="N58" s="582" t="e">
        <f>INDEX(AMBIENTE!D$2:D$797,MATCH(R58,AMBIENTE!C$2:C$797,0))</f>
        <v>#N/A</v>
      </c>
      <c r="O58" s="582"/>
      <c r="P58" s="582"/>
      <c r="Q58" s="582"/>
      <c r="R58" s="473"/>
      <c r="S58" s="474"/>
      <c r="T58" s="474"/>
      <c r="U58" s="474"/>
      <c r="V58" s="474"/>
      <c r="W58" s="474"/>
      <c r="X58" s="475"/>
      <c r="Y58" s="583"/>
      <c r="Z58" s="583"/>
      <c r="AA58" s="583"/>
      <c r="AB58" s="583"/>
      <c r="AC58" s="583"/>
      <c r="AD58" s="584"/>
      <c r="AE58" s="584"/>
      <c r="AF58" s="585"/>
      <c r="AG58" s="432" t="str">
        <f>IFERROR(VLOOKUP(Item2[[#This Row],[Concatenado]],CITES[],2,FALSE),"")</f>
        <v/>
      </c>
      <c r="AH58" s="433"/>
      <c r="AI58" s="432" t="str">
        <f>IFERROR(VLOOKUP(Item2[[#This Row],[Concatenado]],SuscepEARs[],2,FALSE),"")</f>
        <v/>
      </c>
      <c r="AJ58" s="433"/>
      <c r="AK58" s="49"/>
      <c r="AL58" s="42"/>
      <c r="AM58" s="45">
        <v>90</v>
      </c>
      <c r="AN58" s="45" t="str">
        <f t="shared" si="4"/>
        <v xml:space="preserve"> </v>
      </c>
      <c r="AO58" s="45">
        <f t="shared" si="0"/>
        <v>0</v>
      </c>
      <c r="AP58" s="45">
        <f t="shared" si="1"/>
        <v>0</v>
      </c>
      <c r="AQ58" s="45" t="e">
        <f t="shared" si="2"/>
        <v>#N/A</v>
      </c>
      <c r="AR58" s="45">
        <f>SUMIF('Acuario (Arribado - mortalidad)'!$B$15:$B$244,ANEXO!B58,'Acuario (Arribado - mortalidad)'!$F$15:$F$244)</f>
        <v>0</v>
      </c>
      <c r="AS58" s="45" t="str">
        <f>IF(AR58&gt;0, IF(SUMIF('Acuario (Arribado - mortalidad)'!$B$15:$B$244,ANEXO!B58,'Acuario (Arribado - mortalidad)'!$K$15:$K$244)=0, "0", SUMIF('Acuario (Arribado - mortalidad)'!$B$15:$B$244,ANEXO!B58,'Acuario (Arribado - mortalidad)'!$K$15:$K$244)),"")</f>
        <v/>
      </c>
      <c r="AT58" s="45">
        <f>IF(AR58 = AS58,"0",SUMIF('Acuario (Arribado - mortalidad)'!$B$15:$B$244,ANEXO!B58,'Acuario (Arribado - mortalidad)'!$G$15:$G$244))</f>
        <v>0</v>
      </c>
      <c r="AU58" s="45" t="str">
        <f>IFERROR(Item2[[#This Row],[mortalidad acumulada]]/Item2[[#This Row],[cantidad arribada]],"")</f>
        <v/>
      </c>
      <c r="AV58" s="45">
        <f>IF(ISTEXT(R58),IF(Item2[[#This Row],[cantidad arribada]]=0,"No llega",Item2[[#This Row],[cantidad arribada]]),)</f>
        <v>0</v>
      </c>
      <c r="AW58" s="45"/>
      <c r="AX58" s="45">
        <f>SUMIF('Acuario (Arribado - mortalidad)'!$B$15:$B$244,ANEXO!B58,'Acuario (Arribado - mortalidad)'!$O$15:$O$244)</f>
        <v>0</v>
      </c>
      <c r="AY58" s="45">
        <f>SUMIF('Acuario (Arribado - mortalidad)'!$B$15:$B$244,ANEXO!B58,'Acuario (Arribado - mortalidad)'!$BG$15:$BG$244)</f>
        <v>0</v>
      </c>
      <c r="AZ58" s="45">
        <f>SUMIF('Acuario (Arribado - mortalidad)'!$B$15:$B$244,ANEXO!B58,'Acuario (Arribado - mortalidad)'!$BH$15:$BH$244)</f>
        <v>0</v>
      </c>
      <c r="BA58" s="45" t="str">
        <f>IFERROR(Item2[[#This Row],[Mortalidad dia 1]]/Item2[[#This Row],[cantidad arribada]],"")</f>
        <v/>
      </c>
      <c r="BB58" s="45" t="str">
        <f>IFERROR(Item2[[#This Row],[Mortalidad 2 a 8  (Sem 1)]]/Item2[[#This Row],[cantidad arribada]],"")</f>
        <v/>
      </c>
      <c r="BC58" s="45" t="str">
        <f>IFERROR(Item2[[#This Row],[Mortalidad 9 a 15 (Sem 2)]]/Item2[[#This Row],[cantidad arribada]],"")</f>
        <v/>
      </c>
      <c r="BD58" s="45">
        <f t="shared" si="3"/>
        <v>0</v>
      </c>
      <c r="BE58" s="45"/>
      <c r="BF58" s="210">
        <f>SUMIF('Acuario (Arribado - mortalidad)'!$B$15:$B$244,ANEXO!B58,'Acuario (Arribado - mortalidad)'!$F$15:$F$244)</f>
        <v>0</v>
      </c>
      <c r="BG58" s="210">
        <f>SUMIF('Acuario (Arribado - mortalidad)'!$B$15:$B$244,ANEXO!B58,'Acuario (Arribado - mortalidad)'!$K$15:$K$244)</f>
        <v>0</v>
      </c>
      <c r="BH58" s="210">
        <f>SUMIF('Acuario (Arribado - mortalidad)'!$B$15:$B$244,ANEXO!B58,'Acuario (Arribado - mortalidad)'!$G$15:$G$244)</f>
        <v>0</v>
      </c>
      <c r="BI58" s="210">
        <f>SUMIF('Acuario (Arribado - mortalidad)'!$B$15:$B$244,ANEXO!B58,'Acuario (Arribado - mortalidad)'!$O$15:$O$244)</f>
        <v>0</v>
      </c>
      <c r="BJ58" s="210">
        <f>SUMIF('Acuario (Arribado - mortalidad)'!$B$15:$B$244,ANEXO!B58,'Acuario (Arribado - mortalidad)'!$BG$15:$BG$244)</f>
        <v>0</v>
      </c>
      <c r="BK58" s="210">
        <f>SUMIF('Acuario (Arribado - mortalidad)'!$B$15:$B$244,ANEXO!B58,'Acuario (Arribado - mortalidad)'!$BH$15:$BH$244)</f>
        <v>0</v>
      </c>
    </row>
    <row r="59" spans="1:63" ht="15.75" thickTop="1" x14ac:dyDescent="0.25">
      <c r="A59" s="50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44">
        <f>SUM(AD14:AF58)</f>
        <v>0</v>
      </c>
      <c r="AE59" s="444"/>
      <c r="AF59" s="444"/>
      <c r="AG59" s="444">
        <f>COUNTBLANK(AG14:AH58)</f>
        <v>90</v>
      </c>
      <c r="AH59" s="444"/>
      <c r="AI59" s="444">
        <f>COUNTBLANK(AI14:AJ58)</f>
        <v>90</v>
      </c>
      <c r="AJ59" s="444"/>
      <c r="AK59" s="51"/>
      <c r="AL59" s="51"/>
      <c r="AM59" s="45"/>
      <c r="AR59">
        <f>SUBTOTAL(109,Item2[cantidad arribada])</f>
        <v>0</v>
      </c>
      <c r="AS59">
        <f>SUBTOTAL(109,Item2[mortalidad acumulada])</f>
        <v>0</v>
      </c>
      <c r="AT59">
        <f>SUBTOTAL(109,Item2[saldo])</f>
        <v>0</v>
      </c>
      <c r="AU59" t="e">
        <f>SUBTOTAL(101,Item2[porcentaje mortalidad])</f>
        <v>#DIV/0!</v>
      </c>
      <c r="AV59">
        <f>SUBTOTAL(109,Item2[Arribada resumen])</f>
        <v>0</v>
      </c>
      <c r="AX59">
        <f>SUBTOTAL(109,Item2[Mortalidad dia 1])</f>
        <v>0</v>
      </c>
      <c r="AY59">
        <f>SUBTOTAL(109,Item2[Mortalidad 2 a 8  (Sem 1)])</f>
        <v>0</v>
      </c>
      <c r="AZ59">
        <f>SUBTOTAL(109,Item2[Mortalidad 9 a 15 (Sem 2)])</f>
        <v>0</v>
      </c>
      <c r="BA59" t="e">
        <f>SUBTOTAL(101,Item2[% mort dia 1])</f>
        <v>#DIV/0!</v>
      </c>
      <c r="BB59" t="e">
        <f>SUBTOTAL(101,Item2[% mort sem 1])</f>
        <v>#DIV/0!</v>
      </c>
      <c r="BC59" t="e">
        <f>SUBTOTAL(101,Item2[% mort sem 2])</f>
        <v>#DIV/0!</v>
      </c>
    </row>
    <row r="60" spans="1:63" ht="15" customHeight="1" thickBot="1" x14ac:dyDescent="0.3">
      <c r="A60" s="52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51"/>
      <c r="T60" s="586" t="s">
        <v>1976</v>
      </c>
      <c r="U60" s="586"/>
      <c r="V60" s="586"/>
      <c r="W60" s="586"/>
      <c r="X60" s="586"/>
      <c r="Y60" s="586"/>
      <c r="Z60" s="586"/>
      <c r="AA60" s="586"/>
      <c r="AB60" s="586"/>
      <c r="AC60" s="586"/>
      <c r="AD60" s="586"/>
      <c r="AE60" s="586"/>
      <c r="AF60" s="586"/>
      <c r="AG60" s="586"/>
      <c r="AH60" s="586"/>
      <c r="AI60" s="586"/>
      <c r="AJ60" s="586"/>
      <c r="AK60" s="51"/>
      <c r="AL60" s="51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</row>
    <row r="61" spans="1:63" ht="15" customHeight="1" thickTop="1" thickBot="1" x14ac:dyDescent="0.3">
      <c r="A61" s="52"/>
      <c r="B61" s="424" t="s">
        <v>15</v>
      </c>
      <c r="C61" s="424"/>
      <c r="D61" s="424"/>
      <c r="E61" s="424"/>
      <c r="F61" s="424"/>
      <c r="G61" s="424"/>
      <c r="H61" s="424"/>
      <c r="I61" s="424"/>
      <c r="J61" s="424"/>
      <c r="K61" s="424"/>
      <c r="L61" s="424"/>
      <c r="M61" s="424"/>
      <c r="N61" s="424"/>
      <c r="O61" s="424"/>
      <c r="P61" s="424"/>
      <c r="Q61" s="424"/>
      <c r="R61" s="424"/>
      <c r="S61" s="51"/>
      <c r="T61" s="587"/>
      <c r="U61" s="587"/>
      <c r="V61" s="587"/>
      <c r="W61" s="587"/>
      <c r="X61" s="587"/>
      <c r="Y61" s="587"/>
      <c r="Z61" s="587"/>
      <c r="AA61" s="587"/>
      <c r="AB61" s="587"/>
      <c r="AC61" s="587"/>
      <c r="AD61" s="587"/>
      <c r="AE61" s="587"/>
      <c r="AF61" s="587"/>
      <c r="AG61" s="587"/>
      <c r="AH61" s="587"/>
      <c r="AI61" s="587"/>
      <c r="AJ61" s="587"/>
      <c r="AK61" s="51"/>
      <c r="AL61" s="51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</row>
    <row r="62" spans="1:63" ht="15.75" thickTop="1" x14ac:dyDescent="0.25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65"/>
      <c r="T62" s="588" t="s">
        <v>1975</v>
      </c>
      <c r="U62" s="430"/>
      <c r="V62" s="430"/>
      <c r="W62" s="589"/>
      <c r="X62" s="429" t="s">
        <v>1948</v>
      </c>
      <c r="Y62" s="430"/>
      <c r="Z62" s="431"/>
      <c r="AA62" s="69" t="s">
        <v>13</v>
      </c>
      <c r="AB62" s="588" t="s">
        <v>1975</v>
      </c>
      <c r="AC62" s="430"/>
      <c r="AD62" s="430"/>
      <c r="AE62" s="589"/>
      <c r="AF62" s="429" t="s">
        <v>1948</v>
      </c>
      <c r="AG62" s="430"/>
      <c r="AH62" s="430"/>
      <c r="AI62" s="431"/>
      <c r="AJ62" s="69" t="s">
        <v>13</v>
      </c>
      <c r="AK62" s="51"/>
      <c r="AL62" s="51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</row>
    <row r="63" spans="1:63" x14ac:dyDescent="0.25">
      <c r="A63" s="52"/>
      <c r="B63" s="53"/>
      <c r="C63" s="53"/>
      <c r="D63" s="53"/>
      <c r="E63" s="53"/>
      <c r="F63" s="53"/>
      <c r="G63" s="53"/>
      <c r="H63" s="53"/>
      <c r="I63" s="53"/>
      <c r="J63" s="52"/>
      <c r="K63" s="52"/>
      <c r="L63" s="52"/>
      <c r="M63" s="52"/>
      <c r="N63" s="52"/>
      <c r="O63" s="52"/>
      <c r="P63" s="52"/>
      <c r="Q63" s="52"/>
      <c r="R63" s="52"/>
      <c r="S63" s="66"/>
      <c r="T63" s="548"/>
      <c r="U63" s="549"/>
      <c r="V63" s="549"/>
      <c r="W63" s="550"/>
      <c r="X63" s="551"/>
      <c r="Y63" s="549"/>
      <c r="Z63" s="552"/>
      <c r="AA63" s="67"/>
      <c r="AB63" s="548"/>
      <c r="AC63" s="549"/>
      <c r="AD63" s="549"/>
      <c r="AE63" s="550"/>
      <c r="AF63" s="551"/>
      <c r="AG63" s="549"/>
      <c r="AH63" s="549"/>
      <c r="AI63" s="552"/>
      <c r="AJ63" s="67"/>
      <c r="AK63" s="51"/>
      <c r="AL63" s="51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</row>
    <row r="64" spans="1:63" ht="14.45" customHeight="1" x14ac:dyDescent="0.25">
      <c r="A64" s="49"/>
      <c r="B64" s="486"/>
      <c r="C64" s="486"/>
      <c r="D64" s="486"/>
      <c r="E64" s="486"/>
      <c r="F64" s="486"/>
      <c r="G64" s="486"/>
      <c r="H64" s="486"/>
      <c r="I64" s="486"/>
      <c r="J64" s="486"/>
      <c r="K64" s="486"/>
      <c r="L64" s="486"/>
      <c r="M64" s="486"/>
      <c r="N64" s="486"/>
      <c r="O64" s="486"/>
      <c r="P64" s="486"/>
      <c r="Q64" s="486"/>
      <c r="R64" s="486"/>
      <c r="S64" s="51"/>
      <c r="T64" s="590"/>
      <c r="U64" s="591"/>
      <c r="V64" s="591"/>
      <c r="W64" s="592"/>
      <c r="X64" s="551"/>
      <c r="Y64" s="549"/>
      <c r="Z64" s="552"/>
      <c r="AA64" s="67"/>
      <c r="AB64" s="548"/>
      <c r="AC64" s="549"/>
      <c r="AD64" s="549"/>
      <c r="AE64" s="550"/>
      <c r="AF64" s="551"/>
      <c r="AG64" s="549"/>
      <c r="AH64" s="549"/>
      <c r="AI64" s="552"/>
      <c r="AJ64" s="67"/>
      <c r="AK64" s="49"/>
      <c r="AL64" s="49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</row>
    <row r="65" spans="1:38" x14ac:dyDescent="0.25">
      <c r="A65" s="49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49"/>
      <c r="T65" s="548"/>
      <c r="U65" s="549"/>
      <c r="V65" s="549"/>
      <c r="W65" s="550"/>
      <c r="X65" s="551"/>
      <c r="Y65" s="549"/>
      <c r="Z65" s="552"/>
      <c r="AA65" s="67"/>
      <c r="AB65" s="548"/>
      <c r="AC65" s="549"/>
      <c r="AD65" s="549"/>
      <c r="AE65" s="550"/>
      <c r="AF65" s="551"/>
      <c r="AG65" s="549"/>
      <c r="AH65" s="549"/>
      <c r="AI65" s="552"/>
      <c r="AJ65" s="67"/>
      <c r="AK65" s="49"/>
      <c r="AL65" s="49"/>
    </row>
    <row r="66" spans="1:38" ht="15.75" thickBot="1" x14ac:dyDescent="0.3">
      <c r="A66" s="49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49"/>
      <c r="T66" s="553"/>
      <c r="U66" s="554"/>
      <c r="V66" s="554"/>
      <c r="W66" s="555"/>
      <c r="X66" s="556"/>
      <c r="Y66" s="554"/>
      <c r="Z66" s="557"/>
      <c r="AA66" s="68"/>
      <c r="AB66" s="553"/>
      <c r="AC66" s="554"/>
      <c r="AD66" s="554"/>
      <c r="AE66" s="555"/>
      <c r="AF66" s="556"/>
      <c r="AG66" s="554"/>
      <c r="AH66" s="554"/>
      <c r="AI66" s="557"/>
      <c r="AJ66" s="68"/>
      <c r="AK66" s="49"/>
      <c r="AL66" s="49"/>
    </row>
    <row r="67" spans="1:38" ht="15.75" thickTop="1" x14ac:dyDescent="0.25">
      <c r="A67" s="49"/>
      <c r="B67" s="53"/>
      <c r="C67" s="53"/>
      <c r="D67" s="53"/>
      <c r="E67" s="53"/>
      <c r="F67" s="53"/>
      <c r="G67" s="53"/>
      <c r="H67" s="53"/>
      <c r="I67" s="53"/>
      <c r="J67" s="52"/>
      <c r="K67" s="52"/>
      <c r="L67" s="52"/>
      <c r="M67" s="52"/>
      <c r="N67" s="52"/>
      <c r="O67" s="52"/>
      <c r="P67" s="52"/>
      <c r="Q67" s="52"/>
      <c r="R67" s="52"/>
      <c r="S67" s="49"/>
      <c r="T67" s="49"/>
      <c r="U67" s="558" t="s">
        <v>16</v>
      </c>
      <c r="V67" s="558"/>
      <c r="W67" s="558"/>
      <c r="X67" s="558"/>
      <c r="Y67" s="558"/>
      <c r="Z67" s="558"/>
      <c r="AA67" s="558"/>
      <c r="AB67" s="558"/>
      <c r="AC67" s="558"/>
      <c r="AD67" s="558"/>
      <c r="AE67" s="558"/>
      <c r="AF67" s="558"/>
      <c r="AG67" s="558"/>
      <c r="AH67" s="558"/>
      <c r="AI67" s="558"/>
      <c r="AJ67" s="558"/>
      <c r="AK67" s="49"/>
      <c r="AL67" s="49"/>
    </row>
    <row r="68" spans="1:38" ht="14.45" customHeight="1" x14ac:dyDescent="0.25">
      <c r="A68" s="49"/>
      <c r="B68" s="494"/>
      <c r="C68" s="494"/>
      <c r="D68" s="494"/>
      <c r="E68" s="494"/>
      <c r="F68" s="494"/>
      <c r="G68" s="494"/>
      <c r="H68" s="494"/>
      <c r="I68" s="494"/>
      <c r="J68" s="494"/>
      <c r="K68" s="54"/>
      <c r="L68" s="51"/>
      <c r="M68" s="51"/>
      <c r="N68" s="51"/>
      <c r="O68" s="51"/>
      <c r="P68" s="494"/>
      <c r="Q68" s="494"/>
      <c r="R68" s="494"/>
      <c r="S68" s="49"/>
      <c r="T68" s="49"/>
      <c r="U68" s="488" t="s">
        <v>17</v>
      </c>
      <c r="V68" s="559"/>
      <c r="W68" s="559"/>
      <c r="X68" s="490">
        <f>I6+14</f>
        <v>14</v>
      </c>
      <c r="Y68" s="490"/>
      <c r="Z68" s="490"/>
      <c r="AA68" s="490"/>
      <c r="AB68" s="490"/>
      <c r="AC68" s="491" t="s">
        <v>20</v>
      </c>
      <c r="AD68" s="491"/>
      <c r="AE68" s="491"/>
      <c r="AF68" s="491"/>
      <c r="AG68" s="491"/>
      <c r="AH68" s="491"/>
      <c r="AI68" s="491"/>
      <c r="AJ68" s="560"/>
      <c r="AK68" s="49"/>
    </row>
    <row r="69" spans="1:38" ht="15" customHeight="1" x14ac:dyDescent="0.25">
      <c r="A69" s="49"/>
      <c r="B69" s="495"/>
      <c r="C69" s="495"/>
      <c r="D69" s="495"/>
      <c r="E69" s="495"/>
      <c r="F69" s="495"/>
      <c r="G69" s="495"/>
      <c r="H69" s="495"/>
      <c r="I69" s="495"/>
      <c r="J69" s="495"/>
      <c r="K69" s="52"/>
      <c r="L69" s="495"/>
      <c r="M69" s="495"/>
      <c r="N69" s="495"/>
      <c r="O69" s="495"/>
      <c r="P69" s="495"/>
      <c r="Q69" s="495"/>
      <c r="R69" s="495"/>
      <c r="S69" s="49"/>
      <c r="T69" s="49"/>
      <c r="U69" s="480" t="str">
        <f>'ORDEN DE CUARENTENA'!U69:AJ71</f>
        <v xml:space="preserve"> de  levantamiento  de  cuarentena,   adjuntando  el  archivo  Excel  con  la   información registrada en las hojas "Acuario (Arribado-mortalidad)" y "Tratamientos-Eventos", mas fotografias de mortalidad por especie.  Luego de esto Sernapesca  programará visita de levantamiento a  partir del día hábil siguiente.</v>
      </c>
      <c r="V69" s="481"/>
      <c r="W69" s="481"/>
      <c r="X69" s="481"/>
      <c r="Y69" s="481"/>
      <c r="Z69" s="481"/>
      <c r="AA69" s="481"/>
      <c r="AB69" s="481"/>
      <c r="AC69" s="481"/>
      <c r="AD69" s="481"/>
      <c r="AE69" s="481"/>
      <c r="AF69" s="481"/>
      <c r="AG69" s="481"/>
      <c r="AH69" s="481"/>
      <c r="AI69" s="481"/>
      <c r="AJ69" s="482"/>
      <c r="AK69" s="49"/>
    </row>
    <row r="70" spans="1:38" x14ac:dyDescent="0.25">
      <c r="A70" s="49"/>
      <c r="B70" s="479" t="s">
        <v>18</v>
      </c>
      <c r="C70" s="479"/>
      <c r="D70" s="479"/>
      <c r="E70" s="479"/>
      <c r="F70" s="479"/>
      <c r="G70" s="479"/>
      <c r="H70" s="479"/>
      <c r="I70" s="479"/>
      <c r="J70" s="479"/>
      <c r="K70" s="52"/>
      <c r="L70" s="479" t="s">
        <v>19</v>
      </c>
      <c r="M70" s="479"/>
      <c r="N70" s="479"/>
      <c r="O70" s="479"/>
      <c r="P70" s="479"/>
      <c r="Q70" s="479"/>
      <c r="R70" s="479"/>
      <c r="S70" s="479"/>
      <c r="T70" s="49"/>
      <c r="U70" s="480"/>
      <c r="V70" s="481"/>
      <c r="W70" s="481"/>
      <c r="X70" s="481"/>
      <c r="Y70" s="481"/>
      <c r="Z70" s="481"/>
      <c r="AA70" s="481"/>
      <c r="AB70" s="481"/>
      <c r="AC70" s="481"/>
      <c r="AD70" s="481"/>
      <c r="AE70" s="481"/>
      <c r="AF70" s="481"/>
      <c r="AG70" s="481"/>
      <c r="AH70" s="481"/>
      <c r="AI70" s="481"/>
      <c r="AJ70" s="482"/>
      <c r="AK70" s="49"/>
    </row>
    <row r="71" spans="1:38" x14ac:dyDescent="0.25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83"/>
      <c r="V71" s="484"/>
      <c r="W71" s="484"/>
      <c r="X71" s="484"/>
      <c r="Y71" s="484"/>
      <c r="Z71" s="484"/>
      <c r="AA71" s="484"/>
      <c r="AB71" s="484"/>
      <c r="AC71" s="484"/>
      <c r="AD71" s="484"/>
      <c r="AE71" s="484"/>
      <c r="AF71" s="484"/>
      <c r="AG71" s="484"/>
      <c r="AH71" s="484"/>
      <c r="AI71" s="484"/>
      <c r="AJ71" s="485"/>
      <c r="AK71" s="49"/>
    </row>
    <row r="72" spans="1:38" x14ac:dyDescent="0.25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</sheetData>
  <sheetProtection algorithmName="SHA-512" hashValue="pUeNzAHuJ357afTXgCQfqb7R5gTxMWoql668vLiVNHduo82DM3gR8CT7Esin7p/brTTH3gRqqLk2726PS8jgQg==" saltValue="8Crq+QCi+sCZLkpx7SVDEw==" spinCount="100000" sheet="1" objects="1" scenarios="1"/>
  <mergeCells count="429">
    <mergeCell ref="T60:AJ61"/>
    <mergeCell ref="B64:R64"/>
    <mergeCell ref="T62:W62"/>
    <mergeCell ref="X62:Z62"/>
    <mergeCell ref="AB62:AE62"/>
    <mergeCell ref="AF62:AI62"/>
    <mergeCell ref="T63:W63"/>
    <mergeCell ref="X63:Z63"/>
    <mergeCell ref="AB63:AE63"/>
    <mergeCell ref="AF63:AI63"/>
    <mergeCell ref="T64:W64"/>
    <mergeCell ref="X64:Z64"/>
    <mergeCell ref="AB64:AE64"/>
    <mergeCell ref="AF64:AI64"/>
    <mergeCell ref="B61:R61"/>
    <mergeCell ref="AG58:AH58"/>
    <mergeCell ref="AI58:AJ58"/>
    <mergeCell ref="AG59:AH59"/>
    <mergeCell ref="AI59:AJ59"/>
    <mergeCell ref="C58:I58"/>
    <mergeCell ref="J58:M58"/>
    <mergeCell ref="N58:Q58"/>
    <mergeCell ref="R58:X58"/>
    <mergeCell ref="Y58:AC58"/>
    <mergeCell ref="AD58:AF58"/>
    <mergeCell ref="AG56:AH56"/>
    <mergeCell ref="AI56:AJ56"/>
    <mergeCell ref="C57:I57"/>
    <mergeCell ref="J57:M57"/>
    <mergeCell ref="N57:Q57"/>
    <mergeCell ref="R57:X57"/>
    <mergeCell ref="AG57:AH57"/>
    <mergeCell ref="AI57:AJ57"/>
    <mergeCell ref="C56:I56"/>
    <mergeCell ref="J56:M56"/>
    <mergeCell ref="N56:Q56"/>
    <mergeCell ref="R56:X56"/>
    <mergeCell ref="Y56:AC56"/>
    <mergeCell ref="Y57:AC57"/>
    <mergeCell ref="AD56:AF56"/>
    <mergeCell ref="AD57:AF57"/>
    <mergeCell ref="AG54:AH54"/>
    <mergeCell ref="AI54:AJ54"/>
    <mergeCell ref="C55:I55"/>
    <mergeCell ref="J55:M55"/>
    <mergeCell ref="N55:Q55"/>
    <mergeCell ref="R55:X55"/>
    <mergeCell ref="AG55:AH55"/>
    <mergeCell ref="AI55:AJ55"/>
    <mergeCell ref="C54:I54"/>
    <mergeCell ref="J54:M54"/>
    <mergeCell ref="N54:Q54"/>
    <mergeCell ref="R54:X54"/>
    <mergeCell ref="Y54:AC54"/>
    <mergeCell ref="Y55:AC55"/>
    <mergeCell ref="AD54:AF54"/>
    <mergeCell ref="AD55:AF55"/>
    <mergeCell ref="AG52:AH52"/>
    <mergeCell ref="AI52:AJ52"/>
    <mergeCell ref="C53:I53"/>
    <mergeCell ref="J53:M53"/>
    <mergeCell ref="N53:Q53"/>
    <mergeCell ref="R53:X53"/>
    <mergeCell ref="AG53:AH53"/>
    <mergeCell ref="AI53:AJ53"/>
    <mergeCell ref="C52:I52"/>
    <mergeCell ref="J52:M52"/>
    <mergeCell ref="N52:Q52"/>
    <mergeCell ref="R52:X52"/>
    <mergeCell ref="Y52:AC52"/>
    <mergeCell ref="Y53:AC53"/>
    <mergeCell ref="AD52:AF52"/>
    <mergeCell ref="AD53:AF53"/>
    <mergeCell ref="AG50:AH50"/>
    <mergeCell ref="AI50:AJ50"/>
    <mergeCell ref="C51:I51"/>
    <mergeCell ref="J51:M51"/>
    <mergeCell ref="N51:Q51"/>
    <mergeCell ref="R51:X51"/>
    <mergeCell ref="AG51:AH51"/>
    <mergeCell ref="AI51:AJ51"/>
    <mergeCell ref="C50:I50"/>
    <mergeCell ref="J50:M50"/>
    <mergeCell ref="N50:Q50"/>
    <mergeCell ref="R50:X50"/>
    <mergeCell ref="Y50:AC50"/>
    <mergeCell ref="Y51:AC51"/>
    <mergeCell ref="AD50:AF50"/>
    <mergeCell ref="AD51:AF51"/>
    <mergeCell ref="AG48:AH48"/>
    <mergeCell ref="AI48:AJ48"/>
    <mergeCell ref="C49:I49"/>
    <mergeCell ref="J49:M49"/>
    <mergeCell ref="N49:Q49"/>
    <mergeCell ref="R49:X49"/>
    <mergeCell ref="AG49:AH49"/>
    <mergeCell ref="AI49:AJ49"/>
    <mergeCell ref="C48:I48"/>
    <mergeCell ref="J48:M48"/>
    <mergeCell ref="N48:Q48"/>
    <mergeCell ref="R48:X48"/>
    <mergeCell ref="Y48:AC48"/>
    <mergeCell ref="Y49:AC49"/>
    <mergeCell ref="AD48:AF48"/>
    <mergeCell ref="AD49:AF49"/>
    <mergeCell ref="AG46:AH46"/>
    <mergeCell ref="AI46:AJ46"/>
    <mergeCell ref="C47:I47"/>
    <mergeCell ref="J47:M47"/>
    <mergeCell ref="N47:Q47"/>
    <mergeCell ref="R47:X47"/>
    <mergeCell ref="AG47:AH47"/>
    <mergeCell ref="AI47:AJ47"/>
    <mergeCell ref="C46:I46"/>
    <mergeCell ref="J46:M46"/>
    <mergeCell ref="N46:Q46"/>
    <mergeCell ref="R46:X46"/>
    <mergeCell ref="Y46:AC46"/>
    <mergeCell ref="Y47:AC47"/>
    <mergeCell ref="AD46:AF46"/>
    <mergeCell ref="AD47:AF47"/>
    <mergeCell ref="AG44:AH44"/>
    <mergeCell ref="AI44:AJ44"/>
    <mergeCell ref="C45:I45"/>
    <mergeCell ref="J45:M45"/>
    <mergeCell ref="N45:Q45"/>
    <mergeCell ref="R45:X45"/>
    <mergeCell ref="AG45:AH45"/>
    <mergeCell ref="AI45:AJ45"/>
    <mergeCell ref="C44:I44"/>
    <mergeCell ref="J44:M44"/>
    <mergeCell ref="N44:Q44"/>
    <mergeCell ref="R44:X44"/>
    <mergeCell ref="Y44:AC44"/>
    <mergeCell ref="Y45:AC45"/>
    <mergeCell ref="AD44:AF44"/>
    <mergeCell ref="AD45:AF45"/>
    <mergeCell ref="AG42:AH42"/>
    <mergeCell ref="AI42:AJ42"/>
    <mergeCell ref="C43:I43"/>
    <mergeCell ref="J43:M43"/>
    <mergeCell ref="N43:Q43"/>
    <mergeCell ref="R43:X43"/>
    <mergeCell ref="AG43:AH43"/>
    <mergeCell ref="AI43:AJ43"/>
    <mergeCell ref="C42:I42"/>
    <mergeCell ref="J42:M42"/>
    <mergeCell ref="N42:Q42"/>
    <mergeCell ref="R42:X42"/>
    <mergeCell ref="Y42:AC42"/>
    <mergeCell ref="Y43:AC43"/>
    <mergeCell ref="AD42:AF42"/>
    <mergeCell ref="AD43:AF43"/>
    <mergeCell ref="AG40:AH40"/>
    <mergeCell ref="AI40:AJ40"/>
    <mergeCell ref="C41:I41"/>
    <mergeCell ref="J41:M41"/>
    <mergeCell ref="N41:Q41"/>
    <mergeCell ref="R41:X41"/>
    <mergeCell ref="AG41:AH41"/>
    <mergeCell ref="AI41:AJ41"/>
    <mergeCell ref="C40:I40"/>
    <mergeCell ref="J40:M40"/>
    <mergeCell ref="N40:Q40"/>
    <mergeCell ref="R40:X40"/>
    <mergeCell ref="Y40:AC40"/>
    <mergeCell ref="Y41:AC41"/>
    <mergeCell ref="AD40:AF40"/>
    <mergeCell ref="AD41:AF41"/>
    <mergeCell ref="AG38:AH38"/>
    <mergeCell ref="AI38:AJ38"/>
    <mergeCell ref="C39:I39"/>
    <mergeCell ref="J39:M39"/>
    <mergeCell ref="N39:Q39"/>
    <mergeCell ref="R39:X39"/>
    <mergeCell ref="AG39:AH39"/>
    <mergeCell ref="AI39:AJ39"/>
    <mergeCell ref="C38:I38"/>
    <mergeCell ref="J38:M38"/>
    <mergeCell ref="N38:Q38"/>
    <mergeCell ref="R38:X38"/>
    <mergeCell ref="Y38:AC38"/>
    <mergeCell ref="Y39:AC39"/>
    <mergeCell ref="AD38:AF38"/>
    <mergeCell ref="AD39:AF39"/>
    <mergeCell ref="AG36:AH36"/>
    <mergeCell ref="AI36:AJ36"/>
    <mergeCell ref="C37:I37"/>
    <mergeCell ref="J37:M37"/>
    <mergeCell ref="N37:Q37"/>
    <mergeCell ref="R37:X37"/>
    <mergeCell ref="AG37:AH37"/>
    <mergeCell ref="AI37:AJ37"/>
    <mergeCell ref="C36:I36"/>
    <mergeCell ref="J36:M36"/>
    <mergeCell ref="N36:Q36"/>
    <mergeCell ref="R36:X36"/>
    <mergeCell ref="Y36:AC36"/>
    <mergeCell ref="Y37:AC37"/>
    <mergeCell ref="AD36:AF36"/>
    <mergeCell ref="AD37:AF37"/>
    <mergeCell ref="AG34:AH34"/>
    <mergeCell ref="AI34:AJ34"/>
    <mergeCell ref="C35:I35"/>
    <mergeCell ref="J35:M35"/>
    <mergeCell ref="N35:Q35"/>
    <mergeCell ref="R35:X35"/>
    <mergeCell ref="AG35:AH35"/>
    <mergeCell ref="AI35:AJ35"/>
    <mergeCell ref="C34:I34"/>
    <mergeCell ref="J34:M34"/>
    <mergeCell ref="N34:Q34"/>
    <mergeCell ref="R34:X34"/>
    <mergeCell ref="Y34:AC34"/>
    <mergeCell ref="Y35:AC35"/>
    <mergeCell ref="AD34:AF34"/>
    <mergeCell ref="AD35:AF35"/>
    <mergeCell ref="AG32:AH32"/>
    <mergeCell ref="AI32:AJ32"/>
    <mergeCell ref="C33:I33"/>
    <mergeCell ref="J33:M33"/>
    <mergeCell ref="N33:Q33"/>
    <mergeCell ref="R33:X33"/>
    <mergeCell ref="AG33:AH33"/>
    <mergeCell ref="AI33:AJ33"/>
    <mergeCell ref="C32:I32"/>
    <mergeCell ref="J32:M32"/>
    <mergeCell ref="N32:Q32"/>
    <mergeCell ref="R32:X32"/>
    <mergeCell ref="Y32:AC32"/>
    <mergeCell ref="Y33:AC33"/>
    <mergeCell ref="AD32:AF32"/>
    <mergeCell ref="AD33:AF33"/>
    <mergeCell ref="AG30:AH30"/>
    <mergeCell ref="AI30:AJ30"/>
    <mergeCell ref="C31:I31"/>
    <mergeCell ref="J31:M31"/>
    <mergeCell ref="N31:Q31"/>
    <mergeCell ref="R31:X31"/>
    <mergeCell ref="AG31:AH31"/>
    <mergeCell ref="AI31:AJ31"/>
    <mergeCell ref="C30:I30"/>
    <mergeCell ref="J30:M30"/>
    <mergeCell ref="N30:Q30"/>
    <mergeCell ref="R30:X30"/>
    <mergeCell ref="Y30:AC30"/>
    <mergeCell ref="Y31:AC31"/>
    <mergeCell ref="AD30:AF30"/>
    <mergeCell ref="AD31:AF31"/>
    <mergeCell ref="AI28:AJ28"/>
    <mergeCell ref="C29:I29"/>
    <mergeCell ref="J29:M29"/>
    <mergeCell ref="N29:Q29"/>
    <mergeCell ref="R29:X29"/>
    <mergeCell ref="AG29:AH29"/>
    <mergeCell ref="AI29:AJ29"/>
    <mergeCell ref="C28:I28"/>
    <mergeCell ref="J28:M28"/>
    <mergeCell ref="N28:Q28"/>
    <mergeCell ref="R28:X28"/>
    <mergeCell ref="Y29:AC29"/>
    <mergeCell ref="AD29:AF29"/>
    <mergeCell ref="C27:I27"/>
    <mergeCell ref="J27:M27"/>
    <mergeCell ref="N27:Q27"/>
    <mergeCell ref="R27:X27"/>
    <mergeCell ref="C26:I26"/>
    <mergeCell ref="J26:M26"/>
    <mergeCell ref="N26:Q26"/>
    <mergeCell ref="R26:X26"/>
    <mergeCell ref="AG28:AH28"/>
    <mergeCell ref="AG26:AH26"/>
    <mergeCell ref="Y28:AC28"/>
    <mergeCell ref="AD28:AF28"/>
    <mergeCell ref="AI26:AJ26"/>
    <mergeCell ref="AG27:AH27"/>
    <mergeCell ref="AI27:AJ27"/>
    <mergeCell ref="AG24:AH24"/>
    <mergeCell ref="AI24:AJ24"/>
    <mergeCell ref="AI25:AJ25"/>
    <mergeCell ref="Y26:AC26"/>
    <mergeCell ref="Y27:AC27"/>
    <mergeCell ref="AD26:AF26"/>
    <mergeCell ref="AD27:AF27"/>
    <mergeCell ref="C25:I25"/>
    <mergeCell ref="J25:M25"/>
    <mergeCell ref="N25:Q25"/>
    <mergeCell ref="R25:X25"/>
    <mergeCell ref="AG25:AH25"/>
    <mergeCell ref="C24:I24"/>
    <mergeCell ref="J24:M24"/>
    <mergeCell ref="N24:Q24"/>
    <mergeCell ref="R24:X24"/>
    <mergeCell ref="Y24:AC24"/>
    <mergeCell ref="Y25:AC25"/>
    <mergeCell ref="AD25:AF25"/>
    <mergeCell ref="AG22:AH22"/>
    <mergeCell ref="AI22:AJ22"/>
    <mergeCell ref="C23:I23"/>
    <mergeCell ref="J23:M23"/>
    <mergeCell ref="N23:Q23"/>
    <mergeCell ref="R23:X23"/>
    <mergeCell ref="AG23:AH23"/>
    <mergeCell ref="AI23:AJ23"/>
    <mergeCell ref="C22:I22"/>
    <mergeCell ref="J22:M22"/>
    <mergeCell ref="N22:Q22"/>
    <mergeCell ref="R22:X22"/>
    <mergeCell ref="Y22:AC22"/>
    <mergeCell ref="Y23:AC23"/>
    <mergeCell ref="AG20:AH20"/>
    <mergeCell ref="AI20:AJ20"/>
    <mergeCell ref="C21:I21"/>
    <mergeCell ref="J21:M21"/>
    <mergeCell ref="N21:Q21"/>
    <mergeCell ref="R21:X21"/>
    <mergeCell ref="AG21:AH21"/>
    <mergeCell ref="AI21:AJ21"/>
    <mergeCell ref="C20:I20"/>
    <mergeCell ref="J20:M20"/>
    <mergeCell ref="N20:Q20"/>
    <mergeCell ref="R20:X20"/>
    <mergeCell ref="Y20:AC20"/>
    <mergeCell ref="Y21:AC21"/>
    <mergeCell ref="AG18:AH18"/>
    <mergeCell ref="AI18:AJ18"/>
    <mergeCell ref="Y16:AC16"/>
    <mergeCell ref="Y17:AC17"/>
    <mergeCell ref="C19:I19"/>
    <mergeCell ref="J19:M19"/>
    <mergeCell ref="N19:Q19"/>
    <mergeCell ref="R19:X19"/>
    <mergeCell ref="AG19:AH19"/>
    <mergeCell ref="AI19:AJ19"/>
    <mergeCell ref="C18:I18"/>
    <mergeCell ref="J18:M18"/>
    <mergeCell ref="N18:Q18"/>
    <mergeCell ref="R18:X18"/>
    <mergeCell ref="Y18:AC18"/>
    <mergeCell ref="Y19:AC19"/>
    <mergeCell ref="AG16:AH16"/>
    <mergeCell ref="AI16:AJ16"/>
    <mergeCell ref="C17:I17"/>
    <mergeCell ref="J17:M17"/>
    <mergeCell ref="N17:Q17"/>
    <mergeCell ref="R17:X17"/>
    <mergeCell ref="AG17:AH17"/>
    <mergeCell ref="AI17:AJ17"/>
    <mergeCell ref="C16:I16"/>
    <mergeCell ref="J16:M16"/>
    <mergeCell ref="N16:Q16"/>
    <mergeCell ref="R16:X16"/>
    <mergeCell ref="C14:I14"/>
    <mergeCell ref="J14:M14"/>
    <mergeCell ref="N14:Q14"/>
    <mergeCell ref="R14:X14"/>
    <mergeCell ref="AG14:AH14"/>
    <mergeCell ref="AD16:AF16"/>
    <mergeCell ref="AI14:AJ14"/>
    <mergeCell ref="C15:I15"/>
    <mergeCell ref="J15:M15"/>
    <mergeCell ref="N15:Q15"/>
    <mergeCell ref="R15:X15"/>
    <mergeCell ref="AG15:AH15"/>
    <mergeCell ref="AI15:AJ15"/>
    <mergeCell ref="AD14:AF14"/>
    <mergeCell ref="Y14:AC14"/>
    <mergeCell ref="Y15:AC15"/>
    <mergeCell ref="AD15:AF15"/>
    <mergeCell ref="C11:AF11"/>
    <mergeCell ref="AG11:AJ11"/>
    <mergeCell ref="B12:B13"/>
    <mergeCell ref="C12:I13"/>
    <mergeCell ref="J12:M13"/>
    <mergeCell ref="N12:Q13"/>
    <mergeCell ref="AG12:AH13"/>
    <mergeCell ref="AI12:AJ13"/>
    <mergeCell ref="R13:X13"/>
    <mergeCell ref="AD12:AF13"/>
    <mergeCell ref="R12:AC12"/>
    <mergeCell ref="Y13:AC13"/>
    <mergeCell ref="Q9:U9"/>
    <mergeCell ref="B9:G9"/>
    <mergeCell ref="H9:N9"/>
    <mergeCell ref="O9:P9"/>
    <mergeCell ref="B8:E8"/>
    <mergeCell ref="F8:N8"/>
    <mergeCell ref="B7:G7"/>
    <mergeCell ref="H7:N7"/>
    <mergeCell ref="O7:P7"/>
    <mergeCell ref="O8:R8"/>
    <mergeCell ref="S8:U8"/>
    <mergeCell ref="N4:X4"/>
    <mergeCell ref="B5:AH5"/>
    <mergeCell ref="B6:H6"/>
    <mergeCell ref="AB3:AD4"/>
    <mergeCell ref="AE3:AJ4"/>
    <mergeCell ref="I6:N6"/>
    <mergeCell ref="O6:P6"/>
    <mergeCell ref="Q6:U6"/>
    <mergeCell ref="Q7:U7"/>
    <mergeCell ref="B69:J69"/>
    <mergeCell ref="L69:R69"/>
    <mergeCell ref="B70:J70"/>
    <mergeCell ref="L70:S70"/>
    <mergeCell ref="U67:AJ67"/>
    <mergeCell ref="U68:W68"/>
    <mergeCell ref="X68:AB68"/>
    <mergeCell ref="AC68:AJ68"/>
    <mergeCell ref="U69:AJ71"/>
    <mergeCell ref="T65:W65"/>
    <mergeCell ref="X65:Z65"/>
    <mergeCell ref="AB65:AE65"/>
    <mergeCell ref="AF65:AI65"/>
    <mergeCell ref="T66:W66"/>
    <mergeCell ref="X66:Z66"/>
    <mergeCell ref="AB66:AE66"/>
    <mergeCell ref="AF66:AI66"/>
    <mergeCell ref="B68:J68"/>
    <mergeCell ref="P68:R68"/>
    <mergeCell ref="AD17:AF17"/>
    <mergeCell ref="AD18:AF18"/>
    <mergeCell ref="AD19:AF19"/>
    <mergeCell ref="AD20:AF20"/>
    <mergeCell ref="AD21:AF21"/>
    <mergeCell ref="AD22:AF22"/>
    <mergeCell ref="AD23:AF23"/>
    <mergeCell ref="AD24:AF24"/>
    <mergeCell ref="AD59:AF59"/>
  </mergeCells>
  <conditionalFormatting sqref="N14:Q58">
    <cfRule type="expression" dxfId="28" priority="3">
      <formula>ISERROR($N14:$Q58)</formula>
    </cfRule>
  </conditionalFormatting>
  <conditionalFormatting sqref="P6:Q6">
    <cfRule type="expression" dxfId="27" priority="7">
      <formula>$I$6=0</formula>
    </cfRule>
  </conditionalFormatting>
  <conditionalFormatting sqref="X63">
    <cfRule type="expression" dxfId="26" priority="11">
      <formula>$I$6=0</formula>
    </cfRule>
  </conditionalFormatting>
  <conditionalFormatting sqref="X67:AB68">
    <cfRule type="expression" dxfId="25" priority="5">
      <formula>$I$6=0</formula>
    </cfRule>
  </conditionalFormatting>
  <conditionalFormatting sqref="AE8:AF8">
    <cfRule type="expression" dxfId="24" priority="8">
      <formula>$AG$8&gt;$AG$7</formula>
    </cfRule>
  </conditionalFormatting>
  <conditionalFormatting sqref="AG7:AG9">
    <cfRule type="cellIs" dxfId="23" priority="9" stopIfTrue="1" operator="equal">
      <formula>0</formula>
    </cfRule>
  </conditionalFormatting>
  <conditionalFormatting sqref="AK15:AK29">
    <cfRule type="cellIs" dxfId="22" priority="12" stopIfTrue="1" operator="equal">
      <formula>0</formula>
    </cfRule>
  </conditionalFormatting>
  <dataValidations xWindow="664" yWindow="462" count="8">
    <dataValidation errorStyle="warning" allowBlank="1" promptTitle="Importante" prompt="Seleccione de lista desplegable, o escriba nombre científico." sqref="BL14:BL30" xr:uid="{00000000-0002-0000-0400-000000000000}"/>
    <dataValidation showInputMessage="1" showErrorMessage="1" sqref="Q6" xr:uid="{00000000-0002-0000-0400-000001000000}"/>
    <dataValidation errorTitle="Indique Valor Lógico!" error="Este documento permite un máximo de 5 anexos. Favor indique número de anexos usados (entre 0 y 5)." promptTitle="AVISO" prompt="Indique el número de anexos que complementan esta Orden de Cuarentena (valores de 0 a 5)." sqref="Y8:Z9" xr:uid="{00000000-0002-0000-0400-000002000000}"/>
    <dataValidation type="custom" allowBlank="1" showInputMessage="1" showErrorMessage="1" sqref="R58:X58" xr:uid="{00000000-0002-0000-0400-000003000000}">
      <formula1>INDIRECT($J58)</formula1>
    </dataValidation>
    <dataValidation type="list" allowBlank="1" showInputMessage="1" showErrorMessage="1" errorTitle="Atención" error="Sólo se puede seleccionar un genero o especie de la lista desplegable. Si no ve lista, primero seleccione lista en columna Grupo." promptTitle="Importante" prompt="Para que se muestre lista desplegable con géneros o especies autorizadas segùn resolución debe primero seleccionar el grupo al que pertenece la especie." sqref="R19:X57" xr:uid="{00000000-0002-0000-0400-000005000000}">
      <formula1>INDIRECT($J19)</formula1>
    </dataValidation>
    <dataValidation errorStyle="information" allowBlank="1" errorTitle="Atención" error="Solo debe seleccionar los ambientes de la lista desplegable." promptTitle="Seleccione ambiente" prompt="Seleccionar ambiente al cual la especie a declarar será mantenida._x000a_" sqref="N14:Q58" xr:uid="{00000000-0002-0000-0400-000007000000}"/>
    <dataValidation type="list" allowBlank="1" showInputMessage="1" showErrorMessage="1" errorTitle="Atención" error="Sólo se puede seleccionar un genero o especie de la lista desplegable. Si no ve lista, primero seleccione lista en columna Categoría." promptTitle="Importante" prompt="Para que se muestre lista desplegable con géneros o especies autorizadas segùn resolución debe primero seleccionar el grupo al que pertenece la especie en la columna &quot;Categoría&quot;." sqref="R14:X18" xr:uid="{0AAC2A4D-E652-4AF3-B3CF-836FD8DECD74}">
      <formula1>INDIRECT($J14)</formula1>
    </dataValidation>
    <dataValidation type="list" allowBlank="1" showInputMessage="1" showErrorMessage="1" errorTitle="Atención" error="Debe seleccionar especie de la lista desplegable. Si no aparece lista, debe seleccionar primero el género en columna anterior." promptTitle="Importante" prompt="Para que se muestre lista desplegable con especies debe seleccionar el género en la columna anterior." sqref="Y14:Y58" xr:uid="{01F3785C-A9B4-4085-9D76-17DA0AF61D9B}">
      <formula1>INDIRECT($R14)</formula1>
    </dataValidation>
  </dataValidations>
  <pageMargins left="0.7" right="0.7" top="0.75" bottom="0.75" header="0.3" footer="0.3"/>
  <pageSetup scale="64" orientation="portrait" r:id="rId1"/>
  <rowBreaks count="1" manualBreakCount="1">
    <brk id="72" max="16383" man="1"/>
  </rowBreaks>
  <colBreaks count="1" manualBreakCount="1">
    <brk id="37" max="70" man="1"/>
  </colBreaks>
  <ignoredErrors>
    <ignoredError sqref="N17:Q58 N14:Q16" evalError="1"/>
  </ignoredErrors>
  <drawing r:id="rId2"/>
  <legacyDrawing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xWindow="664" yWindow="462" count="1">
        <x14:dataValidation type="list" allowBlank="1" showErrorMessage="1" errorTitle="Atención" error="Sólo se puede seleccionar un grupo de la lista desplegable." promptTitle="Importante" prompt="Seleccione de lista desplegable el grupo al que pertenece la especie a declarar." xr:uid="{00000000-0002-0000-0400-000008000000}">
          <x14:formula1>
            <xm:f>'ORDEN DE CUARENTENA'!$BO$1:$BW$1</xm:f>
          </x14:formula1>
          <xm:sqref>J14:M58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U53"/>
  <sheetViews>
    <sheetView zoomScale="90" zoomScaleNormal="90" workbookViewId="0">
      <selection activeCell="QW4" sqref="QW4"/>
    </sheetView>
  </sheetViews>
  <sheetFormatPr baseColWidth="10" defaultRowHeight="15" x14ac:dyDescent="0.25"/>
  <cols>
    <col min="1" max="1" width="11.5703125" customWidth="1"/>
    <col min="2" max="2" width="12.140625" customWidth="1"/>
    <col min="3" max="3" width="12.5703125" customWidth="1"/>
    <col min="4" max="4" width="15.140625" customWidth="1"/>
    <col min="5" max="5" width="17.140625" customWidth="1"/>
    <col min="6" max="6" width="12.85546875" customWidth="1"/>
    <col min="7" max="7" width="13.140625" customWidth="1"/>
    <col min="9" max="9" width="17.140625" customWidth="1"/>
    <col min="11" max="11" width="13.28515625" customWidth="1"/>
    <col min="12" max="12" width="12" customWidth="1"/>
    <col min="13" max="13" width="11.42578125" customWidth="1"/>
    <col min="15" max="15" width="17.42578125" customWidth="1"/>
    <col min="16" max="16" width="13.42578125" customWidth="1"/>
    <col min="17" max="17" width="15" customWidth="1"/>
    <col min="18" max="18" width="14.140625" customWidth="1"/>
    <col min="19" max="19" width="14.42578125" customWidth="1"/>
    <col min="20" max="20" width="13.28515625" customWidth="1"/>
    <col min="21" max="21" width="11" customWidth="1"/>
    <col min="22" max="22" width="16" bestFit="1" customWidth="1"/>
    <col min="23" max="23" width="17.7109375" bestFit="1" customWidth="1"/>
    <col min="24" max="24" width="13.85546875" customWidth="1"/>
    <col min="25" max="25" width="18" customWidth="1"/>
    <col min="26" max="26" width="12.5703125" customWidth="1"/>
    <col min="27" max="27" width="13.5703125" customWidth="1"/>
    <col min="28" max="28" width="14.42578125" customWidth="1"/>
    <col min="29" max="29" width="14.5703125" customWidth="1"/>
    <col min="30" max="30" width="15.85546875" customWidth="1"/>
    <col min="31" max="31" width="19.140625" customWidth="1"/>
    <col min="32" max="32" width="14.140625" bestFit="1" customWidth="1"/>
    <col min="34" max="34" width="15.7109375" customWidth="1"/>
    <col min="35" max="35" width="13.85546875" customWidth="1"/>
    <col min="36" max="36" width="11.5703125" customWidth="1"/>
    <col min="37" max="37" width="14.42578125" customWidth="1"/>
    <col min="38" max="38" width="13.85546875" customWidth="1"/>
    <col min="39" max="39" width="15" customWidth="1"/>
    <col min="41" max="41" width="14.42578125" bestFit="1" customWidth="1"/>
    <col min="43" max="43" width="15.7109375" bestFit="1" customWidth="1"/>
    <col min="44" max="44" width="12.5703125" customWidth="1"/>
    <col min="45" max="45" width="11.140625" customWidth="1"/>
    <col min="46" max="46" width="14" customWidth="1"/>
    <col min="47" max="47" width="19.5703125" customWidth="1"/>
    <col min="48" max="48" width="13.140625" customWidth="1"/>
    <col min="49" max="49" width="13.85546875" customWidth="1"/>
    <col min="50" max="50" width="11.42578125" customWidth="1"/>
    <col min="51" max="51" width="16.28515625" customWidth="1"/>
    <col min="52" max="52" width="12" customWidth="1"/>
    <col min="54" max="54" width="12.42578125" customWidth="1"/>
    <col min="55" max="55" width="11.140625" customWidth="1"/>
    <col min="56" max="56" width="15" bestFit="1" customWidth="1"/>
    <col min="58" max="58" width="15.28515625" customWidth="1"/>
    <col min="60" max="60" width="15.85546875" customWidth="1"/>
    <col min="62" max="62" width="12.5703125" customWidth="1"/>
    <col min="63" max="63" width="12.140625" bestFit="1" customWidth="1"/>
    <col min="64" max="64" width="11" customWidth="1"/>
    <col min="66" max="66" width="13.5703125" bestFit="1" customWidth="1"/>
    <col min="67" max="67" width="15" customWidth="1"/>
    <col min="68" max="68" width="14.5703125" customWidth="1"/>
    <col min="69" max="70" width="18.7109375" customWidth="1"/>
    <col min="71" max="71" width="13.140625" bestFit="1" customWidth="1"/>
    <col min="73" max="74" width="14.85546875" customWidth="1"/>
    <col min="75" max="75" width="15.42578125" customWidth="1"/>
    <col min="77" max="77" width="12.42578125" customWidth="1"/>
    <col min="78" max="79" width="14.140625" customWidth="1"/>
    <col min="80" max="80" width="12.5703125" customWidth="1"/>
    <col min="81" max="81" width="14.140625" customWidth="1"/>
    <col min="83" max="83" width="13.85546875" customWidth="1"/>
    <col min="84" max="84" width="11" customWidth="1"/>
    <col min="85" max="85" width="18.140625" customWidth="1"/>
    <col min="86" max="87" width="12.85546875" customWidth="1"/>
    <col min="88" max="89" width="15.140625" customWidth="1"/>
    <col min="91" max="91" width="14.85546875" customWidth="1"/>
    <col min="92" max="92" width="16.140625" customWidth="1"/>
    <col min="93" max="93" width="12.42578125" customWidth="1"/>
    <col min="94" max="94" width="17.5703125" customWidth="1"/>
    <col min="95" max="95" width="14.42578125" customWidth="1"/>
    <col min="97" max="97" width="16.28515625" customWidth="1"/>
    <col min="98" max="98" width="17.5703125" customWidth="1"/>
    <col min="100" max="100" width="13.85546875" customWidth="1"/>
    <col min="104" max="104" width="15.140625" customWidth="1"/>
    <col min="105" max="105" width="14.42578125" customWidth="1"/>
    <col min="106" max="106" width="13.140625" customWidth="1"/>
    <col min="108" max="108" width="14.28515625" customWidth="1"/>
    <col min="110" max="110" width="14.85546875" customWidth="1"/>
    <col min="111" max="111" width="12.85546875" customWidth="1"/>
    <col min="112" max="112" width="16" customWidth="1"/>
    <col min="114" max="114" width="12.85546875" customWidth="1"/>
    <col min="115" max="115" width="15.5703125" bestFit="1" customWidth="1"/>
    <col min="116" max="116" width="14.5703125" customWidth="1"/>
    <col min="117" max="117" width="11.5703125" customWidth="1"/>
    <col min="118" max="118" width="13.7109375" customWidth="1"/>
    <col min="120" max="120" width="12.140625" customWidth="1"/>
    <col min="121" max="121" width="13.7109375" bestFit="1" customWidth="1"/>
    <col min="122" max="122" width="15.7109375" customWidth="1"/>
    <col min="125" max="125" width="13.28515625" bestFit="1" customWidth="1"/>
    <col min="126" max="126" width="15.140625" bestFit="1" customWidth="1"/>
    <col min="127" max="127" width="15.5703125" customWidth="1"/>
    <col min="128" max="128" width="14" bestFit="1" customWidth="1"/>
    <col min="129" max="129" width="12.5703125" customWidth="1"/>
    <col min="130" max="130" width="11.85546875" customWidth="1"/>
    <col min="131" max="131" width="13.28515625" customWidth="1"/>
    <col min="132" max="132" width="14.42578125" customWidth="1"/>
    <col min="133" max="133" width="15.140625" customWidth="1"/>
    <col min="134" max="134" width="13.85546875" customWidth="1"/>
    <col min="135" max="135" width="14.5703125" customWidth="1"/>
    <col min="136" max="136" width="12.85546875" customWidth="1"/>
    <col min="137" max="137" width="19.42578125" customWidth="1"/>
    <col min="138" max="138" width="14.28515625" bestFit="1" customWidth="1"/>
    <col min="139" max="139" width="17.5703125" bestFit="1" customWidth="1"/>
    <col min="140" max="140" width="17.5703125" customWidth="1"/>
    <col min="141" max="141" width="12.85546875" customWidth="1"/>
    <col min="142" max="142" width="15.28515625" bestFit="1" customWidth="1"/>
    <col min="143" max="143" width="14.140625" customWidth="1"/>
    <col min="144" max="144" width="11.7109375" bestFit="1" customWidth="1"/>
    <col min="145" max="145" width="13.140625" customWidth="1"/>
    <col min="146" max="146" width="14.5703125" customWidth="1"/>
    <col min="147" max="147" width="13.85546875" bestFit="1" customWidth="1"/>
    <col min="148" max="148" width="12.42578125" bestFit="1" customWidth="1"/>
    <col min="149" max="149" width="14.7109375" customWidth="1"/>
    <col min="150" max="150" width="16" bestFit="1" customWidth="1"/>
    <col min="151" max="151" width="14.140625" bestFit="1" customWidth="1"/>
    <col min="152" max="152" width="14.42578125" customWidth="1"/>
    <col min="153" max="153" width="13.7109375" customWidth="1"/>
    <col min="154" max="154" width="15.7109375" customWidth="1"/>
    <col min="155" max="155" width="13.85546875" bestFit="1" customWidth="1"/>
    <col min="156" max="156" width="13.85546875" customWidth="1"/>
    <col min="158" max="158" width="17" customWidth="1"/>
    <col min="159" max="159" width="13.28515625" customWidth="1"/>
    <col min="160" max="160" width="16.42578125" customWidth="1"/>
    <col min="162" max="162" width="12.85546875" customWidth="1"/>
    <col min="163" max="164" width="17.5703125" customWidth="1"/>
    <col min="165" max="165" width="12.5703125" bestFit="1" customWidth="1"/>
    <col min="166" max="166" width="11.7109375" bestFit="1" customWidth="1"/>
    <col min="168" max="168" width="14.140625" customWidth="1"/>
    <col min="169" max="169" width="11.85546875" customWidth="1"/>
    <col min="170" max="170" width="14.85546875" customWidth="1"/>
    <col min="171" max="171" width="13.42578125" customWidth="1"/>
    <col min="172" max="173" width="17.42578125" customWidth="1"/>
    <col min="175" max="175" width="13.5703125" customWidth="1"/>
    <col min="176" max="176" width="16.28515625" customWidth="1"/>
    <col min="177" max="177" width="14.7109375" customWidth="1"/>
    <col min="179" max="179" width="13.7109375" customWidth="1"/>
    <col min="182" max="182" width="12.140625" customWidth="1"/>
    <col min="183" max="183" width="11.7109375" customWidth="1"/>
    <col min="184" max="184" width="16.28515625" customWidth="1"/>
    <col min="185" max="185" width="17.140625" customWidth="1"/>
    <col min="187" max="188" width="16" customWidth="1"/>
    <col min="189" max="190" width="16.5703125" customWidth="1"/>
    <col min="191" max="191" width="12.5703125" customWidth="1"/>
    <col min="192" max="192" width="16.140625" customWidth="1"/>
    <col min="193" max="193" width="15" customWidth="1"/>
    <col min="194" max="194" width="15.85546875" bestFit="1" customWidth="1"/>
    <col min="195" max="195" width="11.5703125" customWidth="1"/>
    <col min="196" max="196" width="14.140625" bestFit="1" customWidth="1"/>
    <col min="197" max="197" width="12.85546875" customWidth="1"/>
    <col min="199" max="199" width="13.28515625" customWidth="1"/>
    <col min="200" max="200" width="17.42578125" customWidth="1"/>
    <col min="201" max="201" width="18.42578125" customWidth="1"/>
    <col min="202" max="202" width="16.85546875" customWidth="1"/>
    <col min="203" max="203" width="14.85546875" customWidth="1"/>
    <col min="204" max="204" width="11.7109375" customWidth="1"/>
    <col min="205" max="205" width="14.5703125" customWidth="1"/>
    <col min="206" max="206" width="13.140625" customWidth="1"/>
    <col min="207" max="207" width="14.85546875" customWidth="1"/>
    <col min="208" max="208" width="12.5703125" customWidth="1"/>
    <col min="209" max="209" width="12.28515625" customWidth="1"/>
    <col min="210" max="210" width="14.140625" customWidth="1"/>
    <col min="211" max="211" width="15.5703125" customWidth="1"/>
    <col min="212" max="212" width="18.5703125" customWidth="1"/>
    <col min="213" max="213" width="13.140625" bestFit="1" customWidth="1"/>
    <col min="214" max="214" width="17.140625" customWidth="1"/>
    <col min="215" max="215" width="13" bestFit="1" customWidth="1"/>
    <col min="216" max="216" width="13" customWidth="1"/>
    <col min="217" max="217" width="13.42578125" bestFit="1" customWidth="1"/>
    <col min="218" max="218" width="16" bestFit="1" customWidth="1"/>
    <col min="220" max="221" width="13.85546875" customWidth="1"/>
    <col min="222" max="222" width="15.140625" customWidth="1"/>
    <col min="223" max="223" width="12.5703125" customWidth="1"/>
    <col min="224" max="224" width="16.85546875" customWidth="1"/>
    <col min="225" max="225" width="15" customWidth="1"/>
    <col min="226" max="226" width="15.5703125" bestFit="1" customWidth="1"/>
    <col min="227" max="227" width="16.7109375" bestFit="1" customWidth="1"/>
    <col min="228" max="228" width="15.28515625" bestFit="1" customWidth="1"/>
    <col min="229" max="230" width="13.42578125" customWidth="1"/>
    <col min="231" max="232" width="14.42578125" customWidth="1"/>
    <col min="233" max="233" width="15.140625" customWidth="1"/>
    <col min="234" max="234" width="12.28515625" customWidth="1"/>
    <col min="235" max="236" width="12.85546875" customWidth="1"/>
    <col min="237" max="237" width="14.7109375" customWidth="1"/>
    <col min="238" max="238" width="14.140625" customWidth="1"/>
    <col min="240" max="240" width="15.7109375" customWidth="1"/>
    <col min="241" max="241" width="15.5703125" customWidth="1"/>
    <col min="242" max="242" width="11.42578125" customWidth="1"/>
    <col min="243" max="243" width="13.7109375" customWidth="1"/>
    <col min="245" max="245" width="12.5703125" customWidth="1"/>
    <col min="246" max="246" width="11.5703125" customWidth="1"/>
    <col min="247" max="247" width="15.5703125" customWidth="1"/>
    <col min="248" max="248" width="14.140625" customWidth="1"/>
    <col min="250" max="250" width="19.85546875" customWidth="1"/>
    <col min="251" max="251" width="12.85546875" customWidth="1"/>
    <col min="252" max="252" width="12.7109375" customWidth="1"/>
    <col min="254" max="254" width="17" customWidth="1"/>
    <col min="255" max="255" width="13" bestFit="1" customWidth="1"/>
    <col min="256" max="256" width="12.140625" customWidth="1"/>
    <col min="257" max="257" width="13.42578125" customWidth="1"/>
    <col min="258" max="258" width="14.85546875" customWidth="1"/>
    <col min="259" max="260" width="11.42578125" customWidth="1"/>
    <col min="262" max="262" width="12.5703125" customWidth="1"/>
    <col min="263" max="263" width="20.140625" customWidth="1"/>
    <col min="264" max="264" width="18.140625" customWidth="1"/>
    <col min="265" max="266" width="15.140625" customWidth="1"/>
    <col min="267" max="268" width="15.85546875" customWidth="1"/>
    <col min="269" max="269" width="16.42578125" customWidth="1"/>
    <col min="270" max="270" width="12.42578125" customWidth="1"/>
    <col min="271" max="271" width="18" customWidth="1"/>
    <col min="272" max="272" width="14.140625" customWidth="1"/>
    <col min="273" max="273" width="16.42578125" customWidth="1"/>
    <col min="274" max="274" width="15.140625" customWidth="1"/>
    <col min="275" max="275" width="12.5703125" customWidth="1"/>
    <col min="276" max="277" width="12.85546875" customWidth="1"/>
    <col min="278" max="278" width="11.140625" customWidth="1"/>
    <col min="279" max="279" width="14.85546875" customWidth="1"/>
    <col min="280" max="280" width="13.28515625" customWidth="1"/>
    <col min="281" max="281" width="14.7109375" customWidth="1"/>
    <col min="282" max="282" width="17.140625" customWidth="1"/>
    <col min="283" max="284" width="17.5703125" customWidth="1"/>
    <col min="285" max="285" width="16" bestFit="1" customWidth="1"/>
    <col min="286" max="286" width="17" bestFit="1" customWidth="1"/>
    <col min="287" max="287" width="14.85546875" customWidth="1"/>
    <col min="288" max="288" width="14" customWidth="1"/>
    <col min="289" max="289" width="15.28515625" customWidth="1"/>
    <col min="291" max="291" width="11" customWidth="1"/>
    <col min="292" max="292" width="12.7109375" customWidth="1"/>
    <col min="293" max="293" width="13.42578125" bestFit="1" customWidth="1"/>
    <col min="294" max="294" width="14.7109375" customWidth="1"/>
    <col min="295" max="295" width="14.42578125" customWidth="1"/>
    <col min="298" max="298" width="15.140625" customWidth="1"/>
    <col min="299" max="299" width="15.7109375" customWidth="1"/>
    <col min="300" max="300" width="13.42578125" customWidth="1"/>
    <col min="301" max="302" width="17.140625" customWidth="1"/>
    <col min="303" max="303" width="12.42578125" customWidth="1"/>
    <col min="304" max="304" width="15.42578125" customWidth="1"/>
    <col min="305" max="306" width="16.7109375" customWidth="1"/>
    <col min="307" max="307" width="12.7109375" customWidth="1"/>
    <col min="308" max="308" width="16" customWidth="1"/>
    <col min="310" max="310" width="18.42578125" customWidth="1"/>
    <col min="311" max="311" width="15.5703125" customWidth="1"/>
    <col min="313" max="313" width="14.7109375" customWidth="1"/>
    <col min="314" max="314" width="15" customWidth="1"/>
    <col min="315" max="315" width="11.42578125" customWidth="1"/>
    <col min="316" max="316" width="12.140625" customWidth="1"/>
    <col min="317" max="319" width="13.42578125" customWidth="1"/>
    <col min="320" max="320" width="12.85546875" customWidth="1"/>
    <col min="321" max="323" width="18" customWidth="1"/>
    <col min="325" max="325" width="14.85546875" bestFit="1" customWidth="1"/>
    <col min="327" max="327" width="11.42578125" customWidth="1"/>
    <col min="328" max="328" width="14.140625" customWidth="1"/>
    <col min="329" max="329" width="15.5703125" customWidth="1"/>
    <col min="330" max="330" width="14.5703125" customWidth="1"/>
    <col min="331" max="331" width="15.5703125" customWidth="1"/>
    <col min="332" max="332" width="13.85546875" customWidth="1"/>
    <col min="333" max="333" width="14.140625" customWidth="1"/>
    <col min="334" max="334" width="18" customWidth="1"/>
    <col min="335" max="335" width="15.140625" customWidth="1"/>
    <col min="336" max="336" width="13.7109375" customWidth="1"/>
    <col min="337" max="337" width="12.7109375" customWidth="1"/>
    <col min="338" max="338" width="12.85546875" customWidth="1"/>
    <col min="340" max="340" width="17.42578125" customWidth="1"/>
    <col min="341" max="341" width="11" customWidth="1"/>
    <col min="342" max="342" width="15.85546875" customWidth="1"/>
    <col min="343" max="343" width="16.5703125" customWidth="1"/>
    <col min="344" max="344" width="14.85546875" customWidth="1"/>
    <col min="346" max="346" width="12.85546875" bestFit="1" customWidth="1"/>
    <col min="348" max="348" width="14.42578125" customWidth="1"/>
    <col min="349" max="349" width="15.7109375" customWidth="1"/>
    <col min="350" max="350" width="18.28515625" customWidth="1"/>
    <col min="351" max="351" width="14.5703125" customWidth="1"/>
    <col min="352" max="352" width="17.140625" customWidth="1"/>
    <col min="353" max="353" width="13" bestFit="1" customWidth="1"/>
    <col min="354" max="354" width="13.85546875" customWidth="1"/>
    <col min="355" max="355" width="13.140625" customWidth="1"/>
    <col min="356" max="356" width="11.85546875" customWidth="1"/>
    <col min="357" max="357" width="16" customWidth="1"/>
    <col min="359" max="359" width="12.28515625" customWidth="1"/>
    <col min="360" max="360" width="13.85546875" customWidth="1"/>
    <col min="363" max="363" width="12.140625" customWidth="1"/>
    <col min="364" max="364" width="14.5703125" customWidth="1"/>
    <col min="365" max="365" width="14.140625" customWidth="1"/>
    <col min="366" max="366" width="15.5703125" customWidth="1"/>
    <col min="368" max="368" width="14.42578125" customWidth="1"/>
    <col min="370" max="370" width="12.85546875" customWidth="1"/>
    <col min="371" max="372" width="13.28515625" customWidth="1"/>
    <col min="373" max="373" width="14.42578125" customWidth="1"/>
    <col min="374" max="374" width="16.5703125" customWidth="1"/>
    <col min="375" max="375" width="15.85546875" customWidth="1"/>
    <col min="376" max="376" width="20.140625" customWidth="1"/>
    <col min="377" max="377" width="17.5703125" customWidth="1"/>
    <col min="378" max="378" width="18.85546875" customWidth="1"/>
    <col min="379" max="379" width="16.7109375" customWidth="1"/>
    <col min="380" max="381" width="13.140625" customWidth="1"/>
    <col min="383" max="383" width="14.5703125" customWidth="1"/>
    <col min="384" max="385" width="18.28515625" customWidth="1"/>
    <col min="386" max="386" width="16.140625" bestFit="1" customWidth="1"/>
    <col min="387" max="387" width="12" customWidth="1"/>
    <col min="388" max="388" width="12.140625" customWidth="1"/>
    <col min="389" max="389" width="14.28515625" bestFit="1" customWidth="1"/>
    <col min="390" max="390" width="16.28515625" customWidth="1"/>
    <col min="391" max="391" width="14.5703125" customWidth="1"/>
    <col min="392" max="392" width="15.7109375" customWidth="1"/>
    <col min="393" max="393" width="14.140625" customWidth="1"/>
    <col min="395" max="395" width="12" bestFit="1" customWidth="1"/>
    <col min="397" max="397" width="14.5703125" customWidth="1"/>
    <col min="398" max="398" width="13.85546875" customWidth="1"/>
    <col min="401" max="401" width="14" customWidth="1"/>
    <col min="402" max="403" width="16.42578125" customWidth="1"/>
    <col min="404" max="404" width="12.5703125" customWidth="1"/>
    <col min="405" max="405" width="17.5703125" customWidth="1"/>
    <col min="408" max="408" width="13.140625" bestFit="1" customWidth="1"/>
    <col min="409" max="409" width="12.85546875" customWidth="1"/>
    <col min="411" max="411" width="12.140625" customWidth="1"/>
    <col min="412" max="412" width="15.28515625" customWidth="1"/>
    <col min="413" max="413" width="13.42578125" customWidth="1"/>
    <col min="414" max="414" width="15.140625" customWidth="1"/>
    <col min="415" max="415" width="13.42578125" customWidth="1"/>
    <col min="417" max="417" width="14.42578125" customWidth="1"/>
    <col min="418" max="418" width="13.5703125" customWidth="1"/>
    <col min="419" max="419" width="11.28515625" customWidth="1"/>
    <col min="420" max="420" width="13.7109375" customWidth="1"/>
    <col min="421" max="421" width="18.140625" customWidth="1"/>
    <col min="422" max="422" width="14.7109375" customWidth="1"/>
    <col min="423" max="423" width="18.5703125" customWidth="1"/>
    <col min="424" max="424" width="13.28515625" customWidth="1"/>
    <col min="425" max="425" width="14.85546875" customWidth="1"/>
    <col min="426" max="426" width="13.85546875" customWidth="1"/>
    <col min="427" max="427" width="13.42578125" customWidth="1"/>
    <col min="428" max="428" width="12.5703125" customWidth="1"/>
    <col min="429" max="429" width="13.5703125" customWidth="1"/>
    <col min="431" max="431" width="14.85546875" customWidth="1"/>
    <col min="432" max="432" width="12.28515625" customWidth="1"/>
    <col min="434" max="434" width="16.85546875" customWidth="1"/>
    <col min="435" max="435" width="17.42578125" customWidth="1"/>
    <col min="436" max="436" width="12" customWidth="1"/>
    <col min="437" max="437" width="13.140625" customWidth="1"/>
    <col min="439" max="439" width="15.85546875" customWidth="1"/>
    <col min="440" max="440" width="13.140625" customWidth="1"/>
    <col min="443" max="443" width="17.28515625" customWidth="1"/>
    <col min="444" max="444" width="12.85546875" customWidth="1"/>
    <col min="445" max="445" width="13.85546875" customWidth="1"/>
    <col min="446" max="446" width="14" customWidth="1"/>
    <col min="447" max="447" width="11.5703125" customWidth="1"/>
    <col min="448" max="448" width="15.5703125" customWidth="1"/>
    <col min="451" max="451" width="16.85546875" customWidth="1"/>
    <col min="452" max="452" width="18.7109375" bestFit="1" customWidth="1"/>
    <col min="453" max="453" width="11.7109375" bestFit="1" customWidth="1"/>
    <col min="454" max="454" width="14.5703125" customWidth="1"/>
    <col min="456" max="456" width="14.140625" customWidth="1"/>
    <col min="457" max="457" width="13.42578125" customWidth="1"/>
    <col min="458" max="458" width="12.85546875" customWidth="1"/>
    <col min="459" max="459" width="13.85546875" customWidth="1"/>
    <col min="461" max="461" width="15.140625" customWidth="1"/>
    <col min="463" max="463" width="12.5703125" customWidth="1"/>
  </cols>
  <sheetData>
    <row r="1" spans="1:463" ht="15.75" thickBot="1" x14ac:dyDescent="0.3">
      <c r="A1" s="7" t="s">
        <v>22</v>
      </c>
      <c r="B1" s="7" t="s">
        <v>23</v>
      </c>
      <c r="C1" s="7" t="s">
        <v>24</v>
      </c>
      <c r="D1" s="7" t="s">
        <v>25</v>
      </c>
      <c r="E1" s="7" t="s">
        <v>26</v>
      </c>
      <c r="F1" s="7" t="s">
        <v>27</v>
      </c>
      <c r="G1" s="7" t="s">
        <v>29</v>
      </c>
      <c r="H1" s="7" t="s">
        <v>30</v>
      </c>
      <c r="I1" s="7" t="s">
        <v>31</v>
      </c>
      <c r="J1" s="7" t="s">
        <v>32</v>
      </c>
      <c r="K1" s="7" t="s">
        <v>4454</v>
      </c>
      <c r="L1" s="7" t="s">
        <v>34</v>
      </c>
      <c r="M1" s="7" t="s">
        <v>35</v>
      </c>
      <c r="N1" s="7" t="s">
        <v>37</v>
      </c>
      <c r="O1" s="7" t="s">
        <v>39</v>
      </c>
      <c r="P1" s="7" t="s">
        <v>40</v>
      </c>
      <c r="Q1" s="7" t="s">
        <v>41</v>
      </c>
      <c r="R1" s="7" t="s">
        <v>42</v>
      </c>
      <c r="S1" s="7" t="s">
        <v>43</v>
      </c>
      <c r="T1" s="7" t="s">
        <v>44</v>
      </c>
      <c r="U1" s="7" t="s">
        <v>46</v>
      </c>
      <c r="V1" s="7" t="s">
        <v>49</v>
      </c>
      <c r="W1" s="7" t="s">
        <v>4455</v>
      </c>
      <c r="X1" s="7" t="s">
        <v>50</v>
      </c>
      <c r="Y1" s="391" t="s">
        <v>4599</v>
      </c>
      <c r="Z1" s="7" t="s">
        <v>52</v>
      </c>
      <c r="AA1" s="7" t="s">
        <v>53</v>
      </c>
      <c r="AB1" s="7" t="s">
        <v>54</v>
      </c>
      <c r="AC1" s="7" t="s">
        <v>55</v>
      </c>
      <c r="AD1" s="7" t="s">
        <v>56</v>
      </c>
      <c r="AE1" s="7" t="s">
        <v>57</v>
      </c>
      <c r="AF1" s="7" t="s">
        <v>58</v>
      </c>
      <c r="AG1" s="7" t="s">
        <v>59</v>
      </c>
      <c r="AH1" s="7" t="s">
        <v>60</v>
      </c>
      <c r="AI1" s="7" t="s">
        <v>61</v>
      </c>
      <c r="AJ1" s="7" t="s">
        <v>62</v>
      </c>
      <c r="AK1" s="7" t="s">
        <v>64</v>
      </c>
      <c r="AL1" s="7" t="s">
        <v>3037</v>
      </c>
      <c r="AM1" s="7" t="s">
        <v>66</v>
      </c>
      <c r="AN1" s="7" t="s">
        <v>67</v>
      </c>
      <c r="AO1" s="7" t="s">
        <v>68</v>
      </c>
      <c r="AP1" s="7" t="s">
        <v>70</v>
      </c>
      <c r="AQ1" s="7" t="s">
        <v>71</v>
      </c>
      <c r="AR1" s="7" t="s">
        <v>73</v>
      </c>
      <c r="AS1" s="7" t="s">
        <v>74</v>
      </c>
      <c r="AT1" s="7" t="s">
        <v>75</v>
      </c>
      <c r="AU1" s="7" t="s">
        <v>76</v>
      </c>
      <c r="AV1" s="7" t="s">
        <v>77</v>
      </c>
      <c r="AW1" s="7" t="s">
        <v>80</v>
      </c>
      <c r="AX1" s="7" t="s">
        <v>81</v>
      </c>
      <c r="AY1" s="7" t="s">
        <v>84</v>
      </c>
      <c r="AZ1" s="7" t="s">
        <v>85</v>
      </c>
      <c r="BA1" s="7" t="s">
        <v>86</v>
      </c>
      <c r="BB1" s="7" t="s">
        <v>87</v>
      </c>
      <c r="BC1" s="7" t="s">
        <v>89</v>
      </c>
      <c r="BD1" s="7" t="s">
        <v>90</v>
      </c>
      <c r="BE1" s="7" t="s">
        <v>91</v>
      </c>
      <c r="BF1" s="7" t="s">
        <v>4601</v>
      </c>
      <c r="BG1" s="7" t="s">
        <v>92</v>
      </c>
      <c r="BH1" s="7" t="s">
        <v>94</v>
      </c>
      <c r="BI1" s="7" t="s">
        <v>95</v>
      </c>
      <c r="BJ1" s="7" t="s">
        <v>96</v>
      </c>
      <c r="BK1" s="7" t="s">
        <v>97</v>
      </c>
      <c r="BL1" s="7" t="s">
        <v>98</v>
      </c>
      <c r="BM1" s="7" t="s">
        <v>99</v>
      </c>
      <c r="BN1" s="7" t="s">
        <v>100</v>
      </c>
      <c r="BO1" s="7" t="s">
        <v>101</v>
      </c>
      <c r="BP1" s="7" t="s">
        <v>104</v>
      </c>
      <c r="BQ1" s="7" t="s">
        <v>106</v>
      </c>
      <c r="BR1" s="391" t="s">
        <v>4605</v>
      </c>
      <c r="BS1" s="7" t="s">
        <v>107</v>
      </c>
      <c r="BT1" s="7" t="s">
        <v>108</v>
      </c>
      <c r="BU1" s="7" t="s">
        <v>110</v>
      </c>
      <c r="BV1" s="7" t="s">
        <v>4607</v>
      </c>
      <c r="BW1" s="7" t="s">
        <v>112</v>
      </c>
      <c r="BX1" s="7" t="s">
        <v>113</v>
      </c>
      <c r="BY1" s="7" t="s">
        <v>115</v>
      </c>
      <c r="BZ1" s="7" t="s">
        <v>116</v>
      </c>
      <c r="CA1" s="7" t="s">
        <v>117</v>
      </c>
      <c r="CB1" s="7" t="s">
        <v>118</v>
      </c>
      <c r="CC1" s="7" t="s">
        <v>120</v>
      </c>
      <c r="CD1" s="7" t="s">
        <v>121</v>
      </c>
      <c r="CE1" s="7" t="s">
        <v>122</v>
      </c>
      <c r="CF1" s="7" t="s">
        <v>123</v>
      </c>
      <c r="CG1" s="7" t="s">
        <v>4611</v>
      </c>
      <c r="CH1" s="7" t="s">
        <v>125</v>
      </c>
      <c r="CI1" s="7" t="s">
        <v>126</v>
      </c>
      <c r="CJ1" s="7" t="s">
        <v>127</v>
      </c>
      <c r="CK1" s="391" t="s">
        <v>4613</v>
      </c>
      <c r="CL1" s="7" t="s">
        <v>128</v>
      </c>
      <c r="CM1" s="7" t="s">
        <v>130</v>
      </c>
      <c r="CN1" s="7" t="s">
        <v>131</v>
      </c>
      <c r="CO1" s="7" t="s">
        <v>132</v>
      </c>
      <c r="CP1" s="7" t="s">
        <v>133</v>
      </c>
      <c r="CQ1" s="7" t="s">
        <v>134</v>
      </c>
      <c r="CR1" s="7" t="s">
        <v>135</v>
      </c>
      <c r="CS1" s="7" t="s">
        <v>136</v>
      </c>
      <c r="CT1" s="7" t="s">
        <v>137</v>
      </c>
      <c r="CU1" s="7" t="s">
        <v>138</v>
      </c>
      <c r="CV1" s="7" t="s">
        <v>140</v>
      </c>
      <c r="CW1" s="7" t="s">
        <v>141</v>
      </c>
      <c r="CX1" s="7" t="s">
        <v>144</v>
      </c>
      <c r="CY1" s="7" t="s">
        <v>146</v>
      </c>
      <c r="CZ1" s="7" t="s">
        <v>147</v>
      </c>
      <c r="DA1" s="7" t="s">
        <v>148</v>
      </c>
      <c r="DB1" s="7" t="s">
        <v>149</v>
      </c>
      <c r="DC1" s="7" t="s">
        <v>150</v>
      </c>
      <c r="DD1" s="71" t="s">
        <v>151</v>
      </c>
      <c r="DE1" s="7" t="s">
        <v>152</v>
      </c>
      <c r="DF1" s="7" t="s">
        <v>4453</v>
      </c>
      <c r="DG1" s="7" t="s">
        <v>153</v>
      </c>
      <c r="DH1" s="391" t="s">
        <v>4451</v>
      </c>
      <c r="DI1" s="7" t="s">
        <v>154</v>
      </c>
      <c r="DJ1" s="7" t="s">
        <v>155</v>
      </c>
      <c r="DK1" s="7" t="s">
        <v>156</v>
      </c>
      <c r="DL1" s="7" t="s">
        <v>157</v>
      </c>
      <c r="DM1" s="7" t="s">
        <v>158</v>
      </c>
      <c r="DN1" s="7" t="s">
        <v>160</v>
      </c>
      <c r="DO1" s="7" t="s">
        <v>161</v>
      </c>
      <c r="DP1" s="7" t="s">
        <v>162</v>
      </c>
      <c r="DQ1" s="7" t="s">
        <v>163</v>
      </c>
      <c r="DR1" s="7" t="s">
        <v>164</v>
      </c>
      <c r="DS1" s="7" t="s">
        <v>165</v>
      </c>
      <c r="DT1" s="7" t="s">
        <v>166</v>
      </c>
      <c r="DU1" s="7" t="s">
        <v>168</v>
      </c>
      <c r="DV1" s="7" t="s">
        <v>169</v>
      </c>
      <c r="DW1" s="7" t="s">
        <v>171</v>
      </c>
      <c r="DX1" s="7" t="s">
        <v>172</v>
      </c>
      <c r="DY1" s="7" t="s">
        <v>173</v>
      </c>
      <c r="DZ1" s="7" t="s">
        <v>174</v>
      </c>
      <c r="EA1" s="7" t="s">
        <v>175</v>
      </c>
      <c r="EB1" s="7" t="s">
        <v>176</v>
      </c>
      <c r="EC1" s="7" t="s">
        <v>177</v>
      </c>
      <c r="ED1" s="7" t="s">
        <v>178</v>
      </c>
      <c r="EE1" s="7" t="s">
        <v>179</v>
      </c>
      <c r="EF1" s="7" t="s">
        <v>181</v>
      </c>
      <c r="EG1" s="7" t="s">
        <v>182</v>
      </c>
      <c r="EH1" s="7" t="s">
        <v>184</v>
      </c>
      <c r="EI1" s="7" t="s">
        <v>185</v>
      </c>
      <c r="EJ1" s="391" t="s">
        <v>4618</v>
      </c>
      <c r="EK1" s="7" t="s">
        <v>187</v>
      </c>
      <c r="EL1" s="7" t="s">
        <v>188</v>
      </c>
      <c r="EM1" s="7" t="s">
        <v>189</v>
      </c>
      <c r="EN1" s="7" t="s">
        <v>191</v>
      </c>
      <c r="EO1" s="7" t="s">
        <v>192</v>
      </c>
      <c r="EP1" s="7" t="s">
        <v>193</v>
      </c>
      <c r="EQ1" s="7" t="s">
        <v>194</v>
      </c>
      <c r="ER1" s="7" t="s">
        <v>195</v>
      </c>
      <c r="ES1" s="391" t="s">
        <v>4619</v>
      </c>
      <c r="ET1" s="7" t="s">
        <v>196</v>
      </c>
      <c r="EU1" s="7" t="s">
        <v>197</v>
      </c>
      <c r="EV1" s="7" t="s">
        <v>198</v>
      </c>
      <c r="EW1" s="7" t="s">
        <v>199</v>
      </c>
      <c r="EX1" s="7" t="s">
        <v>4557</v>
      </c>
      <c r="EY1" s="7" t="s">
        <v>200</v>
      </c>
      <c r="EZ1" s="391" t="s">
        <v>4621</v>
      </c>
      <c r="FA1" s="7" t="s">
        <v>201</v>
      </c>
      <c r="FB1" s="7" t="s">
        <v>4479</v>
      </c>
      <c r="FC1" s="7" t="s">
        <v>202</v>
      </c>
      <c r="FD1" s="7" t="s">
        <v>203</v>
      </c>
      <c r="FE1" s="7" t="s">
        <v>204</v>
      </c>
      <c r="FF1" s="7" t="s">
        <v>205</v>
      </c>
      <c r="FG1" s="7" t="s">
        <v>1685</v>
      </c>
      <c r="FH1" s="7" t="s">
        <v>4558</v>
      </c>
      <c r="FI1" s="7" t="s">
        <v>206</v>
      </c>
      <c r="FJ1" s="7" t="s">
        <v>207</v>
      </c>
      <c r="FK1" s="7" t="s">
        <v>208</v>
      </c>
      <c r="FL1" s="7" t="s">
        <v>209</v>
      </c>
      <c r="FM1" s="7" t="s">
        <v>210</v>
      </c>
      <c r="FN1" s="7" t="s">
        <v>211</v>
      </c>
      <c r="FO1" s="7" t="s">
        <v>212</v>
      </c>
      <c r="FP1" s="7" t="s">
        <v>216</v>
      </c>
      <c r="FQ1" s="391" t="s">
        <v>219</v>
      </c>
      <c r="FR1" s="7" t="s">
        <v>220</v>
      </c>
      <c r="FS1" s="7" t="s">
        <v>221</v>
      </c>
      <c r="FT1" s="7" t="s">
        <v>222</v>
      </c>
      <c r="FU1" s="7" t="s">
        <v>223</v>
      </c>
      <c r="FV1" s="7" t="s">
        <v>224</v>
      </c>
      <c r="FW1" s="7" t="s">
        <v>225</v>
      </c>
      <c r="FX1" s="7" t="s">
        <v>226</v>
      </c>
      <c r="FY1" s="7" t="s">
        <v>227</v>
      </c>
      <c r="FZ1" s="7" t="s">
        <v>228</v>
      </c>
      <c r="GA1" s="7" t="s">
        <v>229</v>
      </c>
      <c r="GB1" s="7" t="s">
        <v>230</v>
      </c>
      <c r="GC1" s="7" t="s">
        <v>231</v>
      </c>
      <c r="GD1" s="7" t="s">
        <v>232</v>
      </c>
      <c r="GE1" s="7" t="s">
        <v>233</v>
      </c>
      <c r="GF1" s="7" t="s">
        <v>4483</v>
      </c>
      <c r="GG1" s="7" t="s">
        <v>235</v>
      </c>
      <c r="GH1" s="7" t="s">
        <v>237</v>
      </c>
      <c r="GI1" s="7" t="s">
        <v>238</v>
      </c>
      <c r="GJ1" s="7" t="s">
        <v>239</v>
      </c>
      <c r="GK1" s="7" t="s">
        <v>240</v>
      </c>
      <c r="GL1" s="7" t="s">
        <v>241</v>
      </c>
      <c r="GM1" s="7" t="s">
        <v>1646</v>
      </c>
      <c r="GN1" s="7" t="s">
        <v>242</v>
      </c>
      <c r="GO1" s="7" t="s">
        <v>243</v>
      </c>
      <c r="GP1" s="7" t="s">
        <v>244</v>
      </c>
      <c r="GQ1" s="7" t="s">
        <v>245</v>
      </c>
      <c r="GR1" s="7" t="s">
        <v>247</v>
      </c>
      <c r="GS1" s="7" t="s">
        <v>248</v>
      </c>
      <c r="GT1" s="7" t="s">
        <v>249</v>
      </c>
      <c r="GU1" s="7" t="s">
        <v>250</v>
      </c>
      <c r="GV1" s="7" t="s">
        <v>251</v>
      </c>
      <c r="GW1" s="7" t="s">
        <v>252</v>
      </c>
      <c r="GX1" s="7" t="s">
        <v>253</v>
      </c>
      <c r="GY1" s="7" t="s">
        <v>255</v>
      </c>
      <c r="GZ1" s="7" t="s">
        <v>256</v>
      </c>
      <c r="HA1" s="7" t="s">
        <v>257</v>
      </c>
      <c r="HB1" s="7" t="s">
        <v>259</v>
      </c>
      <c r="HC1" s="7" t="s">
        <v>260</v>
      </c>
      <c r="HD1" s="7" t="s">
        <v>261</v>
      </c>
      <c r="HE1" s="7" t="s">
        <v>262</v>
      </c>
      <c r="HF1" s="7" t="s">
        <v>264</v>
      </c>
      <c r="HG1" s="7" t="s">
        <v>265</v>
      </c>
      <c r="HH1" s="391" t="s">
        <v>4627</v>
      </c>
      <c r="HI1" s="7" t="s">
        <v>266</v>
      </c>
      <c r="HJ1" s="7" t="s">
        <v>267</v>
      </c>
      <c r="HK1" s="7" t="s">
        <v>268</v>
      </c>
      <c r="HL1" s="7" t="s">
        <v>269</v>
      </c>
      <c r="HM1" s="391" t="s">
        <v>4628</v>
      </c>
      <c r="HN1" s="7" t="s">
        <v>271</v>
      </c>
      <c r="HO1" s="7" t="s">
        <v>273</v>
      </c>
      <c r="HP1" s="7" t="s">
        <v>274</v>
      </c>
      <c r="HQ1" s="7" t="s">
        <v>275</v>
      </c>
      <c r="HR1" s="7" t="s">
        <v>276</v>
      </c>
      <c r="HS1" s="7" t="s">
        <v>277</v>
      </c>
      <c r="HT1" s="7" t="s">
        <v>278</v>
      </c>
      <c r="HU1" s="7" t="s">
        <v>279</v>
      </c>
      <c r="HV1" s="391" t="s">
        <v>4629</v>
      </c>
      <c r="HW1" s="7" t="s">
        <v>280</v>
      </c>
      <c r="HX1" s="391" t="s">
        <v>282</v>
      </c>
      <c r="HY1" s="391" t="s">
        <v>283</v>
      </c>
      <c r="HZ1" s="7" t="s">
        <v>284</v>
      </c>
      <c r="IA1" s="7" t="s">
        <v>285</v>
      </c>
      <c r="IB1" s="391" t="s">
        <v>286</v>
      </c>
      <c r="IC1" s="7" t="s">
        <v>287</v>
      </c>
      <c r="ID1" s="7" t="s">
        <v>288</v>
      </c>
      <c r="IE1" s="7" t="s">
        <v>289</v>
      </c>
      <c r="IF1" s="7" t="s">
        <v>290</v>
      </c>
      <c r="IG1" s="7" t="s">
        <v>291</v>
      </c>
      <c r="IH1" s="7" t="s">
        <v>293</v>
      </c>
      <c r="II1" s="7" t="s">
        <v>294</v>
      </c>
      <c r="IJ1" s="7" t="s">
        <v>295</v>
      </c>
      <c r="IK1" s="7" t="s">
        <v>4633</v>
      </c>
      <c r="IL1" s="7" t="s">
        <v>296</v>
      </c>
      <c r="IM1" s="7" t="s">
        <v>297</v>
      </c>
      <c r="IN1" s="7" t="s">
        <v>298</v>
      </c>
      <c r="IO1" s="7" t="s">
        <v>299</v>
      </c>
      <c r="IP1" s="7" t="s">
        <v>300</v>
      </c>
      <c r="IQ1" s="7" t="s">
        <v>301</v>
      </c>
      <c r="IR1" s="7" t="s">
        <v>302</v>
      </c>
      <c r="IS1" s="7" t="s">
        <v>303</v>
      </c>
      <c r="IT1" s="7" t="s">
        <v>304</v>
      </c>
      <c r="IU1" s="7" t="s">
        <v>305</v>
      </c>
      <c r="IV1" s="7" t="s">
        <v>308</v>
      </c>
      <c r="IW1" s="7" t="s">
        <v>310</v>
      </c>
      <c r="IX1" s="7" t="s">
        <v>311</v>
      </c>
      <c r="IY1" s="7" t="s">
        <v>312</v>
      </c>
      <c r="IZ1" s="7" t="s">
        <v>4635</v>
      </c>
      <c r="JA1" s="7" t="s">
        <v>316</v>
      </c>
      <c r="JB1" s="7" t="s">
        <v>317</v>
      </c>
      <c r="JC1" s="7" t="s">
        <v>319</v>
      </c>
      <c r="JD1" s="7" t="s">
        <v>320</v>
      </c>
      <c r="JE1" s="7" t="s">
        <v>321</v>
      </c>
      <c r="JF1" s="7" t="s">
        <v>4637</v>
      </c>
      <c r="JG1" s="7" t="s">
        <v>322</v>
      </c>
      <c r="JH1" s="7" t="s">
        <v>4638</v>
      </c>
      <c r="JI1" s="7" t="s">
        <v>323</v>
      </c>
      <c r="JJ1" s="7" t="s">
        <v>324</v>
      </c>
      <c r="JK1" s="7" t="s">
        <v>4500</v>
      </c>
      <c r="JL1" s="7" t="s">
        <v>325</v>
      </c>
      <c r="JM1" s="7" t="s">
        <v>327</v>
      </c>
      <c r="JN1" s="7" t="s">
        <v>328</v>
      </c>
      <c r="JO1" s="7" t="s">
        <v>329</v>
      </c>
      <c r="JP1" s="7" t="s">
        <v>4559</v>
      </c>
      <c r="JQ1" s="7" t="s">
        <v>330</v>
      </c>
      <c r="JR1" s="7" t="s">
        <v>332</v>
      </c>
      <c r="JS1" s="7" t="s">
        <v>4502</v>
      </c>
      <c r="JT1" s="7" t="s">
        <v>334</v>
      </c>
      <c r="JU1" s="7" t="s">
        <v>335</v>
      </c>
      <c r="JV1" s="7" t="s">
        <v>336</v>
      </c>
      <c r="JW1" s="7" t="s">
        <v>337</v>
      </c>
      <c r="JX1" s="7" t="s">
        <v>4640</v>
      </c>
      <c r="JY1" s="7" t="s">
        <v>338</v>
      </c>
      <c r="JZ1" s="7" t="s">
        <v>339</v>
      </c>
      <c r="KA1" s="7" t="s">
        <v>340</v>
      </c>
      <c r="KB1" s="7" t="s">
        <v>341</v>
      </c>
      <c r="KC1" s="7" t="s">
        <v>342</v>
      </c>
      <c r="KD1" s="7" t="s">
        <v>344</v>
      </c>
      <c r="KE1" s="7" t="s">
        <v>345</v>
      </c>
      <c r="KF1" s="7" t="s">
        <v>347</v>
      </c>
      <c r="KG1" s="7" t="s">
        <v>349</v>
      </c>
      <c r="KH1" s="7" t="s">
        <v>352</v>
      </c>
      <c r="KI1" s="7" t="s">
        <v>353</v>
      </c>
      <c r="KJ1" s="7" t="s">
        <v>354</v>
      </c>
      <c r="KK1" s="7" t="s">
        <v>355</v>
      </c>
      <c r="KL1" s="7" t="s">
        <v>359</v>
      </c>
      <c r="KM1" s="7" t="s">
        <v>360</v>
      </c>
      <c r="KN1" s="7" t="s">
        <v>362</v>
      </c>
      <c r="KO1" s="7" t="s">
        <v>363</v>
      </c>
      <c r="KP1" s="7" t="s">
        <v>364</v>
      </c>
      <c r="KQ1" s="7" t="s">
        <v>365</v>
      </c>
      <c r="KR1" s="7" t="s">
        <v>367</v>
      </c>
      <c r="KS1" s="7" t="s">
        <v>368</v>
      </c>
      <c r="KT1" s="7" t="s">
        <v>370</v>
      </c>
      <c r="KU1" s="7" t="s">
        <v>371</v>
      </c>
      <c r="KV1" s="7" t="s">
        <v>372</v>
      </c>
      <c r="KW1" s="7" t="s">
        <v>373</v>
      </c>
      <c r="KX1" s="7" t="s">
        <v>375</v>
      </c>
      <c r="KY1" s="7" t="s">
        <v>376</v>
      </c>
      <c r="KZ1" s="7" t="s">
        <v>377</v>
      </c>
      <c r="LA1" s="7" t="s">
        <v>378</v>
      </c>
      <c r="LB1" s="7" t="s">
        <v>380</v>
      </c>
      <c r="LC1" s="7" t="s">
        <v>381</v>
      </c>
      <c r="LD1" s="7" t="s">
        <v>382</v>
      </c>
      <c r="LE1" s="7" t="s">
        <v>383</v>
      </c>
      <c r="LF1" s="7" t="s">
        <v>384</v>
      </c>
      <c r="LG1" s="7" t="s">
        <v>4642</v>
      </c>
      <c r="LH1" s="7" t="s">
        <v>385</v>
      </c>
      <c r="LI1" s="7" t="s">
        <v>386</v>
      </c>
      <c r="LJ1" s="7" t="s">
        <v>4643</v>
      </c>
      <c r="LK1" s="7" t="s">
        <v>4508</v>
      </c>
      <c r="LL1" s="7" t="s">
        <v>387</v>
      </c>
      <c r="LM1" s="7" t="s">
        <v>388</v>
      </c>
      <c r="LN1" s="7" t="s">
        <v>389</v>
      </c>
      <c r="LO1" s="7" t="s">
        <v>390</v>
      </c>
      <c r="LP1" s="7" t="s">
        <v>391</v>
      </c>
      <c r="LQ1" s="7" t="s">
        <v>392</v>
      </c>
      <c r="LR1" s="7" t="s">
        <v>393</v>
      </c>
      <c r="LS1" s="7" t="s">
        <v>394</v>
      </c>
      <c r="LT1" s="7" t="s">
        <v>395</v>
      </c>
      <c r="LU1" s="7" t="s">
        <v>396</v>
      </c>
      <c r="LV1" s="7" t="s">
        <v>397</v>
      </c>
      <c r="LW1" s="7" t="s">
        <v>398</v>
      </c>
      <c r="LX1" s="7" t="s">
        <v>399</v>
      </c>
      <c r="LY1" s="7" t="s">
        <v>401</v>
      </c>
      <c r="LZ1" s="7" t="s">
        <v>402</v>
      </c>
      <c r="MA1" s="7" t="s">
        <v>403</v>
      </c>
      <c r="MB1" s="7" t="s">
        <v>404</v>
      </c>
      <c r="MC1" s="7" t="s">
        <v>405</v>
      </c>
      <c r="MD1" s="7" t="s">
        <v>407</v>
      </c>
      <c r="ME1" s="7" t="s">
        <v>408</v>
      </c>
      <c r="MF1" s="7" t="s">
        <v>409</v>
      </c>
      <c r="MG1" s="7" t="s">
        <v>410</v>
      </c>
      <c r="MH1" s="7" t="s">
        <v>4512</v>
      </c>
      <c r="MI1" s="7" t="s">
        <v>411</v>
      </c>
      <c r="MJ1" s="7" t="s">
        <v>412</v>
      </c>
      <c r="MK1" s="7" t="s">
        <v>414</v>
      </c>
      <c r="ML1" s="7" t="s">
        <v>415</v>
      </c>
      <c r="MM1" s="7" t="s">
        <v>416</v>
      </c>
      <c r="MN1" s="7" t="s">
        <v>417</v>
      </c>
      <c r="MO1" s="7" t="s">
        <v>420</v>
      </c>
      <c r="MP1" s="7" t="s">
        <v>4513</v>
      </c>
      <c r="MQ1" s="7" t="s">
        <v>421</v>
      </c>
      <c r="MR1" s="7" t="s">
        <v>422</v>
      </c>
      <c r="MS1" s="7" t="s">
        <v>423</v>
      </c>
      <c r="MT1" s="7" t="s">
        <v>424</v>
      </c>
      <c r="MU1" s="7" t="s">
        <v>425</v>
      </c>
      <c r="MV1" s="7" t="s">
        <v>429</v>
      </c>
      <c r="MW1" s="7" t="s">
        <v>430</v>
      </c>
      <c r="MX1" s="7" t="s">
        <v>431</v>
      </c>
      <c r="MY1" s="7" t="s">
        <v>433</v>
      </c>
      <c r="MZ1" s="7" t="s">
        <v>434</v>
      </c>
      <c r="NA1" s="7" t="s">
        <v>435</v>
      </c>
      <c r="NB1" s="7" t="s">
        <v>437</v>
      </c>
      <c r="NC1" s="7" t="s">
        <v>438</v>
      </c>
      <c r="ND1" s="7" t="s">
        <v>439</v>
      </c>
      <c r="NE1" s="7" t="s">
        <v>440</v>
      </c>
      <c r="NF1" s="7" t="s">
        <v>442</v>
      </c>
      <c r="NG1" s="7" t="s">
        <v>443</v>
      </c>
      <c r="NH1" s="7" t="s">
        <v>445</v>
      </c>
      <c r="NI1" s="7" t="s">
        <v>446</v>
      </c>
      <c r="NJ1" s="7" t="s">
        <v>447</v>
      </c>
      <c r="NK1" s="7" t="s">
        <v>448</v>
      </c>
      <c r="NL1" s="7" t="s">
        <v>449</v>
      </c>
      <c r="NM1" s="7" t="s">
        <v>450</v>
      </c>
      <c r="NN1" s="7" t="s">
        <v>453</v>
      </c>
      <c r="NO1" s="7" t="s">
        <v>454</v>
      </c>
      <c r="NP1" s="7" t="s">
        <v>455</v>
      </c>
      <c r="NQ1" s="7" t="s">
        <v>456</v>
      </c>
      <c r="NR1" s="7" t="s">
        <v>457</v>
      </c>
      <c r="NS1" s="7" t="s">
        <v>458</v>
      </c>
      <c r="NT1" s="7" t="s">
        <v>3033</v>
      </c>
      <c r="NU1" s="7" t="s">
        <v>3059</v>
      </c>
      <c r="NV1" s="7" t="s">
        <v>459</v>
      </c>
      <c r="NW1" s="7" t="s">
        <v>460</v>
      </c>
      <c r="NX1" s="7" t="s">
        <v>461</v>
      </c>
      <c r="NY1" s="7" t="s">
        <v>462</v>
      </c>
      <c r="NZ1" s="7" t="s">
        <v>464</v>
      </c>
      <c r="OA1" s="7" t="s">
        <v>465</v>
      </c>
      <c r="OB1" s="7" t="s">
        <v>466</v>
      </c>
      <c r="OC1" s="7" t="s">
        <v>467</v>
      </c>
      <c r="OD1" s="7" t="s">
        <v>468</v>
      </c>
      <c r="OE1" s="7" t="s">
        <v>4646</v>
      </c>
      <c r="OF1" s="7" t="s">
        <v>469</v>
      </c>
      <c r="OG1" s="7" t="s">
        <v>470</v>
      </c>
      <c r="OH1" s="7" t="s">
        <v>471</v>
      </c>
      <c r="OI1" s="7" t="s">
        <v>472</v>
      </c>
      <c r="OJ1" s="7" t="s">
        <v>473</v>
      </c>
      <c r="OK1" s="7" t="s">
        <v>474</v>
      </c>
      <c r="OL1" s="7" t="s">
        <v>475</v>
      </c>
      <c r="OM1" s="7" t="s">
        <v>4540</v>
      </c>
      <c r="ON1" s="7" t="s">
        <v>477</v>
      </c>
      <c r="OO1" s="7" t="s">
        <v>478</v>
      </c>
      <c r="OP1" s="7" t="s">
        <v>479</v>
      </c>
      <c r="OQ1" s="7" t="s">
        <v>4648</v>
      </c>
      <c r="OR1" s="7" t="s">
        <v>480</v>
      </c>
      <c r="OS1" s="7" t="s">
        <v>481</v>
      </c>
      <c r="OT1" s="7" t="s">
        <v>485</v>
      </c>
      <c r="OU1" s="7" t="s">
        <v>486</v>
      </c>
      <c r="OV1" s="7" t="s">
        <v>487</v>
      </c>
      <c r="OW1" s="7" t="s">
        <v>488</v>
      </c>
      <c r="OX1" s="7" t="s">
        <v>489</v>
      </c>
      <c r="OY1" s="7" t="s">
        <v>490</v>
      </c>
      <c r="OZ1" s="7" t="s">
        <v>491</v>
      </c>
      <c r="PA1" s="7" t="s">
        <v>492</v>
      </c>
      <c r="PB1" s="7" t="s">
        <v>493</v>
      </c>
      <c r="PC1" s="7" t="s">
        <v>494</v>
      </c>
      <c r="PD1" s="7" t="s">
        <v>495</v>
      </c>
      <c r="PE1" s="7" t="s">
        <v>4652</v>
      </c>
      <c r="PF1" s="7" t="s">
        <v>496</v>
      </c>
      <c r="PG1" s="7" t="s">
        <v>497</v>
      </c>
      <c r="PH1" s="7" t="s">
        <v>499</v>
      </c>
      <c r="PI1" s="7" t="s">
        <v>500</v>
      </c>
      <c r="PJ1" s="7" t="s">
        <v>501</v>
      </c>
      <c r="PK1" s="7" t="s">
        <v>502</v>
      </c>
      <c r="PL1" s="7" t="s">
        <v>504</v>
      </c>
      <c r="PM1" s="7" t="s">
        <v>506</v>
      </c>
      <c r="PN1" s="7" t="s">
        <v>507</v>
      </c>
      <c r="PO1" s="7" t="s">
        <v>508</v>
      </c>
      <c r="PP1" s="7" t="s">
        <v>509</v>
      </c>
      <c r="PQ1" s="7" t="s">
        <v>510</v>
      </c>
      <c r="PR1" s="7" t="s">
        <v>512</v>
      </c>
      <c r="PS1" s="7" t="s">
        <v>514</v>
      </c>
      <c r="PT1" s="7" t="s">
        <v>515</v>
      </c>
      <c r="PU1" s="7" t="s">
        <v>516</v>
      </c>
      <c r="PV1" s="7" t="s">
        <v>517</v>
      </c>
      <c r="PW1" s="7" t="s">
        <v>518</v>
      </c>
      <c r="PX1" s="7" t="s">
        <v>519</v>
      </c>
      <c r="PY1" s="7" t="s">
        <v>520</v>
      </c>
      <c r="PZ1" s="7" t="s">
        <v>521</v>
      </c>
      <c r="QA1" s="7" t="s">
        <v>3036</v>
      </c>
      <c r="QB1" s="7" t="s">
        <v>522</v>
      </c>
      <c r="QC1" s="7" t="s">
        <v>523</v>
      </c>
      <c r="QD1" s="7" t="s">
        <v>4547</v>
      </c>
      <c r="QE1" s="7" t="s">
        <v>524</v>
      </c>
      <c r="QF1" s="7" t="s">
        <v>526</v>
      </c>
      <c r="QG1" s="7" t="s">
        <v>527</v>
      </c>
      <c r="QH1" s="7" t="s">
        <v>529</v>
      </c>
      <c r="QI1" s="7" t="s">
        <v>531</v>
      </c>
      <c r="QJ1" s="7" t="s">
        <v>532</v>
      </c>
      <c r="QK1" s="7" t="s">
        <v>533</v>
      </c>
      <c r="QL1" s="7" t="s">
        <v>534</v>
      </c>
      <c r="QM1" s="7" t="s">
        <v>536</v>
      </c>
      <c r="QN1" s="7" t="s">
        <v>538</v>
      </c>
      <c r="QO1" s="7" t="s">
        <v>539</v>
      </c>
      <c r="QP1" s="7" t="s">
        <v>540</v>
      </c>
      <c r="QQ1" s="7" t="s">
        <v>541</v>
      </c>
      <c r="QR1" s="7" t="s">
        <v>542</v>
      </c>
      <c r="QS1" s="7" t="s">
        <v>543</v>
      </c>
      <c r="QT1" s="7" t="s">
        <v>544</v>
      </c>
      <c r="QU1" s="7" t="s">
        <v>545</v>
      </c>
    </row>
    <row r="2" spans="1:463" ht="15.75" thickTop="1" x14ac:dyDescent="0.25">
      <c r="A2" t="s">
        <v>959</v>
      </c>
      <c r="B2" t="s">
        <v>1441</v>
      </c>
      <c r="C2" t="s">
        <v>1945</v>
      </c>
      <c r="D2" t="s">
        <v>1602</v>
      </c>
      <c r="E2" t="s">
        <v>1944</v>
      </c>
      <c r="F2" t="s">
        <v>1931</v>
      </c>
      <c r="G2" t="s">
        <v>1930</v>
      </c>
      <c r="H2" t="s">
        <v>1929</v>
      </c>
      <c r="I2" t="s">
        <v>1847</v>
      </c>
      <c r="J2" t="s">
        <v>1928</v>
      </c>
      <c r="K2" t="s">
        <v>4402</v>
      </c>
      <c r="L2" t="s">
        <v>1174</v>
      </c>
      <c r="M2" t="s">
        <v>1511</v>
      </c>
      <c r="N2" t="s">
        <v>4597</v>
      </c>
      <c r="O2" t="s">
        <v>1926</v>
      </c>
      <c r="P2" s="12" t="s">
        <v>1323</v>
      </c>
      <c r="Q2" t="s">
        <v>865</v>
      </c>
      <c r="R2" t="s">
        <v>4336</v>
      </c>
      <c r="S2" t="s">
        <v>1807</v>
      </c>
      <c r="T2" t="s">
        <v>1916</v>
      </c>
      <c r="U2" t="s">
        <v>1915</v>
      </c>
      <c r="V2" t="s">
        <v>1573</v>
      </c>
      <c r="W2" t="s">
        <v>1670</v>
      </c>
      <c r="X2" t="s">
        <v>1909</v>
      </c>
      <c r="Y2" t="s">
        <v>4600</v>
      </c>
      <c r="Z2" t="s">
        <v>1053</v>
      </c>
      <c r="AA2" t="s">
        <v>744</v>
      </c>
      <c r="AB2" t="s">
        <v>1846</v>
      </c>
      <c r="AC2" t="s">
        <v>1470</v>
      </c>
      <c r="AD2" t="s">
        <v>1285</v>
      </c>
      <c r="AE2" t="s">
        <v>1889</v>
      </c>
      <c r="AF2" t="s">
        <v>1367</v>
      </c>
      <c r="AG2" t="s">
        <v>917</v>
      </c>
      <c r="AH2" t="s">
        <v>1296</v>
      </c>
      <c r="AI2" t="s">
        <v>1881</v>
      </c>
      <c r="AJ2" t="s">
        <v>925</v>
      </c>
      <c r="AK2" t="s">
        <v>1358</v>
      </c>
      <c r="AL2" t="s">
        <v>3038</v>
      </c>
      <c r="AM2" t="s">
        <v>1433</v>
      </c>
      <c r="AN2" s="55" t="s">
        <v>1520</v>
      </c>
      <c r="AO2" t="s">
        <v>1879</v>
      </c>
      <c r="AP2" t="s">
        <v>1663</v>
      </c>
      <c r="AQ2" t="s">
        <v>1878</v>
      </c>
      <c r="AR2" t="s">
        <v>1123</v>
      </c>
      <c r="AS2" t="s">
        <v>1520</v>
      </c>
      <c r="AT2" t="s">
        <v>1876</v>
      </c>
      <c r="AU2" t="s">
        <v>1875</v>
      </c>
      <c r="AV2" t="s">
        <v>1288</v>
      </c>
      <c r="AW2" t="s">
        <v>1214</v>
      </c>
      <c r="AX2" t="s">
        <v>1868</v>
      </c>
      <c r="AY2" t="s">
        <v>1080</v>
      </c>
      <c r="AZ2" t="s">
        <v>746</v>
      </c>
      <c r="BA2" t="s">
        <v>4402</v>
      </c>
      <c r="BB2" t="s">
        <v>1867</v>
      </c>
      <c r="BC2" t="s">
        <v>1866</v>
      </c>
      <c r="BD2" t="s">
        <v>1865</v>
      </c>
      <c r="BE2" t="s">
        <v>4442</v>
      </c>
      <c r="BF2" t="s">
        <v>4602</v>
      </c>
      <c r="BG2" t="s">
        <v>1717</v>
      </c>
      <c r="BH2" t="s">
        <v>1864</v>
      </c>
      <c r="BI2" t="s">
        <v>1438</v>
      </c>
      <c r="BJ2" t="s">
        <v>1045</v>
      </c>
      <c r="BK2" t="s">
        <v>1859</v>
      </c>
      <c r="BL2" t="s">
        <v>1858</v>
      </c>
      <c r="BM2" t="s">
        <v>1855</v>
      </c>
      <c r="BN2" t="s">
        <v>1850</v>
      </c>
      <c r="BO2" t="s">
        <v>1336</v>
      </c>
      <c r="BP2" t="s">
        <v>1387</v>
      </c>
      <c r="BQ2" t="s">
        <v>1848</v>
      </c>
      <c r="BR2" t="s">
        <v>4606</v>
      </c>
      <c r="BS2" t="s">
        <v>827</v>
      </c>
      <c r="BT2" t="s">
        <v>997</v>
      </c>
      <c r="BU2" t="s">
        <v>980</v>
      </c>
      <c r="BV2" t="s">
        <v>869</v>
      </c>
      <c r="BW2" t="s">
        <v>4608</v>
      </c>
      <c r="BX2" t="s">
        <v>1845</v>
      </c>
      <c r="BY2" t="s">
        <v>1844</v>
      </c>
      <c r="BZ2" t="s">
        <v>1843</v>
      </c>
      <c r="CA2" t="s">
        <v>1092</v>
      </c>
      <c r="CB2" t="s">
        <v>1617</v>
      </c>
      <c r="CC2" t="s">
        <v>742</v>
      </c>
      <c r="CD2" t="s">
        <v>4442</v>
      </c>
      <c r="CE2" t="s">
        <v>4447</v>
      </c>
      <c r="CF2" t="s">
        <v>1498</v>
      </c>
      <c r="CG2" t="s">
        <v>4612</v>
      </c>
      <c r="CH2" t="s">
        <v>1061</v>
      </c>
      <c r="CI2" t="s">
        <v>1826</v>
      </c>
      <c r="CJ2" t="s">
        <v>1825</v>
      </c>
      <c r="CK2" t="s">
        <v>4614</v>
      </c>
      <c r="CL2" t="s">
        <v>1824</v>
      </c>
      <c r="CM2" t="s">
        <v>1823</v>
      </c>
      <c r="CN2" t="s">
        <v>1822</v>
      </c>
      <c r="CO2" t="s">
        <v>1184</v>
      </c>
      <c r="CP2" t="s">
        <v>1493</v>
      </c>
      <c r="CQ2" t="s">
        <v>1799</v>
      </c>
      <c r="CR2" t="s">
        <v>1797</v>
      </c>
      <c r="CS2" t="s">
        <v>1012</v>
      </c>
      <c r="CT2" t="s">
        <v>1289</v>
      </c>
      <c r="CU2" t="s">
        <v>1366</v>
      </c>
      <c r="CV2" t="s">
        <v>1239</v>
      </c>
      <c r="CW2" t="s">
        <v>1763</v>
      </c>
      <c r="CX2" t="s">
        <v>1189</v>
      </c>
      <c r="CY2" t="s">
        <v>862</v>
      </c>
      <c r="CZ2" t="s">
        <v>4615</v>
      </c>
      <c r="DA2" t="s">
        <v>1795</v>
      </c>
      <c r="DB2" t="s">
        <v>1794</v>
      </c>
      <c r="DC2" s="386" t="s">
        <v>1792</v>
      </c>
      <c r="DD2" t="s">
        <v>1092</v>
      </c>
      <c r="DE2" t="s">
        <v>1786</v>
      </c>
      <c r="DF2" t="s">
        <v>1528</v>
      </c>
      <c r="DG2" t="s">
        <v>1780</v>
      </c>
      <c r="DH2" t="s">
        <v>1779</v>
      </c>
      <c r="DI2" t="s">
        <v>1775</v>
      </c>
      <c r="DJ2" t="s">
        <v>1772</v>
      </c>
      <c r="DK2" t="s">
        <v>1762</v>
      </c>
      <c r="DL2" t="s">
        <v>1759</v>
      </c>
      <c r="DM2" t="s">
        <v>1135</v>
      </c>
      <c r="DN2" t="s">
        <v>1758</v>
      </c>
      <c r="DO2" t="s">
        <v>1459</v>
      </c>
      <c r="DP2" t="s">
        <v>1757</v>
      </c>
      <c r="DQ2" t="s">
        <v>4465</v>
      </c>
      <c r="DR2" t="s">
        <v>1206</v>
      </c>
      <c r="DS2" t="s">
        <v>1399</v>
      </c>
      <c r="DT2" t="s">
        <v>1399</v>
      </c>
      <c r="DU2" t="s">
        <v>1746</v>
      </c>
      <c r="DV2" t="s">
        <v>1721</v>
      </c>
      <c r="DW2" t="s">
        <v>1720</v>
      </c>
      <c r="DX2" t="s">
        <v>4473</v>
      </c>
      <c r="DY2" t="s">
        <v>871</v>
      </c>
      <c r="DZ2" s="387" t="s">
        <v>1715</v>
      </c>
      <c r="EA2" t="s">
        <v>1092</v>
      </c>
      <c r="EB2" t="s">
        <v>1714</v>
      </c>
      <c r="EC2" t="s">
        <v>1207</v>
      </c>
      <c r="ED2" t="s">
        <v>1712</v>
      </c>
      <c r="EE2" t="s">
        <v>1417</v>
      </c>
      <c r="EF2" t="s">
        <v>1708</v>
      </c>
      <c r="EG2" t="s">
        <v>1707</v>
      </c>
      <c r="EH2" t="s">
        <v>1706</v>
      </c>
      <c r="EI2" s="386" t="s">
        <v>4474</v>
      </c>
      <c r="EJ2" s="386" t="s">
        <v>800</v>
      </c>
      <c r="EK2" t="s">
        <v>1704</v>
      </c>
      <c r="EL2" t="s">
        <v>1703</v>
      </c>
      <c r="EM2" t="s">
        <v>1193</v>
      </c>
      <c r="EN2" t="s">
        <v>1700</v>
      </c>
      <c r="EO2" t="s">
        <v>993</v>
      </c>
      <c r="EP2" t="s">
        <v>849</v>
      </c>
      <c r="EQ2" t="s">
        <v>1067</v>
      </c>
      <c r="ER2" t="s">
        <v>1696</v>
      </c>
      <c r="ES2" t="s">
        <v>4620</v>
      </c>
      <c r="ET2" t="s">
        <v>1033</v>
      </c>
      <c r="EU2" t="s">
        <v>1281</v>
      </c>
      <c r="EV2" t="s">
        <v>1142</v>
      </c>
      <c r="EW2" t="s">
        <v>1692</v>
      </c>
      <c r="EX2" t="s">
        <v>4531</v>
      </c>
      <c r="EY2" t="s">
        <v>1691</v>
      </c>
      <c r="EZ2" t="s">
        <v>1116</v>
      </c>
      <c r="FA2" t="s">
        <v>1540</v>
      </c>
      <c r="FB2" t="s">
        <v>755</v>
      </c>
      <c r="FC2" t="s">
        <v>1073</v>
      </c>
      <c r="FD2" t="s">
        <v>1689</v>
      </c>
      <c r="FE2" t="s">
        <v>1687</v>
      </c>
      <c r="FF2" t="s">
        <v>963</v>
      </c>
      <c r="FG2" t="s">
        <v>4480</v>
      </c>
      <c r="FH2" t="s">
        <v>1526</v>
      </c>
      <c r="FI2" t="s">
        <v>1684</v>
      </c>
      <c r="FJ2" t="s">
        <v>1682</v>
      </c>
      <c r="FK2" t="s">
        <v>802</v>
      </c>
      <c r="FL2" t="s">
        <v>1677</v>
      </c>
      <c r="FM2" t="s">
        <v>974</v>
      </c>
      <c r="FN2" t="s">
        <v>1673</v>
      </c>
      <c r="FO2" t="s">
        <v>1672</v>
      </c>
      <c r="FP2" t="s">
        <v>802</v>
      </c>
      <c r="FQ2" t="s">
        <v>1126</v>
      </c>
      <c r="FR2" s="386" t="s">
        <v>1363</v>
      </c>
      <c r="FS2" t="s">
        <v>1668</v>
      </c>
      <c r="FT2" t="s">
        <v>1667</v>
      </c>
      <c r="FU2" t="s">
        <v>1666</v>
      </c>
      <c r="FV2" t="s">
        <v>976</v>
      </c>
      <c r="FW2" t="s">
        <v>1665</v>
      </c>
      <c r="FX2" t="s">
        <v>1198</v>
      </c>
      <c r="FY2" t="s">
        <v>1218</v>
      </c>
      <c r="FZ2" t="s">
        <v>1664</v>
      </c>
      <c r="GA2" t="s">
        <v>1663</v>
      </c>
      <c r="GB2" t="s">
        <v>1189</v>
      </c>
      <c r="GC2" t="s">
        <v>1662</v>
      </c>
      <c r="GD2" s="386" t="s">
        <v>1660</v>
      </c>
      <c r="GE2" t="s">
        <v>847</v>
      </c>
      <c r="GF2" t="s">
        <v>4335</v>
      </c>
      <c r="GG2" t="s">
        <v>1656</v>
      </c>
      <c r="GH2" t="s">
        <v>1655</v>
      </c>
      <c r="GI2" t="s">
        <v>1652</v>
      </c>
      <c r="GJ2" t="s">
        <v>1650</v>
      </c>
      <c r="GK2" t="s">
        <v>1648</v>
      </c>
      <c r="GL2" t="s">
        <v>1644</v>
      </c>
      <c r="GM2" t="s">
        <v>1647</v>
      </c>
      <c r="GN2" t="s">
        <v>974</v>
      </c>
      <c r="GO2" t="s">
        <v>1607</v>
      </c>
      <c r="GP2" t="s">
        <v>1335</v>
      </c>
      <c r="GQ2" t="s">
        <v>1641</v>
      </c>
      <c r="GR2" t="s">
        <v>1640</v>
      </c>
      <c r="GS2" t="s">
        <v>1639</v>
      </c>
      <c r="GT2" t="s">
        <v>1229</v>
      </c>
      <c r="GU2" t="s">
        <v>1635</v>
      </c>
      <c r="GV2" t="s">
        <v>1386</v>
      </c>
      <c r="GW2" t="s">
        <v>1630</v>
      </c>
      <c r="GX2" t="s">
        <v>1142</v>
      </c>
      <c r="GY2" t="s">
        <v>1160</v>
      </c>
      <c r="GZ2" t="s">
        <v>943</v>
      </c>
      <c r="HA2" t="s">
        <v>1771</v>
      </c>
      <c r="HB2" t="s">
        <v>1202</v>
      </c>
      <c r="HC2" t="s">
        <v>4489</v>
      </c>
      <c r="HD2" t="s">
        <v>1610</v>
      </c>
      <c r="HE2" t="s">
        <v>862</v>
      </c>
      <c r="HF2" t="s">
        <v>1007</v>
      </c>
      <c r="HG2" t="s">
        <v>1363</v>
      </c>
      <c r="HH2" t="s">
        <v>4460</v>
      </c>
      <c r="HI2" t="s">
        <v>1603</v>
      </c>
      <c r="HJ2" t="s">
        <v>1601</v>
      </c>
      <c r="HK2" t="s">
        <v>1600</v>
      </c>
      <c r="HL2" t="s">
        <v>1597</v>
      </c>
      <c r="HM2" t="s">
        <v>1167</v>
      </c>
      <c r="HN2" t="s">
        <v>1595</v>
      </c>
      <c r="HO2" t="s">
        <v>1593</v>
      </c>
      <c r="HP2" t="s">
        <v>1571</v>
      </c>
      <c r="HQ2" t="s">
        <v>1570</v>
      </c>
      <c r="HR2" t="s">
        <v>1568</v>
      </c>
      <c r="HS2" t="s">
        <v>1558</v>
      </c>
      <c r="HT2" t="s">
        <v>1559</v>
      </c>
      <c r="HU2" t="s">
        <v>1056</v>
      </c>
      <c r="HV2" t="s">
        <v>1877</v>
      </c>
      <c r="HW2" t="s">
        <v>1412</v>
      </c>
      <c r="HX2" t="s">
        <v>1557</v>
      </c>
      <c r="HY2" t="s">
        <v>4630</v>
      </c>
      <c r="HZ2" t="s">
        <v>923</v>
      </c>
      <c r="IA2" t="s">
        <v>1356</v>
      </c>
      <c r="IB2" t="s">
        <v>4631</v>
      </c>
      <c r="IC2" t="s">
        <v>1553</v>
      </c>
      <c r="ID2" t="s">
        <v>1551</v>
      </c>
      <c r="IE2" t="s">
        <v>802</v>
      </c>
      <c r="IF2" t="s">
        <v>1074</v>
      </c>
      <c r="IG2" t="s">
        <v>1289</v>
      </c>
      <c r="IH2" t="s">
        <v>802</v>
      </c>
      <c r="II2" t="s">
        <v>1944</v>
      </c>
      <c r="IJ2" t="s">
        <v>1544</v>
      </c>
      <c r="IK2" t="s">
        <v>4634</v>
      </c>
      <c r="IL2" t="s">
        <v>1543</v>
      </c>
      <c r="IM2" t="s">
        <v>1073</v>
      </c>
      <c r="IN2" t="s">
        <v>1198</v>
      </c>
      <c r="IO2" t="s">
        <v>743</v>
      </c>
      <c r="IP2" t="s">
        <v>1127</v>
      </c>
      <c r="IQ2" t="s">
        <v>1539</v>
      </c>
      <c r="IR2" t="s">
        <v>1462</v>
      </c>
      <c r="IS2" t="s">
        <v>1537</v>
      </c>
      <c r="IT2" t="s">
        <v>1060</v>
      </c>
      <c r="IU2" t="s">
        <v>749</v>
      </c>
      <c r="IV2" t="s">
        <v>1527</v>
      </c>
      <c r="IW2" t="s">
        <v>1525</v>
      </c>
      <c r="IX2" t="s">
        <v>1522</v>
      </c>
      <c r="IY2" t="s">
        <v>1461</v>
      </c>
      <c r="IZ2" t="s">
        <v>4636</v>
      </c>
      <c r="JA2" t="s">
        <v>1521</v>
      </c>
      <c r="JB2" t="s">
        <v>1519</v>
      </c>
      <c r="JC2" t="s">
        <v>1517</v>
      </c>
      <c r="JD2" t="s">
        <v>961</v>
      </c>
      <c r="JE2" t="s">
        <v>1516</v>
      </c>
      <c r="JF2" t="s">
        <v>1717</v>
      </c>
      <c r="JG2" t="s">
        <v>1515</v>
      </c>
      <c r="JH2" t="s">
        <v>1054</v>
      </c>
      <c r="JI2" t="s">
        <v>737</v>
      </c>
      <c r="JJ2" t="s">
        <v>1507</v>
      </c>
      <c r="JK2" t="s">
        <v>1582</v>
      </c>
      <c r="JL2" t="s">
        <v>1502</v>
      </c>
      <c r="JM2" t="s">
        <v>1498</v>
      </c>
      <c r="JN2" t="s">
        <v>1280</v>
      </c>
      <c r="JO2" t="s">
        <v>1146</v>
      </c>
      <c r="JP2" t="s">
        <v>4560</v>
      </c>
      <c r="JQ2" t="s">
        <v>1490</v>
      </c>
      <c r="JR2" t="s">
        <v>1054</v>
      </c>
      <c r="JS2" t="s">
        <v>1853</v>
      </c>
      <c r="JT2" t="s">
        <v>1485</v>
      </c>
      <c r="JU2" s="12" t="s">
        <v>1853</v>
      </c>
      <c r="JV2" t="s">
        <v>1290</v>
      </c>
      <c r="JW2" t="s">
        <v>1483</v>
      </c>
      <c r="JX2" t="s">
        <v>1269</v>
      </c>
      <c r="JY2" t="s">
        <v>1482</v>
      </c>
      <c r="JZ2" t="s">
        <v>1469</v>
      </c>
      <c r="KA2" t="s">
        <v>1467</v>
      </c>
      <c r="KB2" t="s">
        <v>1442</v>
      </c>
      <c r="KC2" t="s">
        <v>1054</v>
      </c>
      <c r="KD2" t="s">
        <v>1465</v>
      </c>
      <c r="KE2" t="s">
        <v>1220</v>
      </c>
      <c r="KF2" t="s">
        <v>1123</v>
      </c>
      <c r="KG2" s="386" t="s">
        <v>1373</v>
      </c>
      <c r="KH2" t="s">
        <v>1453</v>
      </c>
      <c r="KI2" t="s">
        <v>1452</v>
      </c>
      <c r="KJ2" t="s">
        <v>1335</v>
      </c>
      <c r="KK2" t="s">
        <v>1445</v>
      </c>
      <c r="KL2" t="s">
        <v>996</v>
      </c>
      <c r="KM2" t="s">
        <v>1443</v>
      </c>
      <c r="KN2" t="s">
        <v>737</v>
      </c>
      <c r="KO2" t="s">
        <v>1439</v>
      </c>
      <c r="KP2" t="s">
        <v>1198</v>
      </c>
      <c r="KQ2" t="s">
        <v>1429</v>
      </c>
      <c r="KR2" t="s">
        <v>1422</v>
      </c>
      <c r="KS2" t="s">
        <v>1058</v>
      </c>
      <c r="KT2" t="s">
        <v>1421</v>
      </c>
      <c r="KU2" t="s">
        <v>1793</v>
      </c>
      <c r="KV2" t="s">
        <v>1420</v>
      </c>
      <c r="KW2" t="s">
        <v>1146</v>
      </c>
      <c r="KX2" t="s">
        <v>1270</v>
      </c>
      <c r="KY2" t="s">
        <v>1286</v>
      </c>
      <c r="KZ2" t="s">
        <v>1415</v>
      </c>
      <c r="LA2" t="s">
        <v>1413</v>
      </c>
      <c r="LB2" t="s">
        <v>1409</v>
      </c>
      <c r="LC2" t="s">
        <v>1405</v>
      </c>
      <c r="LD2" t="s">
        <v>749</v>
      </c>
      <c r="LE2" t="s">
        <v>1394</v>
      </c>
      <c r="LF2" t="s">
        <v>1397</v>
      </c>
      <c r="LG2" t="s">
        <v>1146</v>
      </c>
      <c r="LH2" t="s">
        <v>1395</v>
      </c>
      <c r="LI2" t="s">
        <v>1077</v>
      </c>
      <c r="LJ2" t="s">
        <v>4644</v>
      </c>
      <c r="LK2" s="386" t="s">
        <v>1511</v>
      </c>
      <c r="LL2" t="s">
        <v>1511</v>
      </c>
      <c r="LM2" t="s">
        <v>1418</v>
      </c>
      <c r="LN2" t="s">
        <v>4509</v>
      </c>
      <c r="LO2" t="s">
        <v>1385</v>
      </c>
      <c r="LP2" t="s">
        <v>4510</v>
      </c>
      <c r="LQ2" t="s">
        <v>1154</v>
      </c>
      <c r="LR2" t="s">
        <v>1378</v>
      </c>
      <c r="LS2" t="s">
        <v>1105</v>
      </c>
      <c r="LT2" t="s">
        <v>1373</v>
      </c>
      <c r="LU2" t="s">
        <v>1371</v>
      </c>
      <c r="LV2" t="s">
        <v>1214</v>
      </c>
      <c r="LW2" t="s">
        <v>1370</v>
      </c>
      <c r="LX2" t="s">
        <v>1368</v>
      </c>
      <c r="LY2" t="s">
        <v>1410</v>
      </c>
      <c r="LZ2" t="s">
        <v>1364</v>
      </c>
      <c r="MA2" t="s">
        <v>1363</v>
      </c>
      <c r="MB2" t="s">
        <v>1361</v>
      </c>
      <c r="MC2" t="s">
        <v>1359</v>
      </c>
      <c r="MD2" t="s">
        <v>1357</v>
      </c>
      <c r="ME2" t="s">
        <v>1355</v>
      </c>
      <c r="MF2" t="s">
        <v>1354</v>
      </c>
      <c r="MG2" t="s">
        <v>1350</v>
      </c>
      <c r="MH2" t="s">
        <v>4337</v>
      </c>
      <c r="MI2" t="s">
        <v>1349</v>
      </c>
      <c r="MJ2" t="s">
        <v>1348</v>
      </c>
      <c r="MK2" t="s">
        <v>1345</v>
      </c>
      <c r="ML2" t="s">
        <v>1234</v>
      </c>
      <c r="MM2" t="s">
        <v>1343</v>
      </c>
      <c r="MN2" t="s">
        <v>1342</v>
      </c>
      <c r="MO2" t="s">
        <v>1340</v>
      </c>
      <c r="MP2" t="s">
        <v>4514</v>
      </c>
      <c r="MQ2" t="s">
        <v>862</v>
      </c>
      <c r="MR2" t="s">
        <v>1257</v>
      </c>
      <c r="MS2" t="s">
        <v>1327</v>
      </c>
      <c r="MT2" t="s">
        <v>1324</v>
      </c>
      <c r="MU2" t="s">
        <v>1321</v>
      </c>
      <c r="MV2" t="s">
        <v>1320</v>
      </c>
      <c r="MW2" t="s">
        <v>1050</v>
      </c>
      <c r="MX2" t="s">
        <v>1313</v>
      </c>
      <c r="MY2" t="s">
        <v>4516</v>
      </c>
      <c r="MZ2" t="s">
        <v>1153</v>
      </c>
      <c r="NA2" t="s">
        <v>994</v>
      </c>
      <c r="NB2" t="s">
        <v>4518</v>
      </c>
      <c r="NC2" t="s">
        <v>1278</v>
      </c>
      <c r="ND2" t="s">
        <v>1277</v>
      </c>
      <c r="NE2" t="s">
        <v>1276</v>
      </c>
      <c r="NF2" t="s">
        <v>896</v>
      </c>
      <c r="NG2" t="s">
        <v>896</v>
      </c>
      <c r="NH2" t="s">
        <v>862</v>
      </c>
      <c r="NI2" t="s">
        <v>1258</v>
      </c>
      <c r="NJ2" t="s">
        <v>1253</v>
      </c>
      <c r="NK2" t="s">
        <v>1242</v>
      </c>
      <c r="NL2" t="s">
        <v>1194</v>
      </c>
      <c r="NM2" t="s">
        <v>1157</v>
      </c>
      <c r="NN2" t="s">
        <v>1239</v>
      </c>
      <c r="NO2" t="s">
        <v>4526</v>
      </c>
      <c r="NP2" t="s">
        <v>1230</v>
      </c>
      <c r="NQ2" t="s">
        <v>1228</v>
      </c>
      <c r="NR2" t="s">
        <v>1226</v>
      </c>
      <c r="NS2" t="s">
        <v>855</v>
      </c>
      <c r="NT2" s="157" t="s">
        <v>1124</v>
      </c>
      <c r="NU2" s="159" t="s">
        <v>1837</v>
      </c>
      <c r="NV2" t="s">
        <v>4337</v>
      </c>
      <c r="NW2" t="s">
        <v>1201</v>
      </c>
      <c r="NX2" t="s">
        <v>1200</v>
      </c>
      <c r="NY2" t="s">
        <v>1190</v>
      </c>
      <c r="NZ2" t="s">
        <v>1189</v>
      </c>
      <c r="OA2" t="s">
        <v>1184</v>
      </c>
      <c r="OB2" t="s">
        <v>1183</v>
      </c>
      <c r="OC2" t="s">
        <v>1112</v>
      </c>
      <c r="OD2" t="s">
        <v>1333</v>
      </c>
      <c r="OE2" t="s">
        <v>4647</v>
      </c>
      <c r="OF2" t="s">
        <v>1135</v>
      </c>
      <c r="OG2" t="s">
        <v>1173</v>
      </c>
      <c r="OH2" t="s">
        <v>1170</v>
      </c>
      <c r="OI2" t="s">
        <v>887</v>
      </c>
      <c r="OJ2" t="s">
        <v>1148</v>
      </c>
      <c r="OK2" t="s">
        <v>911</v>
      </c>
      <c r="OL2" t="s">
        <v>1160</v>
      </c>
      <c r="OM2" t="s">
        <v>4376</v>
      </c>
      <c r="ON2" t="s">
        <v>1159</v>
      </c>
      <c r="OO2" t="s">
        <v>940</v>
      </c>
      <c r="OP2" t="s">
        <v>1114</v>
      </c>
      <c r="OQ2" t="s">
        <v>4649</v>
      </c>
      <c r="OR2" t="s">
        <v>1093</v>
      </c>
      <c r="OS2" t="s">
        <v>1142</v>
      </c>
      <c r="OT2" t="s">
        <v>987</v>
      </c>
      <c r="OU2" t="s">
        <v>1134</v>
      </c>
      <c r="OV2" t="s">
        <v>1132</v>
      </c>
      <c r="OW2" t="s">
        <v>1130</v>
      </c>
      <c r="OX2" t="s">
        <v>1129</v>
      </c>
      <c r="OY2" t="s">
        <v>1126</v>
      </c>
      <c r="OZ2" t="s">
        <v>1125</v>
      </c>
      <c r="PA2" t="s">
        <v>4650</v>
      </c>
      <c r="PB2" t="s">
        <v>1122</v>
      </c>
      <c r="PC2" t="s">
        <v>1115</v>
      </c>
      <c r="PD2" t="s">
        <v>1113</v>
      </c>
      <c r="PE2" t="s">
        <v>4653</v>
      </c>
      <c r="PF2" t="s">
        <v>1110</v>
      </c>
      <c r="PG2" t="s">
        <v>1036</v>
      </c>
      <c r="PH2" t="s">
        <v>1105</v>
      </c>
      <c r="PI2" t="s">
        <v>1103</v>
      </c>
      <c r="PJ2" t="s">
        <v>1102</v>
      </c>
      <c r="PK2" t="s">
        <v>743</v>
      </c>
      <c r="PL2" t="s">
        <v>1068</v>
      </c>
      <c r="PM2" t="s">
        <v>1066</v>
      </c>
      <c r="PN2" t="s">
        <v>1065</v>
      </c>
      <c r="PO2" t="s">
        <v>1064</v>
      </c>
      <c r="PP2" t="s">
        <v>1063</v>
      </c>
      <c r="PQ2" t="s">
        <v>1059</v>
      </c>
      <c r="PR2" t="s">
        <v>1057</v>
      </c>
      <c r="PS2" t="s">
        <v>1054</v>
      </c>
      <c r="PT2" t="s">
        <v>1142</v>
      </c>
      <c r="PU2" t="s">
        <v>1044</v>
      </c>
      <c r="PV2" t="s">
        <v>1042</v>
      </c>
      <c r="PW2" t="s">
        <v>1040</v>
      </c>
      <c r="PX2" t="s">
        <v>1036</v>
      </c>
      <c r="PY2" t="s">
        <v>4546</v>
      </c>
      <c r="PZ2" t="s">
        <v>1030</v>
      </c>
      <c r="QA2" t="s">
        <v>4654</v>
      </c>
      <c r="QB2" t="s">
        <v>1035</v>
      </c>
      <c r="QC2" t="s">
        <v>1026</v>
      </c>
      <c r="QD2" t="s">
        <v>989</v>
      </c>
      <c r="QE2" t="s">
        <v>1024</v>
      </c>
      <c r="QF2" t="s">
        <v>1021</v>
      </c>
      <c r="QG2" t="s">
        <v>976</v>
      </c>
      <c r="QH2" t="s">
        <v>4548</v>
      </c>
      <c r="QI2" t="s">
        <v>1004</v>
      </c>
      <c r="QJ2" t="s">
        <v>4550</v>
      </c>
      <c r="QK2" t="s">
        <v>4551</v>
      </c>
      <c r="QL2" t="s">
        <v>995</v>
      </c>
      <c r="QM2" t="s">
        <v>1430</v>
      </c>
      <c r="QN2" t="s">
        <v>986</v>
      </c>
      <c r="QO2" t="s">
        <v>985</v>
      </c>
      <c r="QP2" t="s">
        <v>979</v>
      </c>
      <c r="QQ2" t="s">
        <v>1498</v>
      </c>
      <c r="QR2" t="s">
        <v>1438</v>
      </c>
      <c r="QS2" t="s">
        <v>912</v>
      </c>
      <c r="QT2" s="386" t="s">
        <v>4556</v>
      </c>
      <c r="QU2" t="s">
        <v>965</v>
      </c>
    </row>
    <row r="3" spans="1:463" x14ac:dyDescent="0.25">
      <c r="A3" t="s">
        <v>960</v>
      </c>
      <c r="B3" t="s">
        <v>962</v>
      </c>
      <c r="C3" t="s">
        <v>793</v>
      </c>
      <c r="F3" t="s">
        <v>1631</v>
      </c>
      <c r="I3" t="s">
        <v>1033</v>
      </c>
      <c r="J3" t="s">
        <v>1050</v>
      </c>
      <c r="L3" t="s">
        <v>4429</v>
      </c>
      <c r="M3" t="s">
        <v>1927</v>
      </c>
      <c r="O3" t="s">
        <v>1689</v>
      </c>
      <c r="Q3" t="s">
        <v>1749</v>
      </c>
      <c r="R3" t="s">
        <v>1924</v>
      </c>
      <c r="S3" t="s">
        <v>1210</v>
      </c>
      <c r="T3" t="s">
        <v>1917</v>
      </c>
      <c r="V3" t="s">
        <v>1910</v>
      </c>
      <c r="W3" t="s">
        <v>1561</v>
      </c>
      <c r="Z3" t="s">
        <v>1463</v>
      </c>
      <c r="AA3" t="s">
        <v>976</v>
      </c>
      <c r="AB3" t="s">
        <v>1573</v>
      </c>
      <c r="AC3" t="s">
        <v>1662</v>
      </c>
      <c r="AD3" t="s">
        <v>1890</v>
      </c>
      <c r="AF3" t="s">
        <v>1050</v>
      </c>
      <c r="AG3" t="s">
        <v>4435</v>
      </c>
      <c r="AH3" t="s">
        <v>1802</v>
      </c>
      <c r="AI3" t="s">
        <v>1188</v>
      </c>
      <c r="AO3" t="s">
        <v>1880</v>
      </c>
      <c r="AS3" t="s">
        <v>1416</v>
      </c>
      <c r="AV3" t="s">
        <v>1659</v>
      </c>
      <c r="BA3" t="s">
        <v>1169</v>
      </c>
      <c r="BE3" t="s">
        <v>4337</v>
      </c>
      <c r="BF3" t="s">
        <v>4603</v>
      </c>
      <c r="BJ3" t="s">
        <v>1863</v>
      </c>
      <c r="BK3" t="s">
        <v>1860</v>
      </c>
      <c r="BM3" t="s">
        <v>976</v>
      </c>
      <c r="BN3" t="s">
        <v>1089</v>
      </c>
      <c r="BO3" t="s">
        <v>1451</v>
      </c>
      <c r="BP3" t="s">
        <v>4604</v>
      </c>
      <c r="BQ3" t="s">
        <v>1849</v>
      </c>
      <c r="BS3" t="s">
        <v>1138</v>
      </c>
      <c r="BU3" t="s">
        <v>1275</v>
      </c>
      <c r="BW3" t="s">
        <v>4609</v>
      </c>
      <c r="CC3" t="s">
        <v>1805</v>
      </c>
      <c r="CD3" t="s">
        <v>1034</v>
      </c>
      <c r="CF3" t="s">
        <v>1836</v>
      </c>
      <c r="CH3" t="s">
        <v>1194</v>
      </c>
      <c r="CI3" t="s">
        <v>1827</v>
      </c>
      <c r="CL3" t="s">
        <v>1479</v>
      </c>
      <c r="CO3" t="s">
        <v>1804</v>
      </c>
      <c r="CP3" t="s">
        <v>1594</v>
      </c>
      <c r="CQ3" t="s">
        <v>1800</v>
      </c>
      <c r="CR3" t="s">
        <v>1454</v>
      </c>
      <c r="CS3" s="385" t="s">
        <v>4450</v>
      </c>
      <c r="CU3" t="s">
        <v>1368</v>
      </c>
      <c r="CV3" t="s">
        <v>1423</v>
      </c>
      <c r="CW3" t="s">
        <v>1536</v>
      </c>
      <c r="CY3" t="s">
        <v>1121</v>
      </c>
      <c r="CZ3" t="s">
        <v>4616</v>
      </c>
      <c r="DA3" t="s">
        <v>1596</v>
      </c>
      <c r="DC3" t="s">
        <v>1793</v>
      </c>
      <c r="DE3" t="s">
        <v>802</v>
      </c>
      <c r="DG3" t="s">
        <v>1781</v>
      </c>
      <c r="DI3" t="s">
        <v>1776</v>
      </c>
      <c r="DJ3" t="s">
        <v>4456</v>
      </c>
      <c r="DK3" t="s">
        <v>4617</v>
      </c>
      <c r="DL3" t="s">
        <v>1760</v>
      </c>
      <c r="DP3" t="s">
        <v>1167</v>
      </c>
      <c r="DQ3" t="s">
        <v>4466</v>
      </c>
      <c r="DR3" t="s">
        <v>1750</v>
      </c>
      <c r="DS3" t="s">
        <v>1749</v>
      </c>
      <c r="DT3" t="s">
        <v>1338</v>
      </c>
      <c r="DU3" t="s">
        <v>901</v>
      </c>
      <c r="DV3" t="s">
        <v>1669</v>
      </c>
      <c r="DY3" t="s">
        <v>1716</v>
      </c>
      <c r="DZ3" t="s">
        <v>1412</v>
      </c>
      <c r="EB3" t="s">
        <v>758</v>
      </c>
      <c r="EC3" t="s">
        <v>1244</v>
      </c>
      <c r="ED3" t="s">
        <v>1412</v>
      </c>
      <c r="EE3" t="s">
        <v>1260</v>
      </c>
      <c r="EH3" t="s">
        <v>1487</v>
      </c>
      <c r="EI3" t="s">
        <v>1435</v>
      </c>
      <c r="EM3" t="s">
        <v>1702</v>
      </c>
      <c r="EN3" t="s">
        <v>4337</v>
      </c>
      <c r="EQ3" t="s">
        <v>1697</v>
      </c>
      <c r="ER3" t="s">
        <v>1247</v>
      </c>
      <c r="ET3" t="s">
        <v>4478</v>
      </c>
      <c r="EU3" t="s">
        <v>741</v>
      </c>
      <c r="EV3" t="s">
        <v>1693</v>
      </c>
      <c r="EX3" t="s">
        <v>4534</v>
      </c>
      <c r="EY3" t="s">
        <v>1419</v>
      </c>
      <c r="FA3" t="s">
        <v>1690</v>
      </c>
      <c r="FB3" t="s">
        <v>4377</v>
      </c>
      <c r="FC3" t="s">
        <v>976</v>
      </c>
      <c r="FE3" t="s">
        <v>793</v>
      </c>
      <c r="FG3" t="s">
        <v>1686</v>
      </c>
      <c r="FJ3" t="s">
        <v>1683</v>
      </c>
      <c r="FK3" t="s">
        <v>1202</v>
      </c>
      <c r="FL3" t="s">
        <v>1678</v>
      </c>
      <c r="FM3" t="s">
        <v>1674</v>
      </c>
      <c r="FP3" t="s">
        <v>1107</v>
      </c>
      <c r="FR3" t="s">
        <v>1424</v>
      </c>
      <c r="FZ3" t="s">
        <v>898</v>
      </c>
      <c r="GA3" t="s">
        <v>1077</v>
      </c>
      <c r="GD3" t="s">
        <v>1661</v>
      </c>
      <c r="GE3" t="s">
        <v>976</v>
      </c>
      <c r="GF3" t="s">
        <v>1175</v>
      </c>
      <c r="GG3" t="s">
        <v>1219</v>
      </c>
      <c r="GI3" t="s">
        <v>1653</v>
      </c>
      <c r="GJ3" t="s">
        <v>1651</v>
      </c>
      <c r="GK3" t="s">
        <v>1649</v>
      </c>
      <c r="GL3" t="s">
        <v>1252</v>
      </c>
      <c r="GM3" t="s">
        <v>1648</v>
      </c>
      <c r="GN3" t="s">
        <v>1675</v>
      </c>
      <c r="GP3" t="s">
        <v>1642</v>
      </c>
      <c r="GR3" t="s">
        <v>4485</v>
      </c>
      <c r="GU3" t="s">
        <v>1018</v>
      </c>
      <c r="GV3" t="s">
        <v>1632</v>
      </c>
      <c r="GX3" t="s">
        <v>1335</v>
      </c>
      <c r="GY3" t="s">
        <v>1751</v>
      </c>
      <c r="HB3" t="s">
        <v>926</v>
      </c>
      <c r="HC3" t="s">
        <v>4490</v>
      </c>
      <c r="HE3" t="s">
        <v>1149</v>
      </c>
      <c r="HF3" t="s">
        <v>1608</v>
      </c>
      <c r="HG3" t="s">
        <v>1605</v>
      </c>
      <c r="HI3" t="s">
        <v>1877</v>
      </c>
      <c r="HL3" t="s">
        <v>1598</v>
      </c>
      <c r="HN3" t="s">
        <v>1567</v>
      </c>
      <c r="HP3" t="s">
        <v>1279</v>
      </c>
      <c r="HR3" t="s">
        <v>1569</v>
      </c>
      <c r="HS3" t="s">
        <v>1565</v>
      </c>
      <c r="HT3" t="s">
        <v>1560</v>
      </c>
      <c r="IC3" t="s">
        <v>1554</v>
      </c>
      <c r="ID3" t="s">
        <v>1552</v>
      </c>
      <c r="IE3" t="s">
        <v>1548</v>
      </c>
      <c r="IF3" t="s">
        <v>1011</v>
      </c>
      <c r="IG3" t="s">
        <v>1547</v>
      </c>
      <c r="IH3" t="s">
        <v>1163</v>
      </c>
      <c r="IM3" t="s">
        <v>1542</v>
      </c>
      <c r="IN3" t="s">
        <v>1012</v>
      </c>
      <c r="IO3" t="s">
        <v>1017</v>
      </c>
      <c r="IR3" t="s">
        <v>1538</v>
      </c>
      <c r="IT3" t="s">
        <v>1535</v>
      </c>
      <c r="IU3" t="s">
        <v>1285</v>
      </c>
      <c r="JC3" t="s">
        <v>1518</v>
      </c>
      <c r="JD3" t="s">
        <v>1019</v>
      </c>
      <c r="JI3" t="s">
        <v>1512</v>
      </c>
      <c r="JJ3" t="s">
        <v>4639</v>
      </c>
      <c r="JK3" t="s">
        <v>1591</v>
      </c>
      <c r="JL3" t="s">
        <v>1503</v>
      </c>
      <c r="JM3" t="s">
        <v>1499</v>
      </c>
      <c r="JN3" s="12" t="s">
        <v>755</v>
      </c>
      <c r="JP3" t="s">
        <v>1341</v>
      </c>
      <c r="JQ3" t="s">
        <v>1164</v>
      </c>
      <c r="JR3" t="s">
        <v>1488</v>
      </c>
      <c r="JT3" t="s">
        <v>1486</v>
      </c>
      <c r="JW3" t="s">
        <v>1484</v>
      </c>
      <c r="JZ3" t="s">
        <v>4503</v>
      </c>
      <c r="KA3" t="s">
        <v>1468</v>
      </c>
      <c r="KC3" t="s">
        <v>1466</v>
      </c>
      <c r="KD3" t="s">
        <v>1220</v>
      </c>
      <c r="KE3" t="s">
        <v>1312</v>
      </c>
      <c r="KG3" s="386" t="s">
        <v>1341</v>
      </c>
      <c r="KH3" t="s">
        <v>1430</v>
      </c>
      <c r="KK3" t="s">
        <v>800</v>
      </c>
      <c r="KL3" t="s">
        <v>936</v>
      </c>
      <c r="KM3" t="s">
        <v>1444</v>
      </c>
      <c r="KO3" t="s">
        <v>1248</v>
      </c>
      <c r="KP3" t="s">
        <v>1012</v>
      </c>
      <c r="KR3" t="s">
        <v>1426</v>
      </c>
      <c r="KS3" t="s">
        <v>1425</v>
      </c>
      <c r="KT3" t="s">
        <v>1015</v>
      </c>
      <c r="KY3" t="s">
        <v>4506</v>
      </c>
      <c r="LB3" s="12" t="s">
        <v>4376</v>
      </c>
      <c r="LC3" t="s">
        <v>1406</v>
      </c>
      <c r="LD3" t="s">
        <v>1399</v>
      </c>
      <c r="LE3" t="s">
        <v>1398</v>
      </c>
      <c r="LK3" t="s">
        <v>4420</v>
      </c>
      <c r="LL3" t="s">
        <v>4420</v>
      </c>
      <c r="LM3" t="s">
        <v>1391</v>
      </c>
      <c r="LN3" t="s">
        <v>1135</v>
      </c>
      <c r="LP3" t="s">
        <v>1382</v>
      </c>
      <c r="LR3" t="s">
        <v>1379</v>
      </c>
      <c r="LS3" t="s">
        <v>1376</v>
      </c>
      <c r="LT3" t="s">
        <v>1374</v>
      </c>
      <c r="LU3" t="s">
        <v>1372</v>
      </c>
      <c r="LX3" t="s">
        <v>1369</v>
      </c>
      <c r="LY3" t="s">
        <v>1703</v>
      </c>
      <c r="MC3" t="s">
        <v>1198</v>
      </c>
      <c r="MD3" t="s">
        <v>829</v>
      </c>
      <c r="MG3" t="s">
        <v>1351</v>
      </c>
      <c r="MH3" t="s">
        <v>1339</v>
      </c>
      <c r="MJ3" t="s">
        <v>1212</v>
      </c>
      <c r="MP3" t="s">
        <v>1637</v>
      </c>
      <c r="MQ3" t="s">
        <v>1337</v>
      </c>
      <c r="MR3" t="s">
        <v>1332</v>
      </c>
      <c r="MS3" t="s">
        <v>1328</v>
      </c>
      <c r="MT3" t="s">
        <v>1131</v>
      </c>
      <c r="MU3" t="s">
        <v>1322</v>
      </c>
      <c r="MX3" t="s">
        <v>1314</v>
      </c>
      <c r="MY3" t="s">
        <v>1069</v>
      </c>
      <c r="MZ3" t="s">
        <v>1296</v>
      </c>
      <c r="NA3" t="s">
        <v>1287</v>
      </c>
      <c r="NB3" t="s">
        <v>793</v>
      </c>
      <c r="NE3" t="s">
        <v>4520</v>
      </c>
      <c r="NF3" t="s">
        <v>1272</v>
      </c>
      <c r="NG3" t="s">
        <v>4521</v>
      </c>
      <c r="NI3" t="s">
        <v>802</v>
      </c>
      <c r="NJ3" t="s">
        <v>1254</v>
      </c>
      <c r="NK3" t="s">
        <v>895</v>
      </c>
      <c r="NO3" t="s">
        <v>865</v>
      </c>
      <c r="NQ3" t="s">
        <v>4530</v>
      </c>
      <c r="NR3" t="s">
        <v>904</v>
      </c>
      <c r="NS3" t="s">
        <v>1224</v>
      </c>
      <c r="NT3" s="9" t="s">
        <v>1002</v>
      </c>
      <c r="NU3" s="158"/>
      <c r="NV3" t="s">
        <v>4301</v>
      </c>
      <c r="NY3" t="s">
        <v>1855</v>
      </c>
      <c r="OA3" t="s">
        <v>1186</v>
      </c>
      <c r="OC3" t="s">
        <v>1178</v>
      </c>
      <c r="OD3" t="s">
        <v>4539</v>
      </c>
      <c r="OF3" t="s">
        <v>1116</v>
      </c>
      <c r="OG3" t="s">
        <v>1174</v>
      </c>
      <c r="OH3" t="s">
        <v>1171</v>
      </c>
      <c r="OJ3" t="s">
        <v>1168</v>
      </c>
      <c r="OL3" t="s">
        <v>1161</v>
      </c>
      <c r="OO3" t="s">
        <v>1108</v>
      </c>
      <c r="OP3" t="s">
        <v>1155</v>
      </c>
      <c r="OR3" t="s">
        <v>1143</v>
      </c>
      <c r="OV3" t="s">
        <v>1133</v>
      </c>
      <c r="PA3" t="s">
        <v>4651</v>
      </c>
      <c r="PB3" t="s">
        <v>800</v>
      </c>
      <c r="PC3" t="s">
        <v>1117</v>
      </c>
      <c r="PF3" t="s">
        <v>1925</v>
      </c>
      <c r="PG3" t="s">
        <v>1109</v>
      </c>
      <c r="PI3" t="s">
        <v>1104</v>
      </c>
      <c r="PK3" t="s">
        <v>1096</v>
      </c>
      <c r="PL3" t="s">
        <v>1071</v>
      </c>
      <c r="PQ3" t="s">
        <v>922</v>
      </c>
      <c r="PS3" t="s">
        <v>1055</v>
      </c>
      <c r="PT3" t="s">
        <v>4545</v>
      </c>
      <c r="PU3" t="s">
        <v>1027</v>
      </c>
      <c r="PV3" t="s">
        <v>1043</v>
      </c>
      <c r="PW3" t="s">
        <v>1041</v>
      </c>
      <c r="PX3" t="s">
        <v>1038</v>
      </c>
      <c r="PZ3" t="s">
        <v>1031</v>
      </c>
      <c r="QC3" t="s">
        <v>1027</v>
      </c>
      <c r="QD3" t="s">
        <v>1033</v>
      </c>
      <c r="QF3" t="s">
        <v>1022</v>
      </c>
      <c r="QH3" t="s">
        <v>1012</v>
      </c>
      <c r="QI3" t="s">
        <v>1005</v>
      </c>
      <c r="QJ3" t="s">
        <v>1003</v>
      </c>
      <c r="QK3" t="s">
        <v>4655</v>
      </c>
      <c r="QL3" t="s">
        <v>997</v>
      </c>
      <c r="QM3" t="s">
        <v>990</v>
      </c>
      <c r="QN3" t="s">
        <v>988</v>
      </c>
      <c r="QP3" t="s">
        <v>981</v>
      </c>
      <c r="QQ3" t="s">
        <v>975</v>
      </c>
      <c r="QS3" t="s">
        <v>972</v>
      </c>
      <c r="QT3" t="s">
        <v>970</v>
      </c>
      <c r="QU3" t="s">
        <v>966</v>
      </c>
    </row>
    <row r="4" spans="1:463" x14ac:dyDescent="0.25">
      <c r="B4" t="s">
        <v>963</v>
      </c>
      <c r="C4" t="s">
        <v>4424</v>
      </c>
      <c r="F4" t="s">
        <v>1932</v>
      </c>
      <c r="L4" t="s">
        <v>1338</v>
      </c>
      <c r="Q4" t="s">
        <v>999</v>
      </c>
      <c r="R4" t="s">
        <v>1815</v>
      </c>
      <c r="S4" t="s">
        <v>1271</v>
      </c>
      <c r="T4" t="s">
        <v>1918</v>
      </c>
      <c r="V4" t="s">
        <v>4431</v>
      </c>
      <c r="W4" t="s">
        <v>829</v>
      </c>
      <c r="AB4" t="s">
        <v>1908</v>
      </c>
      <c r="AD4" t="s">
        <v>1891</v>
      </c>
      <c r="AF4" t="s">
        <v>1888</v>
      </c>
      <c r="AG4" t="s">
        <v>4436</v>
      </c>
      <c r="AH4" t="s">
        <v>1271</v>
      </c>
      <c r="AI4" t="s">
        <v>1882</v>
      </c>
      <c r="AO4" t="s">
        <v>1562</v>
      </c>
      <c r="AV4" t="s">
        <v>1869</v>
      </c>
      <c r="BE4" t="s">
        <v>1192</v>
      </c>
      <c r="BK4" t="s">
        <v>1202</v>
      </c>
      <c r="BM4" t="s">
        <v>1856</v>
      </c>
      <c r="BN4" t="s">
        <v>1851</v>
      </c>
      <c r="BS4" t="s">
        <v>1438</v>
      </c>
      <c r="BU4" t="s">
        <v>1794</v>
      </c>
      <c r="BW4" t="s">
        <v>4610</v>
      </c>
      <c r="CC4" t="s">
        <v>899</v>
      </c>
      <c r="CD4" t="s">
        <v>1837</v>
      </c>
      <c r="CH4" t="s">
        <v>1835</v>
      </c>
      <c r="CI4" t="s">
        <v>1828</v>
      </c>
      <c r="CL4" t="s">
        <v>1270</v>
      </c>
      <c r="CO4" t="s">
        <v>1806</v>
      </c>
      <c r="CP4" t="s">
        <v>1802</v>
      </c>
      <c r="CQ4" t="s">
        <v>1729</v>
      </c>
      <c r="CR4" t="s">
        <v>1798</v>
      </c>
      <c r="CZ4" t="s">
        <v>758</v>
      </c>
      <c r="DC4" t="s">
        <v>771</v>
      </c>
      <c r="DE4" t="s">
        <v>1492</v>
      </c>
      <c r="DG4" t="s">
        <v>1782</v>
      </c>
      <c r="DI4" t="s">
        <v>1680</v>
      </c>
      <c r="DJ4" t="s">
        <v>1773</v>
      </c>
      <c r="DK4" t="s">
        <v>1764</v>
      </c>
      <c r="DL4" t="s">
        <v>1761</v>
      </c>
      <c r="DQ4" t="s">
        <v>1756</v>
      </c>
      <c r="DR4" t="s">
        <v>1751</v>
      </c>
      <c r="DT4" t="s">
        <v>1592</v>
      </c>
      <c r="DU4" t="s">
        <v>1747</v>
      </c>
      <c r="DV4" t="s">
        <v>1285</v>
      </c>
      <c r="DY4" t="s">
        <v>1717</v>
      </c>
      <c r="EB4" t="s">
        <v>1241</v>
      </c>
      <c r="EC4" t="s">
        <v>1705</v>
      </c>
      <c r="EE4" t="s">
        <v>1094</v>
      </c>
      <c r="EH4" t="s">
        <v>1524</v>
      </c>
      <c r="EN4" t="s">
        <v>1701</v>
      </c>
      <c r="EQ4" t="s">
        <v>1698</v>
      </c>
      <c r="ER4" t="s">
        <v>758</v>
      </c>
      <c r="ET4" t="s">
        <v>1695</v>
      </c>
      <c r="EU4" t="s">
        <v>829</v>
      </c>
      <c r="EV4" t="s">
        <v>1229</v>
      </c>
      <c r="EX4" t="s">
        <v>4372</v>
      </c>
      <c r="EY4" t="s">
        <v>1411</v>
      </c>
      <c r="FB4" t="s">
        <v>1123</v>
      </c>
      <c r="FE4" t="s">
        <v>1688</v>
      </c>
      <c r="FG4" t="s">
        <v>4481</v>
      </c>
      <c r="FJ4" t="s">
        <v>4622</v>
      </c>
      <c r="FK4" t="s">
        <v>902</v>
      </c>
      <c r="FM4" t="s">
        <v>1273</v>
      </c>
      <c r="FP4" t="s">
        <v>1671</v>
      </c>
      <c r="FR4" t="s">
        <v>1121</v>
      </c>
      <c r="FZ4" t="s">
        <v>862</v>
      </c>
      <c r="GE4" t="s">
        <v>1657</v>
      </c>
      <c r="GG4" t="s">
        <v>1087</v>
      </c>
      <c r="GI4" t="s">
        <v>1654</v>
      </c>
      <c r="GL4" t="s">
        <v>4484</v>
      </c>
      <c r="GP4" t="s">
        <v>1643</v>
      </c>
      <c r="GR4" t="s">
        <v>1463</v>
      </c>
      <c r="GU4" t="s">
        <v>1240</v>
      </c>
      <c r="GV4" t="s">
        <v>1633</v>
      </c>
      <c r="GX4" t="s">
        <v>1618</v>
      </c>
      <c r="GY4" t="s">
        <v>4487</v>
      </c>
      <c r="HC4" t="s">
        <v>751</v>
      </c>
      <c r="HG4" t="s">
        <v>1606</v>
      </c>
      <c r="HI4" t="s">
        <v>4491</v>
      </c>
      <c r="HL4" t="s">
        <v>4492</v>
      </c>
      <c r="HP4" t="s">
        <v>1572</v>
      </c>
      <c r="HR4" t="s">
        <v>837</v>
      </c>
      <c r="HS4" t="s">
        <v>1566</v>
      </c>
      <c r="HT4" t="s">
        <v>4494</v>
      </c>
      <c r="IC4" t="s">
        <v>1333</v>
      </c>
      <c r="ID4" t="s">
        <v>1211</v>
      </c>
      <c r="IE4" t="s">
        <v>1454</v>
      </c>
      <c r="IG4" t="s">
        <v>4495</v>
      </c>
      <c r="IH4" t="s">
        <v>1414</v>
      </c>
      <c r="IN4" t="s">
        <v>1431</v>
      </c>
      <c r="IR4" t="s">
        <v>777</v>
      </c>
      <c r="IU4" t="s">
        <v>1202</v>
      </c>
      <c r="JC4" t="s">
        <v>1406</v>
      </c>
      <c r="JI4" t="s">
        <v>993</v>
      </c>
      <c r="JJ4" t="s">
        <v>1509</v>
      </c>
      <c r="JL4" t="s">
        <v>1504</v>
      </c>
      <c r="JM4" t="s">
        <v>1232</v>
      </c>
      <c r="JN4" t="s">
        <v>1494</v>
      </c>
      <c r="JQ4" t="s">
        <v>940</v>
      </c>
      <c r="JR4" t="s">
        <v>1489</v>
      </c>
      <c r="JT4" t="s">
        <v>1141</v>
      </c>
      <c r="JZ4" t="s">
        <v>1471</v>
      </c>
      <c r="KD4" t="s">
        <v>1312</v>
      </c>
      <c r="KG4" s="386" t="s">
        <v>4462</v>
      </c>
      <c r="KH4" t="s">
        <v>959</v>
      </c>
      <c r="KK4" t="s">
        <v>1446</v>
      </c>
      <c r="KL4" t="s">
        <v>745</v>
      </c>
      <c r="KO4" t="s">
        <v>1440</v>
      </c>
      <c r="KP4" t="s">
        <v>1431</v>
      </c>
      <c r="KR4" t="s">
        <v>1427</v>
      </c>
      <c r="KY4" t="s">
        <v>1128</v>
      </c>
      <c r="LC4" t="s">
        <v>1407</v>
      </c>
      <c r="LD4" t="s">
        <v>1400</v>
      </c>
      <c r="LL4" t="s">
        <v>1352</v>
      </c>
      <c r="LN4" t="s">
        <v>973</v>
      </c>
      <c r="LP4" t="s">
        <v>1383</v>
      </c>
      <c r="LR4" t="s">
        <v>1208</v>
      </c>
      <c r="LS4" t="s">
        <v>1377</v>
      </c>
      <c r="LT4" t="s">
        <v>1375</v>
      </c>
      <c r="LY4" t="s">
        <v>1365</v>
      </c>
      <c r="MC4" t="s">
        <v>4419</v>
      </c>
      <c r="MD4" t="s">
        <v>4645</v>
      </c>
      <c r="MG4" t="s">
        <v>1353</v>
      </c>
      <c r="MJ4" t="s">
        <v>1011</v>
      </c>
      <c r="MR4" t="s">
        <v>4515</v>
      </c>
      <c r="MS4" t="s">
        <v>1330</v>
      </c>
      <c r="MT4" t="s">
        <v>1325</v>
      </c>
      <c r="MX4" t="s">
        <v>905</v>
      </c>
      <c r="MY4" t="s">
        <v>1305</v>
      </c>
      <c r="MZ4" t="s">
        <v>1154</v>
      </c>
      <c r="NA4" t="s">
        <v>1289</v>
      </c>
      <c r="NB4" t="s">
        <v>1016</v>
      </c>
      <c r="NF4" t="s">
        <v>4521</v>
      </c>
      <c r="NI4" t="s">
        <v>1202</v>
      </c>
      <c r="NJ4" t="s">
        <v>1255</v>
      </c>
      <c r="NK4" t="s">
        <v>1036</v>
      </c>
      <c r="NO4" t="s">
        <v>4527</v>
      </c>
      <c r="NQ4" t="s">
        <v>1033</v>
      </c>
      <c r="NR4" t="s">
        <v>1227</v>
      </c>
      <c r="NS4" t="s">
        <v>1225</v>
      </c>
      <c r="NT4" s="157" t="s">
        <v>1121</v>
      </c>
      <c r="NU4" s="159"/>
      <c r="NV4" t="s">
        <v>1073</v>
      </c>
      <c r="NY4" t="s">
        <v>1191</v>
      </c>
      <c r="OA4" t="s">
        <v>1187</v>
      </c>
      <c r="OC4" t="s">
        <v>900</v>
      </c>
      <c r="OF4" t="s">
        <v>1075</v>
      </c>
      <c r="OH4" t="s">
        <v>1172</v>
      </c>
      <c r="OO4" t="s">
        <v>1157</v>
      </c>
      <c r="OP4" t="s">
        <v>1156</v>
      </c>
      <c r="OR4" t="s">
        <v>1075</v>
      </c>
      <c r="PB4" t="s">
        <v>1886</v>
      </c>
      <c r="PC4" t="s">
        <v>1119</v>
      </c>
      <c r="PF4" t="s">
        <v>1111</v>
      </c>
      <c r="PK4" t="s">
        <v>1123</v>
      </c>
      <c r="PL4" t="s">
        <v>1072</v>
      </c>
      <c r="PQ4" t="s">
        <v>1060</v>
      </c>
      <c r="PS4" t="s">
        <v>1463</v>
      </c>
      <c r="PT4" t="s">
        <v>755</v>
      </c>
      <c r="PU4" t="s">
        <v>1046</v>
      </c>
      <c r="PZ4" t="s">
        <v>1032</v>
      </c>
      <c r="QC4" t="s">
        <v>1028</v>
      </c>
      <c r="QF4" t="s">
        <v>1023</v>
      </c>
      <c r="QH4" t="s">
        <v>1013</v>
      </c>
      <c r="QI4" t="s">
        <v>1006</v>
      </c>
      <c r="QL4" t="s">
        <v>998</v>
      </c>
      <c r="QM4" t="s">
        <v>4552</v>
      </c>
      <c r="QP4" t="s">
        <v>982</v>
      </c>
      <c r="QQ4" t="s">
        <v>1314</v>
      </c>
      <c r="QS4" t="s">
        <v>4445</v>
      </c>
      <c r="QU4" t="s">
        <v>967</v>
      </c>
    </row>
    <row r="5" spans="1:463" x14ac:dyDescent="0.25">
      <c r="F5" t="s">
        <v>1933</v>
      </c>
      <c r="L5" t="s">
        <v>4430</v>
      </c>
      <c r="Q5" t="s">
        <v>1925</v>
      </c>
      <c r="T5" t="s">
        <v>1919</v>
      </c>
      <c r="V5" t="s">
        <v>1911</v>
      </c>
      <c r="W5" t="s">
        <v>1148</v>
      </c>
      <c r="AB5" t="s">
        <v>1220</v>
      </c>
      <c r="AD5" t="s">
        <v>1288</v>
      </c>
      <c r="AG5" t="s">
        <v>4437</v>
      </c>
      <c r="AH5" t="s">
        <v>1887</v>
      </c>
      <c r="AI5" t="s">
        <v>1883</v>
      </c>
      <c r="AV5" t="s">
        <v>4439</v>
      </c>
      <c r="BE5" t="s">
        <v>1079</v>
      </c>
      <c r="BK5" t="s">
        <v>1861</v>
      </c>
      <c r="BM5" t="s">
        <v>1857</v>
      </c>
      <c r="BN5" t="s">
        <v>1090</v>
      </c>
      <c r="BU5" t="s">
        <v>1740</v>
      </c>
      <c r="CC5" t="s">
        <v>4446</v>
      </c>
      <c r="CD5" t="s">
        <v>1205</v>
      </c>
      <c r="CH5" t="s">
        <v>1000</v>
      </c>
      <c r="CI5" t="s">
        <v>802</v>
      </c>
      <c r="CO5" t="s">
        <v>1808</v>
      </c>
      <c r="CP5" t="s">
        <v>1803</v>
      </c>
      <c r="CQ5" t="s">
        <v>908</v>
      </c>
      <c r="CZ5" t="s">
        <v>1779</v>
      </c>
      <c r="DE5" t="s">
        <v>1780</v>
      </c>
      <c r="DG5" t="s">
        <v>1783</v>
      </c>
      <c r="DI5" t="s">
        <v>1777</v>
      </c>
      <c r="DJ5" t="s">
        <v>4457</v>
      </c>
      <c r="DK5" t="s">
        <v>1765</v>
      </c>
      <c r="DR5" t="s">
        <v>1752</v>
      </c>
      <c r="DU5" t="s">
        <v>1748</v>
      </c>
      <c r="DV5" t="s">
        <v>4468</v>
      </c>
      <c r="DY5" t="s">
        <v>1718</v>
      </c>
      <c r="EE5" t="s">
        <v>1137</v>
      </c>
      <c r="EQ5" t="s">
        <v>4475</v>
      </c>
      <c r="ER5" t="s">
        <v>4477</v>
      </c>
      <c r="EU5" t="s">
        <v>1694</v>
      </c>
      <c r="FG5" t="s">
        <v>4482</v>
      </c>
      <c r="FK5" t="s">
        <v>1050</v>
      </c>
      <c r="FM5" t="s">
        <v>1675</v>
      </c>
      <c r="FP5" t="s">
        <v>1241</v>
      </c>
      <c r="FZ5" t="s">
        <v>1464</v>
      </c>
      <c r="GG5" t="s">
        <v>1481</v>
      </c>
      <c r="GL5" t="s">
        <v>974</v>
      </c>
      <c r="GR5" t="s">
        <v>1543</v>
      </c>
      <c r="GU5" t="s">
        <v>1293</v>
      </c>
      <c r="GV5" t="s">
        <v>1634</v>
      </c>
      <c r="GX5" t="s">
        <v>1619</v>
      </c>
      <c r="GY5" t="s">
        <v>4626</v>
      </c>
      <c r="HC5" t="s">
        <v>1070</v>
      </c>
      <c r="HG5" t="s">
        <v>1607</v>
      </c>
      <c r="HI5" t="s">
        <v>1604</v>
      </c>
      <c r="HL5" t="s">
        <v>4335</v>
      </c>
      <c r="HP5" t="s">
        <v>1573</v>
      </c>
      <c r="HR5" t="s">
        <v>1088</v>
      </c>
      <c r="HS5" t="s">
        <v>1087</v>
      </c>
      <c r="HT5" t="s">
        <v>1532</v>
      </c>
      <c r="IC5" t="s">
        <v>1009</v>
      </c>
      <c r="IG5" t="s">
        <v>4496</v>
      </c>
      <c r="IH5" t="s">
        <v>1545</v>
      </c>
      <c r="IN5" t="s">
        <v>1541</v>
      </c>
      <c r="IU5" t="s">
        <v>1042</v>
      </c>
      <c r="JC5" t="s">
        <v>817</v>
      </c>
      <c r="JJ5" t="s">
        <v>1229</v>
      </c>
      <c r="JL5" t="s">
        <v>1352</v>
      </c>
      <c r="JM5" t="s">
        <v>1235</v>
      </c>
      <c r="JN5" t="s">
        <v>1495</v>
      </c>
      <c r="JQ5" t="s">
        <v>1491</v>
      </c>
      <c r="JZ5" t="s">
        <v>1472</v>
      </c>
      <c r="KG5" s="386" t="s">
        <v>4505</v>
      </c>
      <c r="KH5" t="s">
        <v>4641</v>
      </c>
      <c r="KK5" t="s">
        <v>1447</v>
      </c>
      <c r="KO5" t="s">
        <v>1441</v>
      </c>
      <c r="KP5" t="s">
        <v>1432</v>
      </c>
      <c r="KR5" t="s">
        <v>1086</v>
      </c>
      <c r="LC5" t="s">
        <v>1408</v>
      </c>
      <c r="LD5" t="s">
        <v>1401</v>
      </c>
      <c r="LL5" t="s">
        <v>1392</v>
      </c>
      <c r="LN5" t="s">
        <v>1388</v>
      </c>
      <c r="LP5" t="s">
        <v>1384</v>
      </c>
      <c r="LR5" t="s">
        <v>1073</v>
      </c>
      <c r="MC5" t="s">
        <v>4511</v>
      </c>
      <c r="MG5" t="s">
        <v>4402</v>
      </c>
      <c r="MR5" t="s">
        <v>976</v>
      </c>
      <c r="MS5" t="s">
        <v>1331</v>
      </c>
      <c r="MT5" t="s">
        <v>1326</v>
      </c>
      <c r="MX5" t="s">
        <v>1316</v>
      </c>
      <c r="MY5" t="s">
        <v>1306</v>
      </c>
      <c r="MZ5" t="s">
        <v>1297</v>
      </c>
      <c r="NA5" t="s">
        <v>1291</v>
      </c>
      <c r="NB5" t="s">
        <v>4519</v>
      </c>
      <c r="NF5" t="s">
        <v>1874</v>
      </c>
      <c r="NI5" t="s">
        <v>4523</v>
      </c>
      <c r="NJ5" t="s">
        <v>1256</v>
      </c>
      <c r="NK5" t="s">
        <v>802</v>
      </c>
      <c r="NO5" t="s">
        <v>1231</v>
      </c>
      <c r="NQ5" t="s">
        <v>1229</v>
      </c>
      <c r="NT5" s="157" t="s">
        <v>1121</v>
      </c>
      <c r="NV5" t="s">
        <v>4531</v>
      </c>
      <c r="NY5" t="s">
        <v>1021</v>
      </c>
      <c r="OC5" t="s">
        <v>1180</v>
      </c>
      <c r="OF5" t="s">
        <v>1176</v>
      </c>
      <c r="OO5" t="s">
        <v>1158</v>
      </c>
      <c r="OR5" t="s">
        <v>4541</v>
      </c>
      <c r="PC5" t="s">
        <v>1120</v>
      </c>
      <c r="PK5" t="s">
        <v>1097</v>
      </c>
      <c r="PL5" t="s">
        <v>1081</v>
      </c>
      <c r="PQ5" t="s">
        <v>1526</v>
      </c>
      <c r="PT5" t="s">
        <v>1051</v>
      </c>
      <c r="PU5" t="s">
        <v>809</v>
      </c>
      <c r="QC5" t="s">
        <v>1029</v>
      </c>
      <c r="QH5" t="s">
        <v>993</v>
      </c>
      <c r="QL5" t="s">
        <v>1000</v>
      </c>
      <c r="QM5" t="s">
        <v>991</v>
      </c>
      <c r="QP5" t="s">
        <v>4555</v>
      </c>
      <c r="QQ5" t="s">
        <v>976</v>
      </c>
      <c r="QS5" t="s">
        <v>953</v>
      </c>
      <c r="QU5" t="s">
        <v>968</v>
      </c>
    </row>
    <row r="6" spans="1:463" x14ac:dyDescent="0.25">
      <c r="F6" t="s">
        <v>4425</v>
      </c>
      <c r="L6" t="s">
        <v>829</v>
      </c>
      <c r="T6" t="s">
        <v>1920</v>
      </c>
      <c r="V6" t="s">
        <v>1912</v>
      </c>
      <c r="AD6" t="s">
        <v>1506</v>
      </c>
      <c r="AG6" t="s">
        <v>4438</v>
      </c>
      <c r="AH6" t="s">
        <v>1020</v>
      </c>
      <c r="AI6" t="s">
        <v>1884</v>
      </c>
      <c r="AV6" t="s">
        <v>1870</v>
      </c>
      <c r="BE6" t="s">
        <v>1034</v>
      </c>
      <c r="BK6" t="s">
        <v>1019</v>
      </c>
      <c r="BM6" t="s">
        <v>4444</v>
      </c>
      <c r="BN6" t="s">
        <v>1852</v>
      </c>
      <c r="CC6" t="s">
        <v>1838</v>
      </c>
      <c r="CI6" t="s">
        <v>1658</v>
      </c>
      <c r="CO6" t="s">
        <v>1347</v>
      </c>
      <c r="CP6" t="s">
        <v>1195</v>
      </c>
      <c r="DE6" t="s">
        <v>1787</v>
      </c>
      <c r="DG6" t="s">
        <v>1099</v>
      </c>
      <c r="DI6" t="s">
        <v>1778</v>
      </c>
      <c r="DJ6" t="s">
        <v>4458</v>
      </c>
      <c r="DK6" t="s">
        <v>1073</v>
      </c>
      <c r="DR6" t="s">
        <v>4467</v>
      </c>
      <c r="DV6" t="s">
        <v>1722</v>
      </c>
      <c r="DY6" t="s">
        <v>1719</v>
      </c>
      <c r="EE6" t="s">
        <v>1250</v>
      </c>
      <c r="EQ6" t="s">
        <v>1557</v>
      </c>
      <c r="ER6" t="s">
        <v>1271</v>
      </c>
      <c r="FK6" t="s">
        <v>1679</v>
      </c>
      <c r="FM6" t="s">
        <v>1676</v>
      </c>
      <c r="FZ6" t="s">
        <v>1531</v>
      </c>
      <c r="GL6" t="s">
        <v>1600</v>
      </c>
      <c r="GU6" t="s">
        <v>1049</v>
      </c>
      <c r="GX6" t="s">
        <v>1620</v>
      </c>
      <c r="GY6" t="s">
        <v>4488</v>
      </c>
      <c r="HC6" t="s">
        <v>1611</v>
      </c>
      <c r="HL6" t="s">
        <v>1175</v>
      </c>
      <c r="HP6" t="s">
        <v>1574</v>
      </c>
      <c r="HT6" t="s">
        <v>1563</v>
      </c>
      <c r="IC6" t="s">
        <v>1555</v>
      </c>
      <c r="IG6" t="s">
        <v>777</v>
      </c>
      <c r="IN6" t="s">
        <v>1926</v>
      </c>
      <c r="IU6" t="s">
        <v>1135</v>
      </c>
      <c r="JC6" t="s">
        <v>1333</v>
      </c>
      <c r="JL6" t="s">
        <v>1505</v>
      </c>
      <c r="JM6" t="s">
        <v>1236</v>
      </c>
      <c r="JN6" t="s">
        <v>1496</v>
      </c>
      <c r="JZ6" t="s">
        <v>1473</v>
      </c>
      <c r="KG6" t="s">
        <v>1162</v>
      </c>
      <c r="KH6" t="s">
        <v>1443</v>
      </c>
      <c r="KK6" t="s">
        <v>1448</v>
      </c>
      <c r="KP6" t="s">
        <v>1434</v>
      </c>
      <c r="KR6" t="s">
        <v>1428</v>
      </c>
      <c r="LC6" t="s">
        <v>964</v>
      </c>
      <c r="LD6" t="s">
        <v>1402</v>
      </c>
      <c r="LL6" t="s">
        <v>1393</v>
      </c>
      <c r="LN6" t="s">
        <v>1194</v>
      </c>
      <c r="LR6" t="s">
        <v>1380</v>
      </c>
      <c r="MC6" t="s">
        <v>1025</v>
      </c>
      <c r="MR6" t="s">
        <v>1333</v>
      </c>
      <c r="MX6" t="s">
        <v>1317</v>
      </c>
      <c r="MY6" t="s">
        <v>1307</v>
      </c>
      <c r="MZ6" t="s">
        <v>1298</v>
      </c>
      <c r="NA6" t="s">
        <v>1292</v>
      </c>
      <c r="NB6" t="s">
        <v>1282</v>
      </c>
      <c r="NF6" t="s">
        <v>1274</v>
      </c>
      <c r="NI6" t="s">
        <v>1259</v>
      </c>
      <c r="NK6" t="s">
        <v>1243</v>
      </c>
      <c r="NO6" t="s">
        <v>1233</v>
      </c>
      <c r="NT6" s="157" t="s">
        <v>1121</v>
      </c>
      <c r="NV6" t="s">
        <v>4532</v>
      </c>
      <c r="NY6" t="s">
        <v>1023</v>
      </c>
      <c r="OC6" t="s">
        <v>750</v>
      </c>
      <c r="OF6" t="s">
        <v>1177</v>
      </c>
      <c r="OR6" t="s">
        <v>1144</v>
      </c>
      <c r="PC6" t="s">
        <v>916</v>
      </c>
      <c r="PK6" t="s">
        <v>1098</v>
      </c>
      <c r="PL6" t="s">
        <v>4543</v>
      </c>
      <c r="PT6" t="s">
        <v>4377</v>
      </c>
      <c r="PU6" t="s">
        <v>1047</v>
      </c>
      <c r="QC6" t="s">
        <v>989</v>
      </c>
      <c r="QH6" t="s">
        <v>1014</v>
      </c>
      <c r="QL6" t="s">
        <v>1001</v>
      </c>
      <c r="QM6" t="s">
        <v>4553</v>
      </c>
      <c r="QP6" t="s">
        <v>984</v>
      </c>
      <c r="QQ6" t="s">
        <v>978</v>
      </c>
      <c r="QU6" t="s">
        <v>969</v>
      </c>
    </row>
    <row r="7" spans="1:463" x14ac:dyDescent="0.25">
      <c r="F7" t="s">
        <v>827</v>
      </c>
      <c r="L7" t="s">
        <v>1334</v>
      </c>
      <c r="T7" t="s">
        <v>1347</v>
      </c>
      <c r="V7" t="s">
        <v>1203</v>
      </c>
      <c r="AD7" t="s">
        <v>1892</v>
      </c>
      <c r="AG7" t="s">
        <v>976</v>
      </c>
      <c r="AI7" t="s">
        <v>1179</v>
      </c>
      <c r="AV7" t="s">
        <v>1871</v>
      </c>
      <c r="BE7" t="s">
        <v>4443</v>
      </c>
      <c r="BK7" t="s">
        <v>775</v>
      </c>
      <c r="BN7" t="s">
        <v>1091</v>
      </c>
      <c r="CC7" t="s">
        <v>1450</v>
      </c>
      <c r="CI7" t="s">
        <v>1829</v>
      </c>
      <c r="CO7" t="s">
        <v>1809</v>
      </c>
      <c r="DE7" t="s">
        <v>4452</v>
      </c>
      <c r="DG7" t="s">
        <v>1784</v>
      </c>
      <c r="DJ7" t="s">
        <v>4459</v>
      </c>
      <c r="DK7" t="s">
        <v>1766</v>
      </c>
      <c r="DR7" t="s">
        <v>1753</v>
      </c>
      <c r="DV7" t="s">
        <v>1296</v>
      </c>
      <c r="DY7" t="s">
        <v>1199</v>
      </c>
      <c r="EE7" t="s">
        <v>1709</v>
      </c>
      <c r="EQ7" t="s">
        <v>1419</v>
      </c>
      <c r="FK7" t="s">
        <v>1681</v>
      </c>
      <c r="GL7" t="s">
        <v>1645</v>
      </c>
      <c r="GU7" t="s">
        <v>746</v>
      </c>
      <c r="GX7" t="s">
        <v>1621</v>
      </c>
      <c r="GY7" t="s">
        <v>993</v>
      </c>
      <c r="HC7" t="s">
        <v>862</v>
      </c>
      <c r="HL7" t="s">
        <v>1300</v>
      </c>
      <c r="HP7" t="s">
        <v>1430</v>
      </c>
      <c r="HT7" t="s">
        <v>1564</v>
      </c>
      <c r="IN7" t="s">
        <v>1432</v>
      </c>
      <c r="IU7" t="s">
        <v>1530</v>
      </c>
      <c r="JL7" t="s">
        <v>1222</v>
      </c>
      <c r="JM7" t="s">
        <v>1500</v>
      </c>
      <c r="JN7" t="s">
        <v>1497</v>
      </c>
      <c r="JZ7" t="s">
        <v>1474</v>
      </c>
      <c r="KG7" t="s">
        <v>1396</v>
      </c>
      <c r="KH7" t="s">
        <v>1137</v>
      </c>
      <c r="KK7" t="s">
        <v>1449</v>
      </c>
      <c r="KP7" t="s">
        <v>4497</v>
      </c>
      <c r="LD7" t="s">
        <v>4507</v>
      </c>
      <c r="LN7" t="s">
        <v>1389</v>
      </c>
      <c r="LR7" t="s">
        <v>1381</v>
      </c>
      <c r="MR7" t="s">
        <v>1017</v>
      </c>
      <c r="MX7" t="s">
        <v>1318</v>
      </c>
      <c r="MY7" t="s">
        <v>983</v>
      </c>
      <c r="MZ7" t="s">
        <v>1299</v>
      </c>
      <c r="NA7" t="s">
        <v>738</v>
      </c>
      <c r="NB7" t="s">
        <v>1283</v>
      </c>
      <c r="NF7" t="s">
        <v>4522</v>
      </c>
      <c r="NI7" t="s">
        <v>1135</v>
      </c>
      <c r="NK7" t="s">
        <v>1244</v>
      </c>
      <c r="NO7" t="s">
        <v>926</v>
      </c>
      <c r="NT7" s="157" t="s">
        <v>1121</v>
      </c>
      <c r="NV7" t="s">
        <v>1050</v>
      </c>
      <c r="NY7" t="s">
        <v>4537</v>
      </c>
      <c r="OR7" t="s">
        <v>1145</v>
      </c>
      <c r="PK7" t="s">
        <v>1041</v>
      </c>
      <c r="PL7" t="s">
        <v>1082</v>
      </c>
      <c r="PU7" t="s">
        <v>1048</v>
      </c>
      <c r="QC7" t="s">
        <v>1033</v>
      </c>
      <c r="QH7" t="s">
        <v>4549</v>
      </c>
      <c r="QM7" t="s">
        <v>992</v>
      </c>
      <c r="QU7" t="s">
        <v>4656</v>
      </c>
    </row>
    <row r="8" spans="1:463" x14ac:dyDescent="0.25">
      <c r="F8" t="s">
        <v>1549</v>
      </c>
      <c r="T8" t="s">
        <v>1165</v>
      </c>
      <c r="V8" t="s">
        <v>1124</v>
      </c>
      <c r="AD8" t="s">
        <v>4432</v>
      </c>
      <c r="AG8" t="s">
        <v>1130</v>
      </c>
      <c r="AI8" t="s">
        <v>1885</v>
      </c>
      <c r="AV8" t="s">
        <v>1329</v>
      </c>
      <c r="BK8" t="s">
        <v>1139</v>
      </c>
      <c r="BN8" t="s">
        <v>1854</v>
      </c>
      <c r="CC8" t="s">
        <v>1839</v>
      </c>
      <c r="CI8" t="s">
        <v>1830</v>
      </c>
      <c r="CO8" t="s">
        <v>1810</v>
      </c>
      <c r="DE8" t="s">
        <v>1788</v>
      </c>
      <c r="DG8" t="s">
        <v>1785</v>
      </c>
      <c r="DJ8" t="s">
        <v>4461</v>
      </c>
      <c r="DK8" t="s">
        <v>1424</v>
      </c>
      <c r="DR8" t="s">
        <v>1754</v>
      </c>
      <c r="DV8" t="s">
        <v>1723</v>
      </c>
      <c r="DY8" t="s">
        <v>1513</v>
      </c>
      <c r="EE8" t="s">
        <v>1710</v>
      </c>
      <c r="EQ8" t="s">
        <v>1136</v>
      </c>
      <c r="FK8" t="s">
        <v>1344</v>
      </c>
      <c r="GL8" t="s">
        <v>1148</v>
      </c>
      <c r="GX8" t="s">
        <v>1622</v>
      </c>
      <c r="GY8" t="s">
        <v>1215</v>
      </c>
      <c r="HC8" t="s">
        <v>1612</v>
      </c>
      <c r="HL8" t="s">
        <v>1599</v>
      </c>
      <c r="HP8" t="s">
        <v>1575</v>
      </c>
      <c r="HT8" t="s">
        <v>1121</v>
      </c>
      <c r="IN8" t="s">
        <v>1434</v>
      </c>
      <c r="IU8" t="s">
        <v>1534</v>
      </c>
      <c r="JM8" t="s">
        <v>4501</v>
      </c>
      <c r="JN8" t="s">
        <v>1008</v>
      </c>
      <c r="JZ8" t="s">
        <v>1475</v>
      </c>
      <c r="KH8" t="s">
        <v>1455</v>
      </c>
      <c r="KP8" t="s">
        <v>1436</v>
      </c>
      <c r="LD8" t="s">
        <v>1403</v>
      </c>
      <c r="LN8" t="s">
        <v>1390</v>
      </c>
      <c r="MY8" t="s">
        <v>4517</v>
      </c>
      <c r="MZ8" t="s">
        <v>1300</v>
      </c>
      <c r="NA8" t="s">
        <v>1294</v>
      </c>
      <c r="NB8" t="s">
        <v>1284</v>
      </c>
      <c r="NI8" t="s">
        <v>1260</v>
      </c>
      <c r="NK8" t="s">
        <v>1233</v>
      </c>
      <c r="NO8" t="s">
        <v>1209</v>
      </c>
      <c r="NV8" t="s">
        <v>1358</v>
      </c>
      <c r="NY8" t="s">
        <v>1197</v>
      </c>
      <c r="OR8" t="s">
        <v>1146</v>
      </c>
      <c r="PK8" t="s">
        <v>4542</v>
      </c>
      <c r="PL8" t="s">
        <v>4544</v>
      </c>
      <c r="QC8" t="s">
        <v>1414</v>
      </c>
      <c r="QM8" t="s">
        <v>1009</v>
      </c>
    </row>
    <row r="9" spans="1:463" x14ac:dyDescent="0.25">
      <c r="F9" t="s">
        <v>927</v>
      </c>
      <c r="T9" t="s">
        <v>4598</v>
      </c>
      <c r="V9" t="s">
        <v>1913</v>
      </c>
      <c r="AD9" t="s">
        <v>1893</v>
      </c>
      <c r="AG9" t="s">
        <v>1362</v>
      </c>
      <c r="AI9" t="s">
        <v>1886</v>
      </c>
      <c r="AV9" t="s">
        <v>1872</v>
      </c>
      <c r="BK9" t="s">
        <v>1862</v>
      </c>
      <c r="BN9" s="12" t="s">
        <v>1528</v>
      </c>
      <c r="CC9" t="s">
        <v>1840</v>
      </c>
      <c r="CI9" t="s">
        <v>1550</v>
      </c>
      <c r="CO9" t="s">
        <v>1811</v>
      </c>
      <c r="DE9" t="s">
        <v>1478</v>
      </c>
      <c r="DJ9" t="s">
        <v>1523</v>
      </c>
      <c r="DK9" t="s">
        <v>1118</v>
      </c>
      <c r="DR9" t="s">
        <v>1755</v>
      </c>
      <c r="DV9" t="s">
        <v>1105</v>
      </c>
      <c r="EE9" t="s">
        <v>1711</v>
      </c>
      <c r="EQ9" t="s">
        <v>1358</v>
      </c>
      <c r="GL9" t="s">
        <v>1088</v>
      </c>
      <c r="GX9" t="s">
        <v>1623</v>
      </c>
      <c r="GY9" t="s">
        <v>1216</v>
      </c>
      <c r="HC9" t="s">
        <v>847</v>
      </c>
      <c r="HL9" t="s">
        <v>740</v>
      </c>
      <c r="HP9" t="s">
        <v>1576</v>
      </c>
      <c r="HT9" t="s">
        <v>1088</v>
      </c>
      <c r="IN9" t="s">
        <v>4497</v>
      </c>
      <c r="JM9" t="s">
        <v>1501</v>
      </c>
      <c r="JN9" t="s">
        <v>953</v>
      </c>
      <c r="JZ9" t="s">
        <v>1477</v>
      </c>
      <c r="KH9" t="s">
        <v>1564</v>
      </c>
      <c r="KP9" t="s">
        <v>1437</v>
      </c>
      <c r="LD9" t="s">
        <v>869</v>
      </c>
      <c r="MY9" t="s">
        <v>1308</v>
      </c>
      <c r="MZ9" t="s">
        <v>1301</v>
      </c>
      <c r="NA9" t="s">
        <v>1295</v>
      </c>
      <c r="NI9" t="s">
        <v>1261</v>
      </c>
      <c r="NK9" t="s">
        <v>1174</v>
      </c>
      <c r="NO9" t="s">
        <v>1508</v>
      </c>
      <c r="NV9" t="s">
        <v>1034</v>
      </c>
      <c r="NY9" t="s">
        <v>4538</v>
      </c>
      <c r="OR9" t="s">
        <v>1147</v>
      </c>
      <c r="PK9" t="s">
        <v>1100</v>
      </c>
      <c r="PL9" t="s">
        <v>1085</v>
      </c>
      <c r="QC9" t="s">
        <v>4422</v>
      </c>
      <c r="QM9" t="s">
        <v>4554</v>
      </c>
    </row>
    <row r="10" spans="1:463" x14ac:dyDescent="0.25">
      <c r="F10" t="s">
        <v>4426</v>
      </c>
      <c r="T10" t="s">
        <v>1213</v>
      </c>
      <c r="V10" t="s">
        <v>1095</v>
      </c>
      <c r="AD10" t="s">
        <v>1894</v>
      </c>
      <c r="AV10" t="s">
        <v>4440</v>
      </c>
      <c r="BN10" t="s">
        <v>912</v>
      </c>
      <c r="CC10" t="s">
        <v>1841</v>
      </c>
      <c r="CI10" t="s">
        <v>1260</v>
      </c>
      <c r="CO10" t="s">
        <v>1185</v>
      </c>
      <c r="DE10" t="s">
        <v>1789</v>
      </c>
      <c r="DJ10" t="s">
        <v>1341</v>
      </c>
      <c r="DK10" t="s">
        <v>4463</v>
      </c>
      <c r="DV10" t="s">
        <v>1724</v>
      </c>
      <c r="EQ10" t="s">
        <v>4476</v>
      </c>
      <c r="GX10" t="s">
        <v>1624</v>
      </c>
      <c r="GY10" t="s">
        <v>1221</v>
      </c>
      <c r="HC10" t="s">
        <v>1613</v>
      </c>
      <c r="HP10" t="s">
        <v>971</v>
      </c>
      <c r="IN10" t="s">
        <v>1135</v>
      </c>
      <c r="JN10" t="s">
        <v>1196</v>
      </c>
      <c r="JZ10" t="s">
        <v>1034</v>
      </c>
      <c r="KH10" t="s">
        <v>1456</v>
      </c>
      <c r="KP10" t="s">
        <v>829</v>
      </c>
      <c r="LD10" t="s">
        <v>1404</v>
      </c>
      <c r="MY10" t="s">
        <v>1309</v>
      </c>
      <c r="MZ10" t="s">
        <v>1302</v>
      </c>
      <c r="NI10" t="s">
        <v>4524</v>
      </c>
      <c r="NK10" t="s">
        <v>926</v>
      </c>
      <c r="NO10" t="s">
        <v>1236</v>
      </c>
      <c r="NV10" t="s">
        <v>4533</v>
      </c>
      <c r="OR10" t="s">
        <v>1041</v>
      </c>
      <c r="PK10" t="s">
        <v>1101</v>
      </c>
      <c r="PL10" t="s">
        <v>1052</v>
      </c>
    </row>
    <row r="11" spans="1:463" x14ac:dyDescent="0.25">
      <c r="F11" t="s">
        <v>4427</v>
      </c>
      <c r="T11" t="s">
        <v>1777</v>
      </c>
      <c r="V11" t="s">
        <v>1078</v>
      </c>
      <c r="AD11" t="s">
        <v>1895</v>
      </c>
      <c r="AV11" t="s">
        <v>4441</v>
      </c>
      <c r="BN11" t="s">
        <v>4445</v>
      </c>
      <c r="CC11" t="s">
        <v>1842</v>
      </c>
      <c r="CI11" t="s">
        <v>1831</v>
      </c>
      <c r="CO11" t="s">
        <v>1812</v>
      </c>
      <c r="DE11" t="s">
        <v>1790</v>
      </c>
      <c r="DJ11" t="s">
        <v>1106</v>
      </c>
      <c r="DK11" t="s">
        <v>4464</v>
      </c>
      <c r="DV11" t="s">
        <v>1445</v>
      </c>
      <c r="EQ11" t="s">
        <v>1699</v>
      </c>
      <c r="GX11" t="s">
        <v>1625</v>
      </c>
      <c r="GY11" t="s">
        <v>1428</v>
      </c>
      <c r="HC11" t="s">
        <v>1137</v>
      </c>
      <c r="HP11" t="s">
        <v>959</v>
      </c>
      <c r="IN11" t="s">
        <v>790</v>
      </c>
      <c r="JZ11" t="s">
        <v>4504</v>
      </c>
      <c r="KH11" t="s">
        <v>1457</v>
      </c>
      <c r="KP11" t="s">
        <v>963</v>
      </c>
      <c r="LD11" t="s">
        <v>1057</v>
      </c>
      <c r="MY11" t="s">
        <v>1310</v>
      </c>
      <c r="MZ11" t="s">
        <v>1303</v>
      </c>
      <c r="NI11" t="s">
        <v>1262</v>
      </c>
      <c r="NK11" t="s">
        <v>1245</v>
      </c>
      <c r="NO11" t="s">
        <v>1509</v>
      </c>
      <c r="NV11" t="s">
        <v>4534</v>
      </c>
      <c r="OR11" t="s">
        <v>1149</v>
      </c>
    </row>
    <row r="12" spans="1:463" x14ac:dyDescent="0.25">
      <c r="F12" t="s">
        <v>1319</v>
      </c>
      <c r="T12" t="s">
        <v>1921</v>
      </c>
      <c r="V12" t="s">
        <v>1564</v>
      </c>
      <c r="AD12" t="s">
        <v>1896</v>
      </c>
      <c r="AV12" t="s">
        <v>1315</v>
      </c>
      <c r="BN12" t="s">
        <v>852</v>
      </c>
      <c r="CI12" t="s">
        <v>4448</v>
      </c>
      <c r="CO12" t="s">
        <v>1636</v>
      </c>
      <c r="DE12" t="s">
        <v>1791</v>
      </c>
      <c r="DJ12" t="s">
        <v>1037</v>
      </c>
      <c r="DK12" t="s">
        <v>1767</v>
      </c>
      <c r="DV12" t="s">
        <v>4469</v>
      </c>
      <c r="EQ12" t="s">
        <v>1514</v>
      </c>
      <c r="GX12" t="s">
        <v>4623</v>
      </c>
      <c r="HC12" t="s">
        <v>1583</v>
      </c>
      <c r="HP12" t="s">
        <v>1577</v>
      </c>
      <c r="IN12" t="s">
        <v>1436</v>
      </c>
      <c r="JZ12" t="s">
        <v>1480</v>
      </c>
      <c r="KH12" t="s">
        <v>1458</v>
      </c>
      <c r="KP12" t="s">
        <v>914</v>
      </c>
      <c r="MY12" t="s">
        <v>1311</v>
      </c>
      <c r="MZ12" t="s">
        <v>1304</v>
      </c>
      <c r="NI12" t="s">
        <v>1263</v>
      </c>
      <c r="NK12" t="s">
        <v>1246</v>
      </c>
      <c r="NO12" t="s">
        <v>1237</v>
      </c>
      <c r="NV12" t="s">
        <v>4372</v>
      </c>
      <c r="OR12" t="s">
        <v>1150</v>
      </c>
    </row>
    <row r="13" spans="1:463" x14ac:dyDescent="0.25">
      <c r="F13" t="s">
        <v>1934</v>
      </c>
      <c r="T13" t="s">
        <v>1922</v>
      </c>
      <c r="V13" t="s">
        <v>1771</v>
      </c>
      <c r="AD13" t="s">
        <v>1124</v>
      </c>
      <c r="AV13" t="s">
        <v>1873</v>
      </c>
      <c r="CI13" t="s">
        <v>4449</v>
      </c>
      <c r="CO13" t="s">
        <v>1713</v>
      </c>
      <c r="DE13" t="s">
        <v>757</v>
      </c>
      <c r="DJ13" t="s">
        <v>4462</v>
      </c>
      <c r="DK13" t="s">
        <v>1220</v>
      </c>
      <c r="DV13" t="s">
        <v>961</v>
      </c>
      <c r="GX13" t="s">
        <v>1166</v>
      </c>
      <c r="HC13" t="s">
        <v>1083</v>
      </c>
      <c r="HP13" t="s">
        <v>1578</v>
      </c>
      <c r="IN13" t="s">
        <v>1437</v>
      </c>
      <c r="KP13" t="s">
        <v>1162</v>
      </c>
      <c r="NI13" t="s">
        <v>4525</v>
      </c>
      <c r="NK13" t="s">
        <v>1116</v>
      </c>
      <c r="NO13" t="s">
        <v>4528</v>
      </c>
      <c r="NV13" t="s">
        <v>1204</v>
      </c>
      <c r="OR13" t="s">
        <v>1151</v>
      </c>
    </row>
    <row r="14" spans="1:463" x14ac:dyDescent="0.25">
      <c r="F14" t="s">
        <v>1935</v>
      </c>
      <c r="T14" t="s">
        <v>1923</v>
      </c>
      <c r="V14" t="s">
        <v>1914</v>
      </c>
      <c r="AD14" t="s">
        <v>1897</v>
      </c>
      <c r="AV14" t="s">
        <v>907</v>
      </c>
      <c r="CI14" t="s">
        <v>1832</v>
      </c>
      <c r="CO14" t="s">
        <v>1123</v>
      </c>
      <c r="DJ14" t="s">
        <v>992</v>
      </c>
      <c r="DK14" t="s">
        <v>1768</v>
      </c>
      <c r="DV14" t="s">
        <v>1725</v>
      </c>
      <c r="GX14" t="s">
        <v>4486</v>
      </c>
      <c r="HC14" t="s">
        <v>829</v>
      </c>
      <c r="HP14" t="s">
        <v>862</v>
      </c>
      <c r="IN14" t="s">
        <v>1123</v>
      </c>
      <c r="KP14" t="s">
        <v>4498</v>
      </c>
      <c r="NI14" t="s">
        <v>1264</v>
      </c>
      <c r="NK14" t="s">
        <v>4514</v>
      </c>
      <c r="NO14" t="s">
        <v>1039</v>
      </c>
      <c r="NV14" t="s">
        <v>4535</v>
      </c>
      <c r="OR14" t="s">
        <v>1152</v>
      </c>
    </row>
    <row r="15" spans="1:463" x14ac:dyDescent="0.25">
      <c r="F15" t="s">
        <v>1050</v>
      </c>
      <c r="T15" t="s">
        <v>1510</v>
      </c>
      <c r="AD15" t="s">
        <v>1898</v>
      </c>
      <c r="AV15" t="s">
        <v>1874</v>
      </c>
      <c r="CI15" t="s">
        <v>1833</v>
      </c>
      <c r="CO15" t="s">
        <v>1534</v>
      </c>
      <c r="DJ15" t="s">
        <v>1038</v>
      </c>
      <c r="DK15" t="s">
        <v>1769</v>
      </c>
      <c r="DV15" t="s">
        <v>800</v>
      </c>
      <c r="GX15" t="s">
        <v>1626</v>
      </c>
      <c r="HC15" t="s">
        <v>1614</v>
      </c>
      <c r="HP15" t="s">
        <v>1579</v>
      </c>
      <c r="IN15" t="s">
        <v>983</v>
      </c>
      <c r="NI15" t="s">
        <v>1265</v>
      </c>
      <c r="NK15" t="s">
        <v>4421</v>
      </c>
      <c r="NO15" t="s">
        <v>4529</v>
      </c>
      <c r="NV15" t="s">
        <v>1866</v>
      </c>
    </row>
    <row r="16" spans="1:463" x14ac:dyDescent="0.25">
      <c r="F16" t="s">
        <v>1005</v>
      </c>
      <c r="T16" t="s">
        <v>1466</v>
      </c>
      <c r="AD16" t="s">
        <v>1899</v>
      </c>
      <c r="AV16" t="s">
        <v>1556</v>
      </c>
      <c r="CI16" t="s">
        <v>1159</v>
      </c>
      <c r="CO16" t="s">
        <v>1084</v>
      </c>
      <c r="DJ16" t="s">
        <v>1339</v>
      </c>
      <c r="DK16" t="s">
        <v>1770</v>
      </c>
      <c r="DV16" t="s">
        <v>974</v>
      </c>
      <c r="GX16" t="s">
        <v>1247</v>
      </c>
      <c r="HC16" t="s">
        <v>1615</v>
      </c>
      <c r="HP16" t="s">
        <v>1494</v>
      </c>
      <c r="IN16" t="s">
        <v>963</v>
      </c>
      <c r="NI16" t="s">
        <v>1266</v>
      </c>
      <c r="NK16" t="s">
        <v>1249</v>
      </c>
      <c r="NO16" t="s">
        <v>1238</v>
      </c>
      <c r="NV16" t="s">
        <v>1837</v>
      </c>
    </row>
    <row r="17" spans="6:386" x14ac:dyDescent="0.25">
      <c r="F17" t="s">
        <v>1936</v>
      </c>
      <c r="AD17" t="s">
        <v>4433</v>
      </c>
      <c r="CI17" t="s">
        <v>1360</v>
      </c>
      <c r="CO17" t="s">
        <v>1813</v>
      </c>
      <c r="DJ17" t="s">
        <v>1801</v>
      </c>
      <c r="DK17" t="s">
        <v>1407</v>
      </c>
      <c r="DV17" t="s">
        <v>1726</v>
      </c>
      <c r="GX17" t="s">
        <v>4624</v>
      </c>
      <c r="HC17" t="s">
        <v>1616</v>
      </c>
      <c r="HP17" t="s">
        <v>1580</v>
      </c>
      <c r="IN17" t="s">
        <v>914</v>
      </c>
      <c r="NI17" t="s">
        <v>1267</v>
      </c>
      <c r="NK17" t="s">
        <v>1438</v>
      </c>
      <c r="NO17" t="s">
        <v>1229</v>
      </c>
      <c r="NV17" t="s">
        <v>4536</v>
      </c>
    </row>
    <row r="18" spans="6:386" x14ac:dyDescent="0.25">
      <c r="F18" t="s">
        <v>837</v>
      </c>
      <c r="AD18" t="s">
        <v>1900</v>
      </c>
      <c r="CI18" t="s">
        <v>1796</v>
      </c>
      <c r="CO18" t="s">
        <v>1638</v>
      </c>
      <c r="DJ18" t="s">
        <v>4423</v>
      </c>
      <c r="DK18" t="s">
        <v>1251</v>
      </c>
      <c r="DV18" t="s">
        <v>1727</v>
      </c>
      <c r="GX18" t="s">
        <v>1084</v>
      </c>
      <c r="HC18" t="s">
        <v>1546</v>
      </c>
      <c r="HP18" t="s">
        <v>1612</v>
      </c>
      <c r="IN18" t="s">
        <v>4498</v>
      </c>
      <c r="NI18" t="s">
        <v>1223</v>
      </c>
      <c r="NK18" t="s">
        <v>1099</v>
      </c>
      <c r="NV18" t="s">
        <v>1205</v>
      </c>
    </row>
    <row r="19" spans="6:386" x14ac:dyDescent="0.25">
      <c r="F19" t="s">
        <v>1182</v>
      </c>
      <c r="AD19" t="s">
        <v>1901</v>
      </c>
      <c r="CI19" t="s">
        <v>1834</v>
      </c>
      <c r="CO19" t="s">
        <v>1609</v>
      </c>
      <c r="DJ19" t="s">
        <v>1162</v>
      </c>
      <c r="DV19" t="s">
        <v>1728</v>
      </c>
      <c r="GX19" t="s">
        <v>1627</v>
      </c>
      <c r="HP19" t="s">
        <v>1581</v>
      </c>
      <c r="IN19" t="s">
        <v>4499</v>
      </c>
      <c r="NI19" t="s">
        <v>1268</v>
      </c>
    </row>
    <row r="20" spans="6:386" x14ac:dyDescent="0.25">
      <c r="F20" t="s">
        <v>1937</v>
      </c>
      <c r="AD20" t="s">
        <v>1533</v>
      </c>
      <c r="CI20" t="s">
        <v>739</v>
      </c>
      <c r="CO20" t="s">
        <v>1814</v>
      </c>
      <c r="DJ20" t="s">
        <v>1774</v>
      </c>
      <c r="DV20" t="s">
        <v>1076</v>
      </c>
      <c r="GX20" t="s">
        <v>1628</v>
      </c>
      <c r="HP20" t="s">
        <v>1476</v>
      </c>
    </row>
    <row r="21" spans="6:386" x14ac:dyDescent="0.25">
      <c r="F21" t="s">
        <v>1440</v>
      </c>
      <c r="AD21" t="s">
        <v>1902</v>
      </c>
      <c r="CI21" t="s">
        <v>1629</v>
      </c>
      <c r="CO21" t="s">
        <v>1189</v>
      </c>
      <c r="DV21" t="s">
        <v>1729</v>
      </c>
      <c r="GX21" t="s">
        <v>4625</v>
      </c>
      <c r="HP21" t="s">
        <v>1582</v>
      </c>
    </row>
    <row r="22" spans="6:386" x14ac:dyDescent="0.25">
      <c r="F22" t="s">
        <v>1217</v>
      </c>
      <c r="AD22" t="s">
        <v>1903</v>
      </c>
      <c r="CO22" t="s">
        <v>1816</v>
      </c>
      <c r="DV22" t="s">
        <v>1581</v>
      </c>
      <c r="HP22" t="s">
        <v>1338</v>
      </c>
    </row>
    <row r="23" spans="6:386" x14ac:dyDescent="0.25">
      <c r="F23" t="s">
        <v>4428</v>
      </c>
      <c r="AD23" t="s">
        <v>1904</v>
      </c>
      <c r="CO23" t="s">
        <v>1817</v>
      </c>
      <c r="DV23" t="s">
        <v>1730</v>
      </c>
      <c r="HP23" t="s">
        <v>1584</v>
      </c>
    </row>
    <row r="24" spans="6:386" x14ac:dyDescent="0.25">
      <c r="F24" t="s">
        <v>1938</v>
      </c>
      <c r="AD24" t="s">
        <v>1905</v>
      </c>
      <c r="CO24" t="s">
        <v>1250</v>
      </c>
      <c r="DV24" t="s">
        <v>4470</v>
      </c>
      <c r="HP24" t="s">
        <v>1585</v>
      </c>
    </row>
    <row r="25" spans="6:386" x14ac:dyDescent="0.25">
      <c r="F25" t="s">
        <v>1939</v>
      </c>
      <c r="AD25" t="s">
        <v>1484</v>
      </c>
      <c r="CO25" t="s">
        <v>1818</v>
      </c>
      <c r="DV25" t="s">
        <v>1731</v>
      </c>
      <c r="HP25" t="s">
        <v>1586</v>
      </c>
    </row>
    <row r="26" spans="6:386" x14ac:dyDescent="0.25">
      <c r="F26" t="s">
        <v>1940</v>
      </c>
      <c r="AD26" t="s">
        <v>4434</v>
      </c>
      <c r="CO26" t="s">
        <v>1819</v>
      </c>
      <c r="DV26" t="s">
        <v>1529</v>
      </c>
      <c r="HP26" t="s">
        <v>1587</v>
      </c>
    </row>
    <row r="27" spans="6:386" x14ac:dyDescent="0.25">
      <c r="F27" t="s">
        <v>913</v>
      </c>
      <c r="AD27" t="s">
        <v>1196</v>
      </c>
      <c r="CO27" t="s">
        <v>1820</v>
      </c>
      <c r="DV27" t="s">
        <v>1181</v>
      </c>
      <c r="HP27" t="s">
        <v>1010</v>
      </c>
    </row>
    <row r="28" spans="6:386" x14ac:dyDescent="0.25">
      <c r="F28" t="s">
        <v>1941</v>
      </c>
      <c r="AD28" t="s">
        <v>1906</v>
      </c>
      <c r="CO28" t="s">
        <v>1149</v>
      </c>
      <c r="DV28" t="s">
        <v>1338</v>
      </c>
      <c r="HP28" t="s">
        <v>1588</v>
      </c>
    </row>
    <row r="29" spans="6:386" x14ac:dyDescent="0.25">
      <c r="F29" t="s">
        <v>1942</v>
      </c>
      <c r="AD29" t="s">
        <v>1907</v>
      </c>
      <c r="CO29" t="s">
        <v>1821</v>
      </c>
      <c r="DV29" t="s">
        <v>1138</v>
      </c>
      <c r="HP29" t="s">
        <v>1589</v>
      </c>
    </row>
    <row r="30" spans="6:386" x14ac:dyDescent="0.25">
      <c r="F30" t="s">
        <v>1943</v>
      </c>
      <c r="CO30" t="s">
        <v>1020</v>
      </c>
      <c r="DV30" t="s">
        <v>1460</v>
      </c>
      <c r="HP30" t="s">
        <v>1590</v>
      </c>
    </row>
    <row r="31" spans="6:386" x14ac:dyDescent="0.25">
      <c r="DV31" t="s">
        <v>1732</v>
      </c>
      <c r="HP31" t="s">
        <v>4493</v>
      </c>
    </row>
    <row r="32" spans="6:386" x14ac:dyDescent="0.25">
      <c r="DV32" t="s">
        <v>1733</v>
      </c>
      <c r="HP32" t="s">
        <v>1039</v>
      </c>
    </row>
    <row r="33" spans="126:224" x14ac:dyDescent="0.25">
      <c r="DV33" t="s">
        <v>1531</v>
      </c>
      <c r="HP33" t="s">
        <v>1591</v>
      </c>
    </row>
    <row r="34" spans="126:224" x14ac:dyDescent="0.25">
      <c r="DV34" t="s">
        <v>1734</v>
      </c>
    </row>
    <row r="35" spans="126:224" x14ac:dyDescent="0.25">
      <c r="DV35" t="s">
        <v>1735</v>
      </c>
    </row>
    <row r="36" spans="126:224" x14ac:dyDescent="0.25">
      <c r="DV36" t="s">
        <v>4471</v>
      </c>
    </row>
    <row r="37" spans="126:224" x14ac:dyDescent="0.25">
      <c r="DV37" t="s">
        <v>1121</v>
      </c>
    </row>
    <row r="38" spans="126:224" x14ac:dyDescent="0.25">
      <c r="DV38" t="s">
        <v>977</v>
      </c>
    </row>
    <row r="39" spans="126:224" x14ac:dyDescent="0.25">
      <c r="DV39" t="s">
        <v>1736</v>
      </c>
    </row>
    <row r="40" spans="126:224" x14ac:dyDescent="0.25">
      <c r="DV40" t="s">
        <v>758</v>
      </c>
    </row>
    <row r="41" spans="126:224" x14ac:dyDescent="0.25">
      <c r="DV41" t="s">
        <v>1737</v>
      </c>
    </row>
    <row r="42" spans="126:224" x14ac:dyDescent="0.25">
      <c r="DV42" t="s">
        <v>1738</v>
      </c>
    </row>
    <row r="43" spans="126:224" x14ac:dyDescent="0.25">
      <c r="DV43" t="s">
        <v>1739</v>
      </c>
    </row>
    <row r="44" spans="126:224" x14ac:dyDescent="0.25">
      <c r="DV44" t="s">
        <v>1195</v>
      </c>
    </row>
    <row r="45" spans="126:224" x14ac:dyDescent="0.25">
      <c r="DV45" t="s">
        <v>1346</v>
      </c>
    </row>
    <row r="46" spans="126:224" x14ac:dyDescent="0.25">
      <c r="DV46" t="s">
        <v>1438</v>
      </c>
    </row>
    <row r="47" spans="126:224" x14ac:dyDescent="0.25">
      <c r="DV47" t="s">
        <v>1741</v>
      </c>
    </row>
    <row r="48" spans="126:224" x14ac:dyDescent="0.25">
      <c r="DV48" t="s">
        <v>1742</v>
      </c>
    </row>
    <row r="49" spans="126:126" x14ac:dyDescent="0.25">
      <c r="DV49" t="s">
        <v>1140</v>
      </c>
    </row>
    <row r="50" spans="126:126" x14ac:dyDescent="0.25">
      <c r="DV50" t="s">
        <v>1743</v>
      </c>
    </row>
    <row r="51" spans="126:126" x14ac:dyDescent="0.25">
      <c r="DV51" t="s">
        <v>1744</v>
      </c>
    </row>
    <row r="52" spans="126:126" x14ac:dyDescent="0.25">
      <c r="DV52" t="s">
        <v>4472</v>
      </c>
    </row>
    <row r="53" spans="126:126" x14ac:dyDescent="0.25">
      <c r="DV53" t="s">
        <v>1745</v>
      </c>
    </row>
  </sheetData>
  <sheetProtection algorithmName="SHA-512" hashValue="IUw+Of2XGirihv4dq6Rm0TNrilXccoP/PDlZM4exBPQJlanQLU2eBv2qlumeuT6QIkCnyTHPHAQZSgbAS5OaRA==" saltValue="pW1DL8ZTfKtxx96nFZ0eXQ==" spinCount="100000" sheet="1" objects="1" scenarios="1"/>
  <pageMargins left="0.7" right="0.7" top="0.75" bottom="0.75" header="0.3" footer="0.3"/>
  <pageSetup paperSize="14" orientation="portrait" horizontalDpi="0" verticalDpi="0" r:id="rId1"/>
  <legacyDrawing r:id="rId2"/>
  <tableParts count="463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  <tablePart r:id="rId72"/>
    <tablePart r:id="rId73"/>
    <tablePart r:id="rId74"/>
    <tablePart r:id="rId75"/>
    <tablePart r:id="rId76"/>
    <tablePart r:id="rId77"/>
    <tablePart r:id="rId78"/>
    <tablePart r:id="rId79"/>
    <tablePart r:id="rId80"/>
    <tablePart r:id="rId81"/>
    <tablePart r:id="rId82"/>
    <tablePart r:id="rId83"/>
    <tablePart r:id="rId84"/>
    <tablePart r:id="rId85"/>
    <tablePart r:id="rId86"/>
    <tablePart r:id="rId87"/>
    <tablePart r:id="rId88"/>
    <tablePart r:id="rId89"/>
    <tablePart r:id="rId90"/>
    <tablePart r:id="rId91"/>
    <tablePart r:id="rId92"/>
    <tablePart r:id="rId93"/>
    <tablePart r:id="rId94"/>
    <tablePart r:id="rId95"/>
    <tablePart r:id="rId96"/>
    <tablePart r:id="rId97"/>
    <tablePart r:id="rId98"/>
    <tablePart r:id="rId99"/>
    <tablePart r:id="rId100"/>
    <tablePart r:id="rId101"/>
    <tablePart r:id="rId102"/>
    <tablePart r:id="rId103"/>
    <tablePart r:id="rId104"/>
    <tablePart r:id="rId105"/>
    <tablePart r:id="rId106"/>
    <tablePart r:id="rId107"/>
    <tablePart r:id="rId108"/>
    <tablePart r:id="rId109"/>
    <tablePart r:id="rId110"/>
    <tablePart r:id="rId111"/>
    <tablePart r:id="rId112"/>
    <tablePart r:id="rId113"/>
    <tablePart r:id="rId114"/>
    <tablePart r:id="rId115"/>
    <tablePart r:id="rId116"/>
    <tablePart r:id="rId117"/>
    <tablePart r:id="rId118"/>
    <tablePart r:id="rId119"/>
    <tablePart r:id="rId120"/>
    <tablePart r:id="rId121"/>
    <tablePart r:id="rId122"/>
    <tablePart r:id="rId123"/>
    <tablePart r:id="rId124"/>
    <tablePart r:id="rId125"/>
    <tablePart r:id="rId126"/>
    <tablePart r:id="rId127"/>
    <tablePart r:id="rId128"/>
    <tablePart r:id="rId129"/>
    <tablePart r:id="rId130"/>
    <tablePart r:id="rId131"/>
    <tablePart r:id="rId132"/>
    <tablePart r:id="rId133"/>
    <tablePart r:id="rId134"/>
    <tablePart r:id="rId135"/>
    <tablePart r:id="rId136"/>
    <tablePart r:id="rId137"/>
    <tablePart r:id="rId138"/>
    <tablePart r:id="rId139"/>
    <tablePart r:id="rId140"/>
    <tablePart r:id="rId141"/>
    <tablePart r:id="rId142"/>
    <tablePart r:id="rId143"/>
    <tablePart r:id="rId144"/>
    <tablePart r:id="rId145"/>
    <tablePart r:id="rId146"/>
    <tablePart r:id="rId147"/>
    <tablePart r:id="rId148"/>
    <tablePart r:id="rId149"/>
    <tablePart r:id="rId150"/>
    <tablePart r:id="rId151"/>
    <tablePart r:id="rId152"/>
    <tablePart r:id="rId153"/>
    <tablePart r:id="rId154"/>
    <tablePart r:id="rId155"/>
    <tablePart r:id="rId156"/>
    <tablePart r:id="rId157"/>
    <tablePart r:id="rId158"/>
    <tablePart r:id="rId159"/>
    <tablePart r:id="rId160"/>
    <tablePart r:id="rId161"/>
    <tablePart r:id="rId162"/>
    <tablePart r:id="rId163"/>
    <tablePart r:id="rId164"/>
    <tablePart r:id="rId165"/>
    <tablePart r:id="rId166"/>
    <tablePart r:id="rId167"/>
    <tablePart r:id="rId168"/>
    <tablePart r:id="rId169"/>
    <tablePart r:id="rId170"/>
    <tablePart r:id="rId171"/>
    <tablePart r:id="rId172"/>
    <tablePart r:id="rId173"/>
    <tablePart r:id="rId174"/>
    <tablePart r:id="rId175"/>
    <tablePart r:id="rId176"/>
    <tablePart r:id="rId177"/>
    <tablePart r:id="rId178"/>
    <tablePart r:id="rId179"/>
    <tablePart r:id="rId180"/>
    <tablePart r:id="rId181"/>
    <tablePart r:id="rId182"/>
    <tablePart r:id="rId183"/>
    <tablePart r:id="rId184"/>
    <tablePart r:id="rId185"/>
    <tablePart r:id="rId186"/>
    <tablePart r:id="rId187"/>
    <tablePart r:id="rId188"/>
    <tablePart r:id="rId189"/>
    <tablePart r:id="rId190"/>
    <tablePart r:id="rId191"/>
    <tablePart r:id="rId192"/>
    <tablePart r:id="rId193"/>
    <tablePart r:id="rId194"/>
    <tablePart r:id="rId195"/>
    <tablePart r:id="rId196"/>
    <tablePart r:id="rId197"/>
    <tablePart r:id="rId198"/>
    <tablePart r:id="rId199"/>
    <tablePart r:id="rId200"/>
    <tablePart r:id="rId201"/>
    <tablePart r:id="rId202"/>
    <tablePart r:id="rId203"/>
    <tablePart r:id="rId204"/>
    <tablePart r:id="rId205"/>
    <tablePart r:id="rId206"/>
    <tablePart r:id="rId207"/>
    <tablePart r:id="rId208"/>
    <tablePart r:id="rId209"/>
    <tablePart r:id="rId210"/>
    <tablePart r:id="rId211"/>
    <tablePart r:id="rId212"/>
    <tablePart r:id="rId213"/>
    <tablePart r:id="rId214"/>
    <tablePart r:id="rId215"/>
    <tablePart r:id="rId216"/>
    <tablePart r:id="rId217"/>
    <tablePart r:id="rId218"/>
    <tablePart r:id="rId219"/>
    <tablePart r:id="rId220"/>
    <tablePart r:id="rId221"/>
    <tablePart r:id="rId222"/>
    <tablePart r:id="rId223"/>
    <tablePart r:id="rId224"/>
    <tablePart r:id="rId225"/>
    <tablePart r:id="rId226"/>
    <tablePart r:id="rId227"/>
    <tablePart r:id="rId228"/>
    <tablePart r:id="rId229"/>
    <tablePart r:id="rId230"/>
    <tablePart r:id="rId231"/>
    <tablePart r:id="rId232"/>
    <tablePart r:id="rId233"/>
    <tablePart r:id="rId234"/>
    <tablePart r:id="rId235"/>
    <tablePart r:id="rId236"/>
    <tablePart r:id="rId237"/>
    <tablePart r:id="rId238"/>
    <tablePart r:id="rId239"/>
    <tablePart r:id="rId240"/>
    <tablePart r:id="rId241"/>
    <tablePart r:id="rId242"/>
    <tablePart r:id="rId243"/>
    <tablePart r:id="rId244"/>
    <tablePart r:id="rId245"/>
    <tablePart r:id="rId246"/>
    <tablePart r:id="rId247"/>
    <tablePart r:id="rId248"/>
    <tablePart r:id="rId249"/>
    <tablePart r:id="rId250"/>
    <tablePart r:id="rId251"/>
    <tablePart r:id="rId252"/>
    <tablePart r:id="rId253"/>
    <tablePart r:id="rId254"/>
    <tablePart r:id="rId255"/>
    <tablePart r:id="rId256"/>
    <tablePart r:id="rId257"/>
    <tablePart r:id="rId258"/>
    <tablePart r:id="rId259"/>
    <tablePart r:id="rId260"/>
    <tablePart r:id="rId261"/>
    <tablePart r:id="rId262"/>
    <tablePart r:id="rId263"/>
    <tablePart r:id="rId264"/>
    <tablePart r:id="rId265"/>
    <tablePart r:id="rId266"/>
    <tablePart r:id="rId267"/>
    <tablePart r:id="rId268"/>
    <tablePart r:id="rId269"/>
    <tablePart r:id="rId270"/>
    <tablePart r:id="rId271"/>
    <tablePart r:id="rId272"/>
    <tablePart r:id="rId273"/>
    <tablePart r:id="rId274"/>
    <tablePart r:id="rId275"/>
    <tablePart r:id="rId276"/>
    <tablePart r:id="rId277"/>
    <tablePart r:id="rId278"/>
    <tablePart r:id="rId279"/>
    <tablePart r:id="rId280"/>
    <tablePart r:id="rId281"/>
    <tablePart r:id="rId282"/>
    <tablePart r:id="rId283"/>
    <tablePart r:id="rId284"/>
    <tablePart r:id="rId285"/>
    <tablePart r:id="rId286"/>
    <tablePart r:id="rId287"/>
    <tablePart r:id="rId288"/>
    <tablePart r:id="rId289"/>
    <tablePart r:id="rId290"/>
    <tablePart r:id="rId291"/>
    <tablePart r:id="rId292"/>
    <tablePart r:id="rId293"/>
    <tablePart r:id="rId294"/>
    <tablePart r:id="rId295"/>
    <tablePart r:id="rId296"/>
    <tablePart r:id="rId297"/>
    <tablePart r:id="rId298"/>
    <tablePart r:id="rId299"/>
    <tablePart r:id="rId300"/>
    <tablePart r:id="rId301"/>
    <tablePart r:id="rId302"/>
    <tablePart r:id="rId303"/>
    <tablePart r:id="rId304"/>
    <tablePart r:id="rId305"/>
    <tablePart r:id="rId306"/>
    <tablePart r:id="rId307"/>
    <tablePart r:id="rId308"/>
    <tablePart r:id="rId309"/>
    <tablePart r:id="rId310"/>
    <tablePart r:id="rId311"/>
    <tablePart r:id="rId312"/>
    <tablePart r:id="rId313"/>
    <tablePart r:id="rId314"/>
    <tablePart r:id="rId315"/>
    <tablePart r:id="rId316"/>
    <tablePart r:id="rId317"/>
    <tablePart r:id="rId318"/>
    <tablePart r:id="rId319"/>
    <tablePart r:id="rId320"/>
    <tablePart r:id="rId321"/>
    <tablePart r:id="rId322"/>
    <tablePart r:id="rId323"/>
    <tablePart r:id="rId324"/>
    <tablePart r:id="rId325"/>
    <tablePart r:id="rId326"/>
    <tablePart r:id="rId327"/>
    <tablePart r:id="rId328"/>
    <tablePart r:id="rId329"/>
    <tablePart r:id="rId330"/>
    <tablePart r:id="rId331"/>
    <tablePart r:id="rId332"/>
    <tablePart r:id="rId333"/>
    <tablePart r:id="rId334"/>
    <tablePart r:id="rId335"/>
    <tablePart r:id="rId336"/>
    <tablePart r:id="rId337"/>
    <tablePart r:id="rId338"/>
    <tablePart r:id="rId339"/>
    <tablePart r:id="rId340"/>
    <tablePart r:id="rId341"/>
    <tablePart r:id="rId342"/>
    <tablePart r:id="rId343"/>
    <tablePart r:id="rId344"/>
    <tablePart r:id="rId345"/>
    <tablePart r:id="rId346"/>
    <tablePart r:id="rId347"/>
    <tablePart r:id="rId348"/>
    <tablePart r:id="rId349"/>
    <tablePart r:id="rId350"/>
    <tablePart r:id="rId351"/>
    <tablePart r:id="rId352"/>
    <tablePart r:id="rId353"/>
    <tablePart r:id="rId354"/>
    <tablePart r:id="rId355"/>
    <tablePart r:id="rId356"/>
    <tablePart r:id="rId357"/>
    <tablePart r:id="rId358"/>
    <tablePart r:id="rId359"/>
    <tablePart r:id="rId360"/>
    <tablePart r:id="rId361"/>
    <tablePart r:id="rId362"/>
    <tablePart r:id="rId363"/>
    <tablePart r:id="rId364"/>
    <tablePart r:id="rId365"/>
    <tablePart r:id="rId366"/>
    <tablePart r:id="rId367"/>
    <tablePart r:id="rId368"/>
    <tablePart r:id="rId369"/>
    <tablePart r:id="rId370"/>
    <tablePart r:id="rId371"/>
    <tablePart r:id="rId372"/>
    <tablePart r:id="rId373"/>
    <tablePart r:id="rId374"/>
    <tablePart r:id="rId375"/>
    <tablePart r:id="rId376"/>
    <tablePart r:id="rId377"/>
    <tablePart r:id="rId378"/>
    <tablePart r:id="rId379"/>
    <tablePart r:id="rId380"/>
    <tablePart r:id="rId381"/>
    <tablePart r:id="rId382"/>
    <tablePart r:id="rId383"/>
    <tablePart r:id="rId384"/>
    <tablePart r:id="rId385"/>
    <tablePart r:id="rId386"/>
    <tablePart r:id="rId387"/>
    <tablePart r:id="rId388"/>
    <tablePart r:id="rId389"/>
    <tablePart r:id="rId390"/>
    <tablePart r:id="rId391"/>
    <tablePart r:id="rId392"/>
    <tablePart r:id="rId393"/>
    <tablePart r:id="rId394"/>
    <tablePart r:id="rId395"/>
    <tablePart r:id="rId396"/>
    <tablePart r:id="rId397"/>
    <tablePart r:id="rId398"/>
    <tablePart r:id="rId399"/>
    <tablePart r:id="rId400"/>
    <tablePart r:id="rId401"/>
    <tablePart r:id="rId402"/>
    <tablePart r:id="rId403"/>
    <tablePart r:id="rId404"/>
    <tablePart r:id="rId405"/>
    <tablePart r:id="rId406"/>
    <tablePart r:id="rId407"/>
    <tablePart r:id="rId408"/>
    <tablePart r:id="rId409"/>
    <tablePart r:id="rId410"/>
    <tablePart r:id="rId411"/>
    <tablePart r:id="rId412"/>
    <tablePart r:id="rId413"/>
    <tablePart r:id="rId414"/>
    <tablePart r:id="rId415"/>
    <tablePart r:id="rId416"/>
    <tablePart r:id="rId417"/>
    <tablePart r:id="rId418"/>
    <tablePart r:id="rId419"/>
    <tablePart r:id="rId420"/>
    <tablePart r:id="rId421"/>
    <tablePart r:id="rId422"/>
    <tablePart r:id="rId423"/>
    <tablePart r:id="rId424"/>
    <tablePart r:id="rId425"/>
    <tablePart r:id="rId426"/>
    <tablePart r:id="rId427"/>
    <tablePart r:id="rId428"/>
    <tablePart r:id="rId429"/>
    <tablePart r:id="rId430"/>
    <tablePart r:id="rId431"/>
    <tablePart r:id="rId432"/>
    <tablePart r:id="rId433"/>
    <tablePart r:id="rId434"/>
    <tablePart r:id="rId435"/>
    <tablePart r:id="rId436"/>
    <tablePart r:id="rId437"/>
    <tablePart r:id="rId438"/>
    <tablePart r:id="rId439"/>
    <tablePart r:id="rId440"/>
    <tablePart r:id="rId441"/>
    <tablePart r:id="rId442"/>
    <tablePart r:id="rId443"/>
    <tablePart r:id="rId444"/>
    <tablePart r:id="rId445"/>
    <tablePart r:id="rId446"/>
    <tablePart r:id="rId447"/>
    <tablePart r:id="rId448"/>
    <tablePart r:id="rId449"/>
    <tablePart r:id="rId450"/>
    <tablePart r:id="rId451"/>
    <tablePart r:id="rId452"/>
    <tablePart r:id="rId453"/>
    <tablePart r:id="rId454"/>
    <tablePart r:id="rId455"/>
    <tablePart r:id="rId456"/>
    <tablePart r:id="rId457"/>
    <tablePart r:id="rId458"/>
    <tablePart r:id="rId459"/>
    <tablePart r:id="rId460"/>
    <tablePart r:id="rId461"/>
    <tablePart r:id="rId462"/>
    <tablePart r:id="rId463"/>
    <tablePart r:id="rId464"/>
    <tablePart r:id="rId46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BR48"/>
  <sheetViews>
    <sheetView workbookViewId="0">
      <selection activeCell="BM5" sqref="BM5"/>
    </sheetView>
  </sheetViews>
  <sheetFormatPr baseColWidth="10" defaultRowHeight="15" x14ac:dyDescent="0.25"/>
  <cols>
    <col min="1" max="1" width="15.85546875" customWidth="1"/>
    <col min="3" max="3" width="15" customWidth="1"/>
    <col min="4" max="4" width="11.5703125" customWidth="1"/>
    <col min="5" max="5" width="11.42578125" customWidth="1"/>
    <col min="7" max="7" width="14.5703125" customWidth="1"/>
    <col min="8" max="8" width="13.7109375" customWidth="1"/>
    <col min="9" max="9" width="14" customWidth="1"/>
    <col min="11" max="11" width="13.5703125" customWidth="1"/>
    <col min="12" max="12" width="12.7109375" customWidth="1"/>
    <col min="13" max="13" width="11.85546875" customWidth="1"/>
    <col min="14" max="14" width="13.5703125" customWidth="1"/>
    <col min="15" max="15" width="11" customWidth="1"/>
    <col min="16" max="16" width="12.42578125" customWidth="1"/>
    <col min="18" max="18" width="17.140625" customWidth="1"/>
    <col min="19" max="19" width="12.85546875" customWidth="1"/>
    <col min="20" max="20" width="11.85546875" customWidth="1"/>
    <col min="21" max="23" width="17.85546875" customWidth="1"/>
    <col min="29" max="29" width="11.7109375" customWidth="1"/>
    <col min="31" max="31" width="12.28515625" customWidth="1"/>
    <col min="32" max="32" width="11.7109375" customWidth="1"/>
    <col min="33" max="33" width="11.42578125" customWidth="1"/>
    <col min="34" max="35" width="13.28515625" customWidth="1"/>
    <col min="36" max="36" width="11.85546875" customWidth="1"/>
    <col min="37" max="37" width="12.42578125" customWidth="1"/>
    <col min="38" max="38" width="13.42578125" customWidth="1"/>
    <col min="40" max="40" width="14.42578125" customWidth="1"/>
    <col min="41" max="41" width="11.85546875" customWidth="1"/>
    <col min="42" max="42" width="11.5703125" customWidth="1"/>
    <col min="43" max="43" width="16.140625" customWidth="1"/>
    <col min="47" max="47" width="13.42578125" customWidth="1"/>
    <col min="48" max="48" width="12.28515625" bestFit="1" customWidth="1"/>
    <col min="49" max="49" width="12.28515625" customWidth="1"/>
    <col min="52" max="52" width="12.140625" customWidth="1"/>
    <col min="54" max="54" width="19.140625" customWidth="1"/>
    <col min="55" max="55" width="13.7109375" bestFit="1" customWidth="1"/>
    <col min="56" max="56" width="13.7109375" customWidth="1"/>
    <col min="58" max="58" width="13.42578125" customWidth="1"/>
    <col min="60" max="60" width="12.5703125" customWidth="1"/>
    <col min="61" max="61" width="13.7109375" customWidth="1"/>
    <col min="62" max="62" width="13.85546875" customWidth="1"/>
    <col min="63" max="63" width="11.85546875" customWidth="1"/>
    <col min="64" max="64" width="11.7109375" customWidth="1"/>
    <col min="65" max="65" width="13.28515625" customWidth="1"/>
    <col min="66" max="66" width="14.85546875" customWidth="1"/>
  </cols>
  <sheetData>
    <row r="1" spans="1:70" x14ac:dyDescent="0.25">
      <c r="A1" t="s">
        <v>547</v>
      </c>
      <c r="B1" t="s">
        <v>33</v>
      </c>
      <c r="C1" t="s">
        <v>548</v>
      </c>
      <c r="D1" t="s">
        <v>550</v>
      </c>
      <c r="E1" t="s">
        <v>551</v>
      </c>
      <c r="F1" t="s">
        <v>552</v>
      </c>
      <c r="G1" t="s">
        <v>4565</v>
      </c>
      <c r="H1" t="s">
        <v>553</v>
      </c>
      <c r="I1" t="s">
        <v>554</v>
      </c>
      <c r="J1" t="s">
        <v>555</v>
      </c>
      <c r="K1" t="s">
        <v>556</v>
      </c>
      <c r="L1" t="s">
        <v>918</v>
      </c>
      <c r="M1" t="s">
        <v>557</v>
      </c>
      <c r="N1" t="s">
        <v>558</v>
      </c>
      <c r="O1" t="s">
        <v>559</v>
      </c>
      <c r="P1" t="s">
        <v>560</v>
      </c>
      <c r="Q1" t="s">
        <v>562</v>
      </c>
      <c r="R1" t="s">
        <v>563</v>
      </c>
      <c r="S1" t="s">
        <v>564</v>
      </c>
      <c r="T1" t="s">
        <v>565</v>
      </c>
      <c r="U1" t="s">
        <v>566</v>
      </c>
      <c r="V1" t="s">
        <v>4657</v>
      </c>
      <c r="W1" t="s">
        <v>567</v>
      </c>
      <c r="X1" t="s">
        <v>568</v>
      </c>
      <c r="Y1" t="s">
        <v>569</v>
      </c>
      <c r="Z1" t="s">
        <v>570</v>
      </c>
      <c r="AA1" t="s">
        <v>571</v>
      </c>
      <c r="AB1" t="s">
        <v>572</v>
      </c>
      <c r="AC1" t="s">
        <v>573</v>
      </c>
      <c r="AD1" t="s">
        <v>574</v>
      </c>
      <c r="AE1" t="s">
        <v>575</v>
      </c>
      <c r="AF1" t="s">
        <v>577</v>
      </c>
      <c r="AG1" t="s">
        <v>578</v>
      </c>
      <c r="AH1" t="s">
        <v>579</v>
      </c>
      <c r="AI1" t="s">
        <v>4658</v>
      </c>
      <c r="AJ1" t="s">
        <v>582</v>
      </c>
      <c r="AK1" t="s">
        <v>583</v>
      </c>
      <c r="AL1" t="s">
        <v>584</v>
      </c>
      <c r="AM1" t="s">
        <v>585</v>
      </c>
      <c r="AN1" t="s">
        <v>3040</v>
      </c>
      <c r="AO1" t="s">
        <v>587</v>
      </c>
      <c r="AP1" t="s">
        <v>589</v>
      </c>
      <c r="AQ1" t="s">
        <v>590</v>
      </c>
      <c r="AR1" t="s">
        <v>592</v>
      </c>
      <c r="AS1" t="s">
        <v>593</v>
      </c>
      <c r="AT1" t="s">
        <v>594</v>
      </c>
      <c r="AU1" t="s">
        <v>595</v>
      </c>
      <c r="AV1" t="s">
        <v>596</v>
      </c>
      <c r="AW1" t="s">
        <v>4660</v>
      </c>
      <c r="AX1" t="s">
        <v>597</v>
      </c>
      <c r="AY1" t="s">
        <v>598</v>
      </c>
      <c r="AZ1" t="s">
        <v>599</v>
      </c>
      <c r="BA1" t="s">
        <v>600</v>
      </c>
      <c r="BB1" t="s">
        <v>602</v>
      </c>
      <c r="BC1" t="s">
        <v>603</v>
      </c>
      <c r="BD1" t="s">
        <v>4664</v>
      </c>
      <c r="BE1" t="s">
        <v>604</v>
      </c>
      <c r="BF1" t="s">
        <v>605</v>
      </c>
      <c r="BG1" t="s">
        <v>606</v>
      </c>
      <c r="BH1" t="s">
        <v>607</v>
      </c>
      <c r="BI1" t="s">
        <v>608</v>
      </c>
      <c r="BJ1" t="s">
        <v>609</v>
      </c>
      <c r="BK1" s="11" t="s">
        <v>610</v>
      </c>
      <c r="BL1" t="s">
        <v>611</v>
      </c>
      <c r="BM1" t="s">
        <v>4667</v>
      </c>
      <c r="BN1" t="s">
        <v>612</v>
      </c>
      <c r="BO1" t="s">
        <v>613</v>
      </c>
      <c r="BP1" t="s">
        <v>614</v>
      </c>
      <c r="BQ1" t="s">
        <v>615</v>
      </c>
      <c r="BR1" t="s">
        <v>616</v>
      </c>
    </row>
    <row r="2" spans="1:70" x14ac:dyDescent="0.25">
      <c r="A2" t="s">
        <v>957</v>
      </c>
      <c r="B2" t="s">
        <v>929</v>
      </c>
      <c r="C2" s="14" t="s">
        <v>743</v>
      </c>
      <c r="D2" t="s">
        <v>798</v>
      </c>
      <c r="E2" t="s">
        <v>856</v>
      </c>
      <c r="F2" t="s">
        <v>924</v>
      </c>
      <c r="G2" s="12" t="s">
        <v>777</v>
      </c>
      <c r="H2" t="s">
        <v>910</v>
      </c>
      <c r="I2" t="s">
        <v>921</v>
      </c>
      <c r="J2" t="s">
        <v>920</v>
      </c>
      <c r="K2" t="s">
        <v>919</v>
      </c>
      <c r="L2" t="s">
        <v>875</v>
      </c>
      <c r="M2" t="s">
        <v>4568</v>
      </c>
      <c r="N2" t="s">
        <v>795</v>
      </c>
      <c r="O2" t="s">
        <v>757</v>
      </c>
      <c r="P2" t="s">
        <v>788</v>
      </c>
      <c r="Q2" t="s">
        <v>909</v>
      </c>
      <c r="R2" t="s">
        <v>781</v>
      </c>
      <c r="S2" t="s">
        <v>894</v>
      </c>
      <c r="T2" t="s">
        <v>827</v>
      </c>
      <c r="U2" t="s">
        <v>893</v>
      </c>
      <c r="V2" t="s">
        <v>897</v>
      </c>
      <c r="W2" t="s">
        <v>892</v>
      </c>
      <c r="X2" t="s">
        <v>886</v>
      </c>
      <c r="Y2" t="s">
        <v>4573</v>
      </c>
      <c r="Z2" t="s">
        <v>882</v>
      </c>
      <c r="AA2" t="s">
        <v>874</v>
      </c>
      <c r="AB2" t="s">
        <v>872</v>
      </c>
      <c r="AC2" t="s">
        <v>840</v>
      </c>
      <c r="AD2" t="s">
        <v>869</v>
      </c>
      <c r="AE2" t="s">
        <v>868</v>
      </c>
      <c r="AF2" t="s">
        <v>867</v>
      </c>
      <c r="AG2" t="s">
        <v>865</v>
      </c>
      <c r="AH2" t="s">
        <v>864</v>
      </c>
      <c r="AI2" t="s">
        <v>864</v>
      </c>
      <c r="AJ2" t="s">
        <v>860</v>
      </c>
      <c r="AK2" t="s">
        <v>753</v>
      </c>
      <c r="AL2" t="s">
        <v>797</v>
      </c>
      <c r="AM2" t="s">
        <v>861</v>
      </c>
      <c r="AN2" t="s">
        <v>1153</v>
      </c>
      <c r="AO2" t="s">
        <v>841</v>
      </c>
      <c r="AP2" t="s">
        <v>839</v>
      </c>
      <c r="AQ2" t="s">
        <v>825</v>
      </c>
      <c r="AR2" t="s">
        <v>835</v>
      </c>
      <c r="AS2" t="s">
        <v>832</v>
      </c>
      <c r="AT2" t="s">
        <v>831</v>
      </c>
      <c r="AU2" t="s">
        <v>828</v>
      </c>
      <c r="AV2" t="s">
        <v>826</v>
      </c>
      <c r="AW2" t="s">
        <v>4661</v>
      </c>
      <c r="AX2" t="s">
        <v>823</v>
      </c>
      <c r="AY2" t="s">
        <v>820</v>
      </c>
      <c r="AZ2" t="s">
        <v>819</v>
      </c>
      <c r="BA2" t="s">
        <v>812</v>
      </c>
      <c r="BB2" t="s">
        <v>756</v>
      </c>
      <c r="BC2" t="s">
        <v>4663</v>
      </c>
      <c r="BD2" t="s">
        <v>4665</v>
      </c>
      <c r="BE2" t="s">
        <v>805</v>
      </c>
      <c r="BF2" t="s">
        <v>799</v>
      </c>
      <c r="BG2" t="s">
        <v>795</v>
      </c>
      <c r="BH2" t="s">
        <v>794</v>
      </c>
      <c r="BI2" t="s">
        <v>4577</v>
      </c>
      <c r="BJ2" t="s">
        <v>788</v>
      </c>
      <c r="BK2" t="s">
        <v>785</v>
      </c>
      <c r="BL2" t="s">
        <v>783</v>
      </c>
      <c r="BM2" t="s">
        <v>996</v>
      </c>
      <c r="BN2" t="s">
        <v>782</v>
      </c>
      <c r="BO2" t="s">
        <v>778</v>
      </c>
      <c r="BP2" t="s">
        <v>769</v>
      </c>
      <c r="BQ2" t="s">
        <v>830</v>
      </c>
      <c r="BR2" t="s">
        <v>774</v>
      </c>
    </row>
    <row r="3" spans="1:70" x14ac:dyDescent="0.25">
      <c r="A3" t="s">
        <v>876</v>
      </c>
      <c r="B3" t="s">
        <v>930</v>
      </c>
      <c r="C3" s="13" t="s">
        <v>777</v>
      </c>
      <c r="D3" t="s">
        <v>803</v>
      </c>
      <c r="E3" t="s">
        <v>925</v>
      </c>
      <c r="I3" t="s">
        <v>787</v>
      </c>
      <c r="J3" t="s">
        <v>4566</v>
      </c>
      <c r="L3" t="s">
        <v>814</v>
      </c>
      <c r="M3" t="s">
        <v>4569</v>
      </c>
      <c r="N3" t="s">
        <v>863</v>
      </c>
      <c r="O3" t="s">
        <v>777</v>
      </c>
      <c r="P3" t="s">
        <v>4570</v>
      </c>
      <c r="R3" t="s">
        <v>906</v>
      </c>
      <c r="T3" t="s">
        <v>4571</v>
      </c>
      <c r="U3" t="s">
        <v>777</v>
      </c>
      <c r="X3" t="s">
        <v>887</v>
      </c>
      <c r="Y3" t="s">
        <v>884</v>
      </c>
      <c r="Z3" t="s">
        <v>854</v>
      </c>
      <c r="AA3" t="s">
        <v>833</v>
      </c>
      <c r="AB3" t="s">
        <v>4574</v>
      </c>
      <c r="AC3" t="s">
        <v>815</v>
      </c>
      <c r="AD3" t="s">
        <v>870</v>
      </c>
      <c r="AG3" t="s">
        <v>838</v>
      </c>
      <c r="AH3" t="s">
        <v>810</v>
      </c>
      <c r="AK3" t="s">
        <v>858</v>
      </c>
      <c r="AL3" t="s">
        <v>857</v>
      </c>
      <c r="AN3" t="s">
        <v>3039</v>
      </c>
      <c r="AO3" t="s">
        <v>4659</v>
      </c>
      <c r="AP3" t="s">
        <v>777</v>
      </c>
      <c r="AR3" t="s">
        <v>836</v>
      </c>
      <c r="AS3" t="s">
        <v>834</v>
      </c>
      <c r="AW3" t="s">
        <v>4662</v>
      </c>
      <c r="AX3" t="s">
        <v>824</v>
      </c>
      <c r="AY3" t="s">
        <v>822</v>
      </c>
      <c r="AZ3" t="s">
        <v>811</v>
      </c>
      <c r="BA3" t="s">
        <v>815</v>
      </c>
      <c r="BB3" t="s">
        <v>806</v>
      </c>
      <c r="BC3" t="s">
        <v>807</v>
      </c>
      <c r="BE3" s="9" t="s">
        <v>777</v>
      </c>
      <c r="BF3" t="s">
        <v>800</v>
      </c>
      <c r="BG3" t="s">
        <v>796</v>
      </c>
      <c r="BH3" t="s">
        <v>793</v>
      </c>
      <c r="BI3" t="s">
        <v>792</v>
      </c>
      <c r="BJ3" t="s">
        <v>789</v>
      </c>
      <c r="BK3" t="s">
        <v>786</v>
      </c>
      <c r="BL3" t="s">
        <v>784</v>
      </c>
      <c r="BP3" t="s">
        <v>770</v>
      </c>
      <c r="BQ3" t="s">
        <v>4581</v>
      </c>
      <c r="BR3" t="s">
        <v>775</v>
      </c>
    </row>
    <row r="4" spans="1:70" x14ac:dyDescent="0.25">
      <c r="A4" t="s">
        <v>958</v>
      </c>
      <c r="B4" t="s">
        <v>897</v>
      </c>
      <c r="E4" t="s">
        <v>851</v>
      </c>
      <c r="I4" t="s">
        <v>777</v>
      </c>
      <c r="J4" t="s">
        <v>4567</v>
      </c>
      <c r="L4" t="s">
        <v>748</v>
      </c>
      <c r="M4" t="s">
        <v>849</v>
      </c>
      <c r="N4" t="s">
        <v>915</v>
      </c>
      <c r="T4" t="s">
        <v>928</v>
      </c>
      <c r="U4" t="s">
        <v>996</v>
      </c>
      <c r="X4" t="s">
        <v>888</v>
      </c>
      <c r="Y4" t="s">
        <v>816</v>
      </c>
      <c r="Z4" t="s">
        <v>821</v>
      </c>
      <c r="AA4" t="s">
        <v>876</v>
      </c>
      <c r="AB4" t="s">
        <v>873</v>
      </c>
      <c r="AC4" t="s">
        <v>777</v>
      </c>
      <c r="AD4" t="s">
        <v>777</v>
      </c>
      <c r="AG4" t="s">
        <v>745</v>
      </c>
      <c r="AH4" t="s">
        <v>777</v>
      </c>
      <c r="AK4" t="s">
        <v>777</v>
      </c>
      <c r="AO4" t="s">
        <v>842</v>
      </c>
      <c r="AR4" t="s">
        <v>853</v>
      </c>
      <c r="BA4" s="9" t="s">
        <v>777</v>
      </c>
      <c r="BC4" t="s">
        <v>808</v>
      </c>
      <c r="BE4" s="10" t="s">
        <v>4576</v>
      </c>
      <c r="BF4" t="s">
        <v>801</v>
      </c>
      <c r="BG4" s="9" t="s">
        <v>777</v>
      </c>
      <c r="BI4" t="s">
        <v>4578</v>
      </c>
      <c r="BJ4" t="s">
        <v>790</v>
      </c>
      <c r="BK4" s="9" t="s">
        <v>777</v>
      </c>
      <c r="BL4" t="s">
        <v>777</v>
      </c>
      <c r="BP4" t="s">
        <v>772</v>
      </c>
      <c r="BR4" t="s">
        <v>776</v>
      </c>
    </row>
    <row r="5" spans="1:70" x14ac:dyDescent="0.25">
      <c r="A5" t="s">
        <v>4561</v>
      </c>
      <c r="B5" t="s">
        <v>747</v>
      </c>
      <c r="L5" t="s">
        <v>777</v>
      </c>
      <c r="M5" t="s">
        <v>777</v>
      </c>
      <c r="T5" t="s">
        <v>777</v>
      </c>
      <c r="U5" t="s">
        <v>892</v>
      </c>
      <c r="X5" t="s">
        <v>889</v>
      </c>
      <c r="Y5" t="s">
        <v>885</v>
      </c>
      <c r="Z5" t="s">
        <v>883</v>
      </c>
      <c r="AA5" t="s">
        <v>877</v>
      </c>
      <c r="AG5" t="s">
        <v>866</v>
      </c>
      <c r="AO5" t="s">
        <v>843</v>
      </c>
      <c r="BI5" t="s">
        <v>4579</v>
      </c>
      <c r="BJ5" t="s">
        <v>4666</v>
      </c>
      <c r="BP5" t="s">
        <v>773</v>
      </c>
      <c r="BR5" t="s">
        <v>4582</v>
      </c>
    </row>
    <row r="6" spans="1:70" x14ac:dyDescent="0.25">
      <c r="A6" t="s">
        <v>777</v>
      </c>
      <c r="B6" t="s">
        <v>931</v>
      </c>
      <c r="T6" t="s">
        <v>1250</v>
      </c>
      <c r="X6" t="s">
        <v>4572</v>
      </c>
      <c r="Y6" t="s">
        <v>777</v>
      </c>
      <c r="Z6" t="s">
        <v>777</v>
      </c>
      <c r="AA6" t="s">
        <v>880</v>
      </c>
      <c r="AO6" t="s">
        <v>844</v>
      </c>
      <c r="BI6" s="9" t="s">
        <v>4580</v>
      </c>
      <c r="BJ6" t="s">
        <v>791</v>
      </c>
      <c r="BP6" t="s">
        <v>777</v>
      </c>
      <c r="BR6" t="s">
        <v>777</v>
      </c>
    </row>
    <row r="7" spans="1:70" x14ac:dyDescent="0.25">
      <c r="B7" t="s">
        <v>932</v>
      </c>
      <c r="X7" t="s">
        <v>890</v>
      </c>
      <c r="AO7" t="s">
        <v>845</v>
      </c>
      <c r="BI7" s="10" t="s">
        <v>777</v>
      </c>
    </row>
    <row r="8" spans="1:70" x14ac:dyDescent="0.25">
      <c r="B8" t="s">
        <v>933</v>
      </c>
      <c r="X8" t="s">
        <v>891</v>
      </c>
      <c r="AO8" t="s">
        <v>850</v>
      </c>
    </row>
    <row r="9" spans="1:70" x14ac:dyDescent="0.25">
      <c r="B9" t="s">
        <v>934</v>
      </c>
      <c r="AO9" t="s">
        <v>777</v>
      </c>
    </row>
    <row r="10" spans="1:70" x14ac:dyDescent="0.25">
      <c r="B10" t="s">
        <v>935</v>
      </c>
      <c r="AO10" t="s">
        <v>752</v>
      </c>
    </row>
    <row r="11" spans="1:70" x14ac:dyDescent="0.25">
      <c r="B11" t="s">
        <v>813</v>
      </c>
      <c r="AO11" t="s">
        <v>811</v>
      </c>
    </row>
    <row r="12" spans="1:70" x14ac:dyDescent="0.25">
      <c r="B12" t="s">
        <v>876</v>
      </c>
    </row>
    <row r="13" spans="1:70" x14ac:dyDescent="0.25">
      <c r="B13" t="s">
        <v>4562</v>
      </c>
    </row>
    <row r="14" spans="1:70" x14ac:dyDescent="0.25">
      <c r="B14" t="s">
        <v>4563</v>
      </c>
      <c r="BR14" s="8"/>
    </row>
    <row r="15" spans="1:70" x14ac:dyDescent="0.25">
      <c r="B15" t="s">
        <v>901</v>
      </c>
      <c r="BG15" t="s">
        <v>780</v>
      </c>
      <c r="BR15" s="8"/>
    </row>
    <row r="16" spans="1:70" x14ac:dyDescent="0.25">
      <c r="B16" t="s">
        <v>937</v>
      </c>
      <c r="BG16" t="s">
        <v>780</v>
      </c>
    </row>
    <row r="17" spans="2:59" x14ac:dyDescent="0.25">
      <c r="B17" t="s">
        <v>836</v>
      </c>
      <c r="BG17" t="s">
        <v>780</v>
      </c>
    </row>
    <row r="18" spans="2:59" x14ac:dyDescent="0.25">
      <c r="B18" t="s">
        <v>846</v>
      </c>
    </row>
    <row r="19" spans="2:59" x14ac:dyDescent="0.25">
      <c r="B19" t="s">
        <v>878</v>
      </c>
    </row>
    <row r="20" spans="2:59" x14ac:dyDescent="0.25">
      <c r="B20" t="s">
        <v>938</v>
      </c>
    </row>
    <row r="21" spans="2:59" x14ac:dyDescent="0.25">
      <c r="B21" t="s">
        <v>939</v>
      </c>
    </row>
    <row r="22" spans="2:59" x14ac:dyDescent="0.25">
      <c r="B22" t="s">
        <v>940</v>
      </c>
    </row>
    <row r="23" spans="2:59" x14ac:dyDescent="0.25">
      <c r="B23" t="s">
        <v>941</v>
      </c>
    </row>
    <row r="24" spans="2:59" x14ac:dyDescent="0.25">
      <c r="B24" t="s">
        <v>942</v>
      </c>
    </row>
    <row r="25" spans="2:59" x14ac:dyDescent="0.25">
      <c r="B25" t="s">
        <v>848</v>
      </c>
    </row>
    <row r="26" spans="2:59" x14ac:dyDescent="0.25">
      <c r="B26" t="s">
        <v>943</v>
      </c>
    </row>
    <row r="27" spans="2:59" x14ac:dyDescent="0.25">
      <c r="B27" t="s">
        <v>944</v>
      </c>
    </row>
    <row r="28" spans="2:59" x14ac:dyDescent="0.25">
      <c r="B28" t="s">
        <v>945</v>
      </c>
    </row>
    <row r="29" spans="2:59" x14ac:dyDescent="0.25">
      <c r="B29" t="s">
        <v>946</v>
      </c>
    </row>
    <row r="30" spans="2:59" x14ac:dyDescent="0.25">
      <c r="B30" t="s">
        <v>879</v>
      </c>
    </row>
    <row r="31" spans="2:59" x14ac:dyDescent="0.25">
      <c r="B31" t="s">
        <v>947</v>
      </c>
    </row>
    <row r="32" spans="2:59" x14ac:dyDescent="0.25">
      <c r="B32" t="s">
        <v>903</v>
      </c>
    </row>
    <row r="33" spans="2:2" x14ac:dyDescent="0.25">
      <c r="B33" t="s">
        <v>859</v>
      </c>
    </row>
    <row r="34" spans="2:2" x14ac:dyDescent="0.25">
      <c r="B34" t="s">
        <v>948</v>
      </c>
    </row>
    <row r="35" spans="2:2" x14ac:dyDescent="0.25">
      <c r="B35" t="s">
        <v>949</v>
      </c>
    </row>
    <row r="36" spans="2:2" x14ac:dyDescent="0.25">
      <c r="B36" t="s">
        <v>950</v>
      </c>
    </row>
    <row r="37" spans="2:2" x14ac:dyDescent="0.25">
      <c r="B37" t="s">
        <v>951</v>
      </c>
    </row>
    <row r="38" spans="2:2" x14ac:dyDescent="0.25">
      <c r="B38" t="s">
        <v>952</v>
      </c>
    </row>
    <row r="39" spans="2:2" x14ac:dyDescent="0.25">
      <c r="B39" t="s">
        <v>823</v>
      </c>
    </row>
    <row r="40" spans="2:2" x14ac:dyDescent="0.25">
      <c r="B40" t="s">
        <v>4564</v>
      </c>
    </row>
    <row r="41" spans="2:2" x14ac:dyDescent="0.25">
      <c r="B41" t="s">
        <v>777</v>
      </c>
    </row>
    <row r="42" spans="2:2" x14ac:dyDescent="0.25">
      <c r="B42" t="s">
        <v>754</v>
      </c>
    </row>
    <row r="43" spans="2:2" x14ac:dyDescent="0.25">
      <c r="B43" t="s">
        <v>954</v>
      </c>
    </row>
    <row r="44" spans="2:2" x14ac:dyDescent="0.25">
      <c r="B44" t="s">
        <v>804</v>
      </c>
    </row>
    <row r="45" spans="2:2" x14ac:dyDescent="0.25">
      <c r="B45" t="s">
        <v>955</v>
      </c>
    </row>
    <row r="46" spans="2:2" x14ac:dyDescent="0.25">
      <c r="B46" t="s">
        <v>881</v>
      </c>
    </row>
    <row r="47" spans="2:2" x14ac:dyDescent="0.25">
      <c r="B47" t="s">
        <v>818</v>
      </c>
    </row>
    <row r="48" spans="2:2" x14ac:dyDescent="0.25">
      <c r="B48" t="s">
        <v>956</v>
      </c>
    </row>
  </sheetData>
  <sheetProtection algorithmName="SHA-512" hashValue="S95OJCWNHJM1EPaJZ/wRqvA2XiqnmQkYr9wMVONh4TF92u0GIdmV/VF5vBuaE0pSiVJWEvNM2QJje86tom/O0w==" saltValue="1Q2BgBSkif9EQBpso0CRJQ==" spinCount="100000" sheet="1" objects="1" scenarios="1"/>
  <pageMargins left="0.7" right="0.7" top="0.75" bottom="0.75" header="0.3" footer="0.3"/>
  <legacyDrawing r:id="rId1"/>
  <tableParts count="7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G797"/>
  <sheetViews>
    <sheetView zoomScale="80" zoomScaleNormal="80" workbookViewId="0">
      <pane xSplit="3" ySplit="2" topLeftCell="D3" activePane="bottomRight" state="frozen"/>
      <selection activeCell="L22" sqref="L22"/>
      <selection pane="topRight" activeCell="L22" sqref="L22"/>
      <selection pane="bottomLeft" activeCell="L22" sqref="L22"/>
      <selection pane="bottomRight" activeCell="C563" sqref="C563"/>
    </sheetView>
  </sheetViews>
  <sheetFormatPr baseColWidth="10" defaultRowHeight="15" x14ac:dyDescent="0.25"/>
  <cols>
    <col min="1" max="1" width="20.42578125" customWidth="1"/>
    <col min="2" max="2" width="20" customWidth="1"/>
    <col min="3" max="3" width="23.85546875" customWidth="1"/>
    <col min="4" max="4" width="14.85546875" bestFit="1" customWidth="1"/>
    <col min="5" max="5" width="37.85546875" customWidth="1"/>
    <col min="6" max="6" width="58.5703125" customWidth="1"/>
    <col min="7" max="7" width="65.7109375" customWidth="1"/>
    <col min="8" max="8" width="10.85546875" customWidth="1"/>
  </cols>
  <sheetData>
    <row r="2" spans="2:7" x14ac:dyDescent="0.25">
      <c r="B2" t="s">
        <v>1962</v>
      </c>
      <c r="C2" t="s">
        <v>1978</v>
      </c>
      <c r="D2" t="s">
        <v>21</v>
      </c>
      <c r="E2" t="s">
        <v>2908</v>
      </c>
      <c r="F2" t="s">
        <v>1981</v>
      </c>
      <c r="G2" t="s">
        <v>1980</v>
      </c>
    </row>
    <row r="3" spans="2:7" x14ac:dyDescent="0.25">
      <c r="B3" t="s">
        <v>759</v>
      </c>
      <c r="C3" t="s">
        <v>22</v>
      </c>
      <c r="D3" t="s">
        <v>762</v>
      </c>
      <c r="E3" t="s">
        <v>2085</v>
      </c>
      <c r="F3" t="s">
        <v>2086</v>
      </c>
      <c r="G3" t="s">
        <v>2322</v>
      </c>
    </row>
    <row r="4" spans="2:7" x14ac:dyDescent="0.25">
      <c r="B4" t="s">
        <v>759</v>
      </c>
      <c r="C4" t="s">
        <v>23</v>
      </c>
      <c r="D4" t="s">
        <v>763</v>
      </c>
      <c r="E4" t="s">
        <v>2310</v>
      </c>
      <c r="F4" t="s">
        <v>1982</v>
      </c>
      <c r="G4" t="s">
        <v>2311</v>
      </c>
    </row>
    <row r="5" spans="2:7" x14ac:dyDescent="0.25">
      <c r="B5" t="s">
        <v>759</v>
      </c>
      <c r="C5" t="s">
        <v>24</v>
      </c>
      <c r="D5" t="s">
        <v>762</v>
      </c>
      <c r="E5" t="s">
        <v>2349</v>
      </c>
      <c r="F5" t="s">
        <v>1983</v>
      </c>
      <c r="G5" t="s">
        <v>2067</v>
      </c>
    </row>
    <row r="6" spans="2:7" x14ac:dyDescent="0.25">
      <c r="B6" t="s">
        <v>759</v>
      </c>
      <c r="C6" t="s">
        <v>25</v>
      </c>
      <c r="D6" t="s">
        <v>762</v>
      </c>
      <c r="E6" t="s">
        <v>2002</v>
      </c>
      <c r="F6" t="s">
        <v>2003</v>
      </c>
      <c r="G6" t="s">
        <v>2010</v>
      </c>
    </row>
    <row r="7" spans="2:7" x14ac:dyDescent="0.25">
      <c r="B7" t="s">
        <v>759</v>
      </c>
      <c r="C7" t="s">
        <v>26</v>
      </c>
      <c r="D7" t="s">
        <v>763</v>
      </c>
      <c r="E7" t="s">
        <v>2323</v>
      </c>
      <c r="F7" t="s">
        <v>1984</v>
      </c>
      <c r="G7" t="s">
        <v>2324</v>
      </c>
    </row>
    <row r="8" spans="2:7" x14ac:dyDescent="0.25">
      <c r="B8" t="s">
        <v>759</v>
      </c>
      <c r="C8" t="s">
        <v>27</v>
      </c>
      <c r="D8" t="s">
        <v>763</v>
      </c>
      <c r="E8" t="s">
        <v>2330</v>
      </c>
      <c r="F8" t="s">
        <v>2332</v>
      </c>
      <c r="G8" t="s">
        <v>2331</v>
      </c>
    </row>
    <row r="9" spans="2:7" x14ac:dyDescent="0.25">
      <c r="B9" t="s">
        <v>759</v>
      </c>
      <c r="C9" t="s">
        <v>28</v>
      </c>
      <c r="D9" t="s">
        <v>762</v>
      </c>
      <c r="E9" t="s">
        <v>2336</v>
      </c>
      <c r="F9" t="s">
        <v>1985</v>
      </c>
      <c r="G9" t="s">
        <v>2337</v>
      </c>
    </row>
    <row r="10" spans="2:7" x14ac:dyDescent="0.25">
      <c r="B10" t="s">
        <v>759</v>
      </c>
      <c r="C10" t="s">
        <v>29</v>
      </c>
      <c r="D10" t="s">
        <v>762</v>
      </c>
      <c r="E10" t="s">
        <v>2176</v>
      </c>
      <c r="F10" t="s">
        <v>1998</v>
      </c>
      <c r="G10" t="s">
        <v>2175</v>
      </c>
    </row>
    <row r="11" spans="2:7" x14ac:dyDescent="0.25">
      <c r="B11" t="s">
        <v>759</v>
      </c>
      <c r="C11" t="s">
        <v>30</v>
      </c>
      <c r="D11" t="s">
        <v>762</v>
      </c>
      <c r="E11" t="s">
        <v>2179</v>
      </c>
      <c r="F11" t="s">
        <v>1997</v>
      </c>
      <c r="G11" t="s">
        <v>2183</v>
      </c>
    </row>
    <row r="12" spans="2:7" x14ac:dyDescent="0.25">
      <c r="B12" t="s">
        <v>759</v>
      </c>
      <c r="C12" t="s">
        <v>31</v>
      </c>
      <c r="D12" t="s">
        <v>762</v>
      </c>
      <c r="E12" t="s">
        <v>2341</v>
      </c>
      <c r="F12" t="s">
        <v>1999</v>
      </c>
      <c r="G12" t="s">
        <v>2342</v>
      </c>
    </row>
    <row r="13" spans="2:7" x14ac:dyDescent="0.25">
      <c r="B13" t="s">
        <v>759</v>
      </c>
      <c r="C13" t="s">
        <v>32</v>
      </c>
      <c r="D13" t="s">
        <v>1979</v>
      </c>
      <c r="E13" t="s">
        <v>2345</v>
      </c>
      <c r="F13" t="s">
        <v>2000</v>
      </c>
      <c r="G13" t="s">
        <v>2346</v>
      </c>
    </row>
    <row r="14" spans="2:7" x14ac:dyDescent="0.25">
      <c r="B14" t="s">
        <v>759</v>
      </c>
      <c r="C14" t="s">
        <v>4454</v>
      </c>
      <c r="D14" t="s">
        <v>763</v>
      </c>
    </row>
    <row r="15" spans="2:7" x14ac:dyDescent="0.25">
      <c r="B15" t="s">
        <v>759</v>
      </c>
      <c r="C15" t="s">
        <v>34</v>
      </c>
      <c r="D15" t="s">
        <v>762</v>
      </c>
      <c r="E15" t="s">
        <v>2179</v>
      </c>
      <c r="F15" t="s">
        <v>2001</v>
      </c>
      <c r="G15" t="s">
        <v>2183</v>
      </c>
    </row>
    <row r="16" spans="2:7" x14ac:dyDescent="0.25">
      <c r="B16" t="s">
        <v>759</v>
      </c>
      <c r="C16" t="s">
        <v>35</v>
      </c>
      <c r="D16" t="s">
        <v>762</v>
      </c>
      <c r="E16" t="s">
        <v>2002</v>
      </c>
      <c r="F16" t="s">
        <v>2004</v>
      </c>
      <c r="G16" t="s">
        <v>2010</v>
      </c>
    </row>
    <row r="17" spans="2:7" x14ac:dyDescent="0.25">
      <c r="B17" t="s">
        <v>759</v>
      </c>
      <c r="C17" t="s">
        <v>36</v>
      </c>
      <c r="D17" t="s">
        <v>762</v>
      </c>
      <c r="E17" t="s">
        <v>2581</v>
      </c>
      <c r="F17" t="s">
        <v>2011</v>
      </c>
      <c r="G17" t="s">
        <v>2531</v>
      </c>
    </row>
    <row r="18" spans="2:7" x14ac:dyDescent="0.25">
      <c r="B18" t="s">
        <v>759</v>
      </c>
      <c r="C18" t="s">
        <v>37</v>
      </c>
      <c r="D18" t="s">
        <v>763</v>
      </c>
      <c r="E18" t="s">
        <v>2343</v>
      </c>
      <c r="F18" t="s">
        <v>2025</v>
      </c>
      <c r="G18" t="s">
        <v>2344</v>
      </c>
    </row>
    <row r="19" spans="2:7" x14ac:dyDescent="0.25">
      <c r="B19" t="s">
        <v>759</v>
      </c>
      <c r="C19" t="s">
        <v>38</v>
      </c>
      <c r="D19" t="s">
        <v>762</v>
      </c>
      <c r="E19" t="s">
        <v>2026</v>
      </c>
      <c r="F19" t="s">
        <v>2028</v>
      </c>
      <c r="G19" t="s">
        <v>2027</v>
      </c>
    </row>
    <row r="20" spans="2:7" x14ac:dyDescent="0.25">
      <c r="B20" t="s">
        <v>759</v>
      </c>
      <c r="C20" t="s">
        <v>39</v>
      </c>
      <c r="D20" t="s">
        <v>762</v>
      </c>
      <c r="E20" t="s">
        <v>2286</v>
      </c>
      <c r="F20" t="s">
        <v>2029</v>
      </c>
      <c r="G20" t="s">
        <v>2292</v>
      </c>
    </row>
    <row r="21" spans="2:7" x14ac:dyDescent="0.25">
      <c r="B21" t="s">
        <v>759</v>
      </c>
      <c r="C21" t="s">
        <v>40</v>
      </c>
      <c r="D21" t="s">
        <v>762</v>
      </c>
      <c r="E21" t="s">
        <v>2347</v>
      </c>
      <c r="F21" t="s">
        <v>2005</v>
      </c>
      <c r="G21" t="s">
        <v>2348</v>
      </c>
    </row>
    <row r="22" spans="2:7" x14ac:dyDescent="0.25">
      <c r="B22" t="s">
        <v>759</v>
      </c>
      <c r="C22" t="s">
        <v>41</v>
      </c>
      <c r="D22" t="s">
        <v>763</v>
      </c>
      <c r="E22" t="s">
        <v>2038</v>
      </c>
      <c r="F22" t="s">
        <v>2040</v>
      </c>
      <c r="G22" t="s">
        <v>2039</v>
      </c>
    </row>
    <row r="23" spans="2:7" x14ac:dyDescent="0.25">
      <c r="B23" t="s">
        <v>759</v>
      </c>
      <c r="C23" t="s">
        <v>42</v>
      </c>
      <c r="D23" t="s">
        <v>763</v>
      </c>
      <c r="E23" t="s">
        <v>2038</v>
      </c>
      <c r="F23" t="s">
        <v>2040</v>
      </c>
      <c r="G23" t="s">
        <v>2039</v>
      </c>
    </row>
    <row r="24" spans="2:7" x14ac:dyDescent="0.25">
      <c r="B24" t="s">
        <v>759</v>
      </c>
      <c r="C24" t="s">
        <v>43</v>
      </c>
      <c r="D24" t="s">
        <v>762</v>
      </c>
      <c r="E24" t="s">
        <v>2180</v>
      </c>
      <c r="F24" t="s">
        <v>2045</v>
      </c>
      <c r="G24" t="s">
        <v>2181</v>
      </c>
    </row>
    <row r="25" spans="2:7" x14ac:dyDescent="0.25">
      <c r="B25" t="s">
        <v>759</v>
      </c>
      <c r="C25" t="s">
        <v>44</v>
      </c>
      <c r="D25" t="s">
        <v>763</v>
      </c>
      <c r="E25" t="s">
        <v>2319</v>
      </c>
      <c r="F25" t="s">
        <v>2056</v>
      </c>
      <c r="G25" t="s">
        <v>2318</v>
      </c>
    </row>
    <row r="26" spans="2:7" x14ac:dyDescent="0.25">
      <c r="B26" t="s">
        <v>759</v>
      </c>
      <c r="C26" t="s">
        <v>45</v>
      </c>
      <c r="D26" t="s">
        <v>762</v>
      </c>
      <c r="E26" t="s">
        <v>2057</v>
      </c>
      <c r="F26" t="s">
        <v>2059</v>
      </c>
      <c r="G26" t="s">
        <v>2058</v>
      </c>
    </row>
    <row r="27" spans="2:7" x14ac:dyDescent="0.25">
      <c r="B27" t="s">
        <v>759</v>
      </c>
      <c r="C27" t="s">
        <v>46</v>
      </c>
      <c r="D27" t="s">
        <v>762</v>
      </c>
      <c r="E27" t="s">
        <v>2063</v>
      </c>
      <c r="F27" t="s">
        <v>2062</v>
      </c>
      <c r="G27" t="s">
        <v>2061</v>
      </c>
    </row>
    <row r="28" spans="2:7" x14ac:dyDescent="0.25">
      <c r="B28" t="s">
        <v>759</v>
      </c>
      <c r="C28" t="s">
        <v>47</v>
      </c>
      <c r="D28" t="s">
        <v>762</v>
      </c>
      <c r="E28" t="s">
        <v>2347</v>
      </c>
      <c r="F28" t="s">
        <v>2006</v>
      </c>
      <c r="G28" t="s">
        <v>2348</v>
      </c>
    </row>
    <row r="29" spans="2:7" x14ac:dyDescent="0.25">
      <c r="B29" t="s">
        <v>759</v>
      </c>
      <c r="C29" t="s">
        <v>48</v>
      </c>
      <c r="D29" t="s">
        <v>763</v>
      </c>
      <c r="E29" t="s">
        <v>2064</v>
      </c>
      <c r="F29" t="s">
        <v>2066</v>
      </c>
      <c r="G29" t="s">
        <v>2065</v>
      </c>
    </row>
    <row r="30" spans="2:7" x14ac:dyDescent="0.25">
      <c r="B30" t="s">
        <v>759</v>
      </c>
      <c r="C30" t="s">
        <v>49</v>
      </c>
      <c r="D30" t="s">
        <v>762</v>
      </c>
      <c r="E30" t="s">
        <v>2349</v>
      </c>
      <c r="F30" t="s">
        <v>2073</v>
      </c>
      <c r="G30" t="s">
        <v>2067</v>
      </c>
    </row>
    <row r="31" spans="2:7" x14ac:dyDescent="0.25">
      <c r="B31" t="s">
        <v>759</v>
      </c>
      <c r="C31" t="s">
        <v>4455</v>
      </c>
      <c r="D31" t="s">
        <v>762</v>
      </c>
    </row>
    <row r="32" spans="2:7" x14ac:dyDescent="0.25">
      <c r="B32" t="s">
        <v>759</v>
      </c>
      <c r="C32" t="s">
        <v>50</v>
      </c>
      <c r="D32" t="s">
        <v>763</v>
      </c>
      <c r="E32" t="s">
        <v>2079</v>
      </c>
      <c r="F32" t="s">
        <v>2080</v>
      </c>
      <c r="G32" t="s">
        <v>2081</v>
      </c>
    </row>
    <row r="33" spans="2:7" x14ac:dyDescent="0.25">
      <c r="B33" t="s">
        <v>759</v>
      </c>
      <c r="C33" t="s">
        <v>4599</v>
      </c>
      <c r="D33" t="s">
        <v>762</v>
      </c>
      <c r="E33" t="s">
        <v>2286</v>
      </c>
    </row>
    <row r="34" spans="2:7" x14ac:dyDescent="0.25">
      <c r="B34" t="s">
        <v>759</v>
      </c>
      <c r="C34" t="s">
        <v>51</v>
      </c>
      <c r="D34" t="s">
        <v>763</v>
      </c>
      <c r="E34" t="s">
        <v>2082</v>
      </c>
      <c r="F34" t="s">
        <v>2083</v>
      </c>
      <c r="G34" t="s">
        <v>2084</v>
      </c>
    </row>
    <row r="35" spans="2:7" x14ac:dyDescent="0.25">
      <c r="B35" t="s">
        <v>759</v>
      </c>
      <c r="C35" t="s">
        <v>52</v>
      </c>
      <c r="D35" t="s">
        <v>762</v>
      </c>
      <c r="E35" t="s">
        <v>2085</v>
      </c>
      <c r="F35" t="s">
        <v>2086</v>
      </c>
      <c r="G35" t="s">
        <v>2088</v>
      </c>
    </row>
    <row r="36" spans="2:7" x14ac:dyDescent="0.25">
      <c r="B36" t="s">
        <v>759</v>
      </c>
      <c r="C36" t="s">
        <v>53</v>
      </c>
      <c r="D36" t="s">
        <v>763</v>
      </c>
      <c r="E36" t="s">
        <v>2089</v>
      </c>
      <c r="F36" t="s">
        <v>2090</v>
      </c>
      <c r="G36" t="s">
        <v>2091</v>
      </c>
    </row>
    <row r="37" spans="2:7" x14ac:dyDescent="0.25">
      <c r="B37" t="s">
        <v>759</v>
      </c>
      <c r="C37" t="s">
        <v>54</v>
      </c>
      <c r="D37" t="s">
        <v>762</v>
      </c>
      <c r="E37" t="s">
        <v>2095</v>
      </c>
      <c r="F37" t="s">
        <v>2093</v>
      </c>
      <c r="G37" t="s">
        <v>2092</v>
      </c>
    </row>
    <row r="38" spans="2:7" x14ac:dyDescent="0.25">
      <c r="B38" t="s">
        <v>759</v>
      </c>
      <c r="C38" t="s">
        <v>55</v>
      </c>
      <c r="D38" t="s">
        <v>762</v>
      </c>
      <c r="E38" t="s">
        <v>2121</v>
      </c>
      <c r="F38" t="s">
        <v>2122</v>
      </c>
      <c r="G38" t="s">
        <v>2123</v>
      </c>
    </row>
    <row r="39" spans="2:7" x14ac:dyDescent="0.25">
      <c r="B39" t="s">
        <v>759</v>
      </c>
      <c r="C39" t="s">
        <v>56</v>
      </c>
      <c r="D39" t="s">
        <v>762</v>
      </c>
      <c r="E39" t="s">
        <v>2176</v>
      </c>
      <c r="F39" t="s">
        <v>1987</v>
      </c>
      <c r="G39" t="s">
        <v>2178</v>
      </c>
    </row>
    <row r="40" spans="2:7" x14ac:dyDescent="0.25">
      <c r="B40" t="s">
        <v>759</v>
      </c>
      <c r="C40" t="s">
        <v>57</v>
      </c>
      <c r="D40" t="s">
        <v>762</v>
      </c>
      <c r="E40" t="s">
        <v>2176</v>
      </c>
      <c r="F40" t="s">
        <v>1988</v>
      </c>
      <c r="G40" t="s">
        <v>2178</v>
      </c>
    </row>
    <row r="41" spans="2:7" x14ac:dyDescent="0.25">
      <c r="B41" t="s">
        <v>759</v>
      </c>
      <c r="C41" t="s">
        <v>58</v>
      </c>
      <c r="D41" t="s">
        <v>762</v>
      </c>
      <c r="E41" t="s">
        <v>2125</v>
      </c>
      <c r="F41" t="s">
        <v>2127</v>
      </c>
      <c r="G41" t="s">
        <v>2126</v>
      </c>
    </row>
    <row r="42" spans="2:7" x14ac:dyDescent="0.25">
      <c r="B42" t="s">
        <v>759</v>
      </c>
      <c r="C42" t="s">
        <v>59</v>
      </c>
      <c r="D42" t="s">
        <v>763</v>
      </c>
      <c r="E42" t="s">
        <v>2129</v>
      </c>
      <c r="F42" t="s">
        <v>2130</v>
      </c>
      <c r="G42" t="s">
        <v>2128</v>
      </c>
    </row>
    <row r="43" spans="2:7" x14ac:dyDescent="0.25">
      <c r="B43" t="s">
        <v>759</v>
      </c>
      <c r="C43" t="s">
        <v>60</v>
      </c>
      <c r="D43" t="s">
        <v>763</v>
      </c>
      <c r="E43" t="s">
        <v>2131</v>
      </c>
      <c r="F43" t="s">
        <v>2132</v>
      </c>
      <c r="G43" t="s">
        <v>2133</v>
      </c>
    </row>
    <row r="44" spans="2:7" x14ac:dyDescent="0.25">
      <c r="B44" t="s">
        <v>759</v>
      </c>
      <c r="C44" t="s">
        <v>61</v>
      </c>
      <c r="D44" t="s">
        <v>762</v>
      </c>
      <c r="E44" t="s">
        <v>2134</v>
      </c>
      <c r="F44" t="s">
        <v>2136</v>
      </c>
      <c r="G44" t="s">
        <v>2135</v>
      </c>
    </row>
    <row r="45" spans="2:7" x14ac:dyDescent="0.25">
      <c r="B45" t="s">
        <v>759</v>
      </c>
      <c r="C45" t="s">
        <v>62</v>
      </c>
      <c r="D45" t="s">
        <v>762</v>
      </c>
      <c r="E45" t="s">
        <v>2137</v>
      </c>
      <c r="F45" t="s">
        <v>2139</v>
      </c>
      <c r="G45" t="s">
        <v>2138</v>
      </c>
    </row>
    <row r="46" spans="2:7" x14ac:dyDescent="0.25">
      <c r="B46" t="s">
        <v>759</v>
      </c>
      <c r="C46" t="s">
        <v>64</v>
      </c>
      <c r="D46" t="s">
        <v>762</v>
      </c>
      <c r="E46" t="s">
        <v>2180</v>
      </c>
      <c r="F46" t="s">
        <v>2046</v>
      </c>
      <c r="G46" t="s">
        <v>2181</v>
      </c>
    </row>
    <row r="47" spans="2:7" x14ac:dyDescent="0.25">
      <c r="B47" t="s">
        <v>759</v>
      </c>
      <c r="C47" t="s">
        <v>65</v>
      </c>
      <c r="D47" t="s">
        <v>762</v>
      </c>
      <c r="E47" t="s">
        <v>2142</v>
      </c>
      <c r="F47" t="s">
        <v>2143</v>
      </c>
      <c r="G47" t="s">
        <v>2144</v>
      </c>
    </row>
    <row r="48" spans="2:7" x14ac:dyDescent="0.25">
      <c r="B48" t="s">
        <v>759</v>
      </c>
      <c r="C48" t="s">
        <v>3037</v>
      </c>
      <c r="D48" t="s">
        <v>1979</v>
      </c>
      <c r="E48" t="s">
        <v>2147</v>
      </c>
    </row>
    <row r="49" spans="2:7" x14ac:dyDescent="0.25">
      <c r="B49" t="s">
        <v>759</v>
      </c>
      <c r="C49" t="s">
        <v>66</v>
      </c>
      <c r="D49" t="s">
        <v>762</v>
      </c>
      <c r="E49" t="s">
        <v>2286</v>
      </c>
      <c r="F49" t="s">
        <v>2299</v>
      </c>
      <c r="G49" t="s">
        <v>2293</v>
      </c>
    </row>
    <row r="50" spans="2:7" x14ac:dyDescent="0.25">
      <c r="B50" t="s">
        <v>759</v>
      </c>
      <c r="C50" t="s">
        <v>67</v>
      </c>
      <c r="D50" t="s">
        <v>1979</v>
      </c>
      <c r="E50" t="s">
        <v>2147</v>
      </c>
      <c r="F50" t="s">
        <v>2148</v>
      </c>
      <c r="G50" t="s">
        <v>2149</v>
      </c>
    </row>
    <row r="51" spans="2:7" x14ac:dyDescent="0.25">
      <c r="B51" t="s">
        <v>759</v>
      </c>
      <c r="C51" t="s">
        <v>68</v>
      </c>
      <c r="D51" t="s">
        <v>763</v>
      </c>
      <c r="E51" t="s">
        <v>2150</v>
      </c>
      <c r="F51" t="s">
        <v>2152</v>
      </c>
      <c r="G51" t="s">
        <v>2151</v>
      </c>
    </row>
    <row r="52" spans="2:7" x14ac:dyDescent="0.25">
      <c r="B52" t="s">
        <v>759</v>
      </c>
      <c r="C52" t="s">
        <v>69</v>
      </c>
      <c r="D52" t="s">
        <v>762</v>
      </c>
      <c r="E52" t="s">
        <v>2156</v>
      </c>
      <c r="F52" t="s">
        <v>2158</v>
      </c>
      <c r="G52" t="s">
        <v>2157</v>
      </c>
    </row>
    <row r="53" spans="2:7" x14ac:dyDescent="0.25">
      <c r="B53" t="s">
        <v>759</v>
      </c>
      <c r="C53" t="s">
        <v>70</v>
      </c>
      <c r="D53" t="s">
        <v>763</v>
      </c>
      <c r="E53" t="s">
        <v>2165</v>
      </c>
      <c r="F53" t="s">
        <v>2166</v>
      </c>
      <c r="G53" t="s">
        <v>2167</v>
      </c>
    </row>
    <row r="54" spans="2:7" x14ac:dyDescent="0.25">
      <c r="B54" t="s">
        <v>759</v>
      </c>
      <c r="C54" t="s">
        <v>71</v>
      </c>
      <c r="D54" t="s">
        <v>762</v>
      </c>
      <c r="E54" t="s">
        <v>2286</v>
      </c>
      <c r="F54" t="s">
        <v>2035</v>
      </c>
      <c r="G54" t="s">
        <v>2293</v>
      </c>
    </row>
    <row r="55" spans="2:7" x14ac:dyDescent="0.25">
      <c r="B55" t="s">
        <v>759</v>
      </c>
      <c r="C55" t="s">
        <v>72</v>
      </c>
      <c r="D55" t="s">
        <v>762</v>
      </c>
      <c r="E55" t="s">
        <v>2347</v>
      </c>
      <c r="F55" t="s">
        <v>2007</v>
      </c>
      <c r="G55" t="s">
        <v>2348</v>
      </c>
    </row>
    <row r="56" spans="2:7" x14ac:dyDescent="0.25">
      <c r="B56" t="s">
        <v>759</v>
      </c>
      <c r="C56" t="s">
        <v>73</v>
      </c>
      <c r="D56" t="s">
        <v>762</v>
      </c>
      <c r="E56" t="s">
        <v>2169</v>
      </c>
      <c r="F56" t="s">
        <v>2171</v>
      </c>
      <c r="G56" t="s">
        <v>2170</v>
      </c>
    </row>
    <row r="57" spans="2:7" x14ac:dyDescent="0.25">
      <c r="B57" t="s">
        <v>759</v>
      </c>
      <c r="C57" t="s">
        <v>74</v>
      </c>
      <c r="D57" t="s">
        <v>762</v>
      </c>
      <c r="E57" t="s">
        <v>2112</v>
      </c>
      <c r="F57" t="s">
        <v>2113</v>
      </c>
      <c r="G57" t="s">
        <v>2114</v>
      </c>
    </row>
    <row r="58" spans="2:7" x14ac:dyDescent="0.25">
      <c r="B58" t="s">
        <v>759</v>
      </c>
      <c r="C58" t="s">
        <v>75</v>
      </c>
      <c r="D58" t="s">
        <v>1979</v>
      </c>
      <c r="E58" t="s">
        <v>2184</v>
      </c>
      <c r="F58" t="s">
        <v>2185</v>
      </c>
      <c r="G58" t="s">
        <v>2186</v>
      </c>
    </row>
    <row r="59" spans="2:7" x14ac:dyDescent="0.25">
      <c r="B59" t="s">
        <v>759</v>
      </c>
      <c r="C59" t="s">
        <v>76</v>
      </c>
      <c r="D59" t="s">
        <v>762</v>
      </c>
      <c r="E59" t="s">
        <v>2187</v>
      </c>
      <c r="F59" t="s">
        <v>2188</v>
      </c>
      <c r="G59" t="s">
        <v>2189</v>
      </c>
    </row>
    <row r="60" spans="2:7" x14ac:dyDescent="0.25">
      <c r="B60" t="s">
        <v>759</v>
      </c>
      <c r="C60" t="s">
        <v>77</v>
      </c>
      <c r="D60" t="s">
        <v>762</v>
      </c>
      <c r="E60" t="s">
        <v>2286</v>
      </c>
      <c r="F60" t="s">
        <v>2299</v>
      </c>
      <c r="G60" t="s">
        <v>2293</v>
      </c>
    </row>
    <row r="61" spans="2:7" x14ac:dyDescent="0.25">
      <c r="B61" t="s">
        <v>759</v>
      </c>
      <c r="C61" t="s">
        <v>78</v>
      </c>
      <c r="D61" t="s">
        <v>762</v>
      </c>
      <c r="E61" t="s">
        <v>2286</v>
      </c>
      <c r="F61" t="s">
        <v>2034</v>
      </c>
      <c r="G61" t="s">
        <v>2294</v>
      </c>
    </row>
    <row r="62" spans="2:7" x14ac:dyDescent="0.25">
      <c r="B62" t="s">
        <v>759</v>
      </c>
      <c r="C62" t="s">
        <v>79</v>
      </c>
      <c r="D62" t="s">
        <v>762</v>
      </c>
      <c r="E62" t="s">
        <v>2191</v>
      </c>
      <c r="F62" t="s">
        <v>2192</v>
      </c>
      <c r="G62" t="s">
        <v>2193</v>
      </c>
    </row>
    <row r="63" spans="2:7" x14ac:dyDescent="0.25">
      <c r="B63" t="s">
        <v>759</v>
      </c>
      <c r="C63" t="s">
        <v>80</v>
      </c>
      <c r="D63" t="s">
        <v>762</v>
      </c>
      <c r="E63" t="s">
        <v>2191</v>
      </c>
      <c r="F63" t="s">
        <v>2192</v>
      </c>
      <c r="G63" t="s">
        <v>2193</v>
      </c>
    </row>
    <row r="64" spans="2:7" x14ac:dyDescent="0.25">
      <c r="B64" t="s">
        <v>759</v>
      </c>
      <c r="C64" t="s">
        <v>81</v>
      </c>
      <c r="D64" t="s">
        <v>762</v>
      </c>
      <c r="E64" t="s">
        <v>2195</v>
      </c>
      <c r="F64" t="s">
        <v>2196</v>
      </c>
      <c r="G64" t="s">
        <v>2194</v>
      </c>
    </row>
    <row r="65" spans="2:7" x14ac:dyDescent="0.25">
      <c r="B65" t="s">
        <v>759</v>
      </c>
      <c r="C65" t="s">
        <v>82</v>
      </c>
      <c r="D65" t="s">
        <v>762</v>
      </c>
      <c r="E65" t="s">
        <v>2205</v>
      </c>
      <c r="F65" t="s">
        <v>2197</v>
      </c>
      <c r="G65" t="s">
        <v>2198</v>
      </c>
    </row>
    <row r="66" spans="2:7" x14ac:dyDescent="0.25">
      <c r="B66" t="s">
        <v>759</v>
      </c>
      <c r="C66" t="s">
        <v>83</v>
      </c>
      <c r="D66" t="s">
        <v>762</v>
      </c>
      <c r="E66" t="s">
        <v>2224</v>
      </c>
      <c r="F66" t="s">
        <v>2225</v>
      </c>
      <c r="G66" t="s">
        <v>2226</v>
      </c>
    </row>
    <row r="67" spans="2:7" x14ac:dyDescent="0.25">
      <c r="B67" t="s">
        <v>759</v>
      </c>
      <c r="C67" t="s">
        <v>84</v>
      </c>
      <c r="D67" t="s">
        <v>762</v>
      </c>
      <c r="E67" t="s">
        <v>2249</v>
      </c>
      <c r="F67" t="s">
        <v>2228</v>
      </c>
      <c r="G67" t="s">
        <v>2250</v>
      </c>
    </row>
    <row r="68" spans="2:7" x14ac:dyDescent="0.25">
      <c r="B68" t="s">
        <v>759</v>
      </c>
      <c r="C68" t="s">
        <v>85</v>
      </c>
      <c r="D68" t="s">
        <v>763</v>
      </c>
      <c r="E68" t="s">
        <v>2257</v>
      </c>
      <c r="F68" t="s">
        <v>2259</v>
      </c>
      <c r="G68" t="s">
        <v>2258</v>
      </c>
    </row>
    <row r="69" spans="2:7" x14ac:dyDescent="0.25">
      <c r="B69" t="s">
        <v>759</v>
      </c>
      <c r="C69" t="s">
        <v>86</v>
      </c>
      <c r="D69" t="s">
        <v>763</v>
      </c>
      <c r="E69" t="s">
        <v>2257</v>
      </c>
      <c r="F69" t="s">
        <v>2260</v>
      </c>
      <c r="G69" t="s">
        <v>2258</v>
      </c>
    </row>
    <row r="70" spans="2:7" x14ac:dyDescent="0.25">
      <c r="B70" t="s">
        <v>759</v>
      </c>
      <c r="C70" t="s">
        <v>87</v>
      </c>
      <c r="D70" t="s">
        <v>763</v>
      </c>
      <c r="E70" t="s">
        <v>2257</v>
      </c>
      <c r="F70" t="s">
        <v>2261</v>
      </c>
      <c r="G70" t="s">
        <v>2258</v>
      </c>
    </row>
    <row r="71" spans="2:7" x14ac:dyDescent="0.25">
      <c r="B71" t="s">
        <v>759</v>
      </c>
      <c r="C71" t="s">
        <v>88</v>
      </c>
      <c r="D71" t="s">
        <v>762</v>
      </c>
      <c r="E71" t="s">
        <v>2249</v>
      </c>
      <c r="F71" t="s">
        <v>2231</v>
      </c>
      <c r="G71" t="s">
        <v>2251</v>
      </c>
    </row>
    <row r="72" spans="2:7" x14ac:dyDescent="0.25">
      <c r="B72" t="s">
        <v>759</v>
      </c>
      <c r="C72" t="s">
        <v>89</v>
      </c>
      <c r="D72" t="s">
        <v>762</v>
      </c>
      <c r="E72" t="s">
        <v>2243</v>
      </c>
      <c r="F72" t="s">
        <v>2232</v>
      </c>
      <c r="G72" t="s">
        <v>2244</v>
      </c>
    </row>
    <row r="73" spans="2:7" x14ac:dyDescent="0.25">
      <c r="B73" t="s">
        <v>759</v>
      </c>
      <c r="C73" t="s">
        <v>90</v>
      </c>
      <c r="D73" t="s">
        <v>762</v>
      </c>
      <c r="E73" t="s">
        <v>2227</v>
      </c>
      <c r="F73" t="s">
        <v>2232</v>
      </c>
      <c r="G73" t="s">
        <v>2229</v>
      </c>
    </row>
    <row r="74" spans="2:7" x14ac:dyDescent="0.25">
      <c r="B74" t="s">
        <v>759</v>
      </c>
      <c r="C74" t="s">
        <v>91</v>
      </c>
      <c r="D74" t="s">
        <v>762</v>
      </c>
      <c r="E74" t="s">
        <v>2227</v>
      </c>
      <c r="F74" t="s">
        <v>2233</v>
      </c>
      <c r="G74" t="s">
        <v>2229</v>
      </c>
    </row>
    <row r="75" spans="2:7" x14ac:dyDescent="0.25">
      <c r="B75" t="s">
        <v>759</v>
      </c>
      <c r="C75" t="s">
        <v>4601</v>
      </c>
      <c r="D75" t="s">
        <v>762</v>
      </c>
      <c r="E75" t="s">
        <v>2349</v>
      </c>
    </row>
    <row r="76" spans="2:7" x14ac:dyDescent="0.25">
      <c r="B76" t="s">
        <v>759</v>
      </c>
      <c r="C76" t="s">
        <v>92</v>
      </c>
      <c r="D76" t="s">
        <v>762</v>
      </c>
      <c r="E76" t="s">
        <v>2266</v>
      </c>
      <c r="F76" t="s">
        <v>2270</v>
      </c>
      <c r="G76" t="s">
        <v>2267</v>
      </c>
    </row>
    <row r="77" spans="2:7" x14ac:dyDescent="0.25">
      <c r="B77" t="s">
        <v>759</v>
      </c>
      <c r="C77" t="s">
        <v>93</v>
      </c>
      <c r="D77" t="s">
        <v>762</v>
      </c>
      <c r="E77" t="s">
        <v>2209</v>
      </c>
      <c r="F77" t="s">
        <v>2210</v>
      </c>
      <c r="G77" t="s">
        <v>2211</v>
      </c>
    </row>
    <row r="78" spans="2:7" x14ac:dyDescent="0.25">
      <c r="B78" t="s">
        <v>759</v>
      </c>
      <c r="C78" t="s">
        <v>94</v>
      </c>
      <c r="D78" t="s">
        <v>762</v>
      </c>
      <c r="E78" t="s">
        <v>2286</v>
      </c>
      <c r="F78" t="s">
        <v>2029</v>
      </c>
      <c r="G78" t="s">
        <v>2295</v>
      </c>
    </row>
    <row r="79" spans="2:7" x14ac:dyDescent="0.25">
      <c r="B79" t="s">
        <v>759</v>
      </c>
      <c r="C79" t="s">
        <v>95</v>
      </c>
      <c r="D79" t="s">
        <v>762</v>
      </c>
      <c r="E79" t="s">
        <v>2209</v>
      </c>
      <c r="F79" t="s">
        <v>2219</v>
      </c>
      <c r="G79" t="s">
        <v>2220</v>
      </c>
    </row>
    <row r="80" spans="2:7" x14ac:dyDescent="0.25">
      <c r="B80" t="s">
        <v>759</v>
      </c>
      <c r="C80" t="s">
        <v>96</v>
      </c>
      <c r="D80" t="s">
        <v>762</v>
      </c>
      <c r="E80" t="s">
        <v>2176</v>
      </c>
      <c r="F80" t="s">
        <v>1989</v>
      </c>
      <c r="G80" t="s">
        <v>2178</v>
      </c>
    </row>
    <row r="81" spans="2:7" x14ac:dyDescent="0.25">
      <c r="B81" t="s">
        <v>759</v>
      </c>
      <c r="C81" t="s">
        <v>97</v>
      </c>
      <c r="D81" t="s">
        <v>763</v>
      </c>
      <c r="E81" t="s">
        <v>2064</v>
      </c>
      <c r="F81" t="s">
        <v>2066</v>
      </c>
      <c r="G81" t="s">
        <v>2065</v>
      </c>
    </row>
    <row r="82" spans="2:7" x14ac:dyDescent="0.25">
      <c r="B82" t="s">
        <v>759</v>
      </c>
      <c r="C82" t="s">
        <v>98</v>
      </c>
      <c r="D82" t="s">
        <v>762</v>
      </c>
      <c r="E82" t="s">
        <v>2116</v>
      </c>
      <c r="F82" t="s">
        <v>2115</v>
      </c>
      <c r="G82" t="s">
        <v>2114</v>
      </c>
    </row>
    <row r="83" spans="2:7" x14ac:dyDescent="0.25">
      <c r="B83" t="s">
        <v>759</v>
      </c>
      <c r="C83" t="s">
        <v>99</v>
      </c>
      <c r="D83" t="s">
        <v>762</v>
      </c>
      <c r="E83" t="s">
        <v>2245</v>
      </c>
      <c r="F83" t="s">
        <v>2228</v>
      </c>
      <c r="G83" t="s">
        <v>2246</v>
      </c>
    </row>
    <row r="84" spans="2:7" x14ac:dyDescent="0.25">
      <c r="B84" t="s">
        <v>759</v>
      </c>
      <c r="C84" t="s">
        <v>100</v>
      </c>
      <c r="D84" t="s">
        <v>762</v>
      </c>
      <c r="E84" t="s">
        <v>2276</v>
      </c>
      <c r="F84" t="s">
        <v>2278</v>
      </c>
      <c r="G84" t="s">
        <v>2277</v>
      </c>
    </row>
    <row r="85" spans="2:7" x14ac:dyDescent="0.25">
      <c r="B85" t="s">
        <v>759</v>
      </c>
      <c r="C85" t="s">
        <v>101</v>
      </c>
      <c r="D85" t="s">
        <v>762</v>
      </c>
      <c r="E85" t="s">
        <v>2282</v>
      </c>
      <c r="F85" t="s">
        <v>2284</v>
      </c>
      <c r="G85" t="s">
        <v>2283</v>
      </c>
    </row>
    <row r="86" spans="2:7" x14ac:dyDescent="0.25">
      <c r="B86" t="s">
        <v>759</v>
      </c>
      <c r="C86" t="s">
        <v>102</v>
      </c>
      <c r="D86" t="s">
        <v>762</v>
      </c>
      <c r="E86" t="s">
        <v>2286</v>
      </c>
      <c r="F86" t="s">
        <v>2287</v>
      </c>
      <c r="G86" t="s">
        <v>2296</v>
      </c>
    </row>
    <row r="87" spans="2:7" x14ac:dyDescent="0.25">
      <c r="B87" t="s">
        <v>759</v>
      </c>
      <c r="C87" t="s">
        <v>103</v>
      </c>
      <c r="D87" t="s">
        <v>762</v>
      </c>
      <c r="E87" t="s">
        <v>2107</v>
      </c>
      <c r="F87" t="s">
        <v>2109</v>
      </c>
      <c r="G87" t="s">
        <v>2108</v>
      </c>
    </row>
    <row r="88" spans="2:7" x14ac:dyDescent="0.25">
      <c r="B88" t="s">
        <v>759</v>
      </c>
      <c r="C88" t="s">
        <v>104</v>
      </c>
      <c r="D88" t="s">
        <v>1979</v>
      </c>
      <c r="E88" t="s">
        <v>2038</v>
      </c>
      <c r="G88" t="s">
        <v>2039</v>
      </c>
    </row>
    <row r="89" spans="2:7" x14ac:dyDescent="0.25">
      <c r="B89" t="s">
        <v>759</v>
      </c>
      <c r="C89" t="s">
        <v>105</v>
      </c>
      <c r="D89" t="s">
        <v>762</v>
      </c>
      <c r="E89" t="s">
        <v>2300</v>
      </c>
      <c r="F89" t="s">
        <v>2302</v>
      </c>
      <c r="G89" t="s">
        <v>2301</v>
      </c>
    </row>
    <row r="90" spans="2:7" x14ac:dyDescent="0.25">
      <c r="B90" t="s">
        <v>759</v>
      </c>
      <c r="C90" t="s">
        <v>4605</v>
      </c>
      <c r="D90" t="s">
        <v>762</v>
      </c>
    </row>
    <row r="91" spans="2:7" x14ac:dyDescent="0.25">
      <c r="B91" t="s">
        <v>759</v>
      </c>
      <c r="C91" t="s">
        <v>106</v>
      </c>
      <c r="D91" t="s">
        <v>762</v>
      </c>
      <c r="E91" t="s">
        <v>2581</v>
      </c>
      <c r="F91" t="s">
        <v>2012</v>
      </c>
      <c r="G91" t="s">
        <v>2531</v>
      </c>
    </row>
    <row r="92" spans="2:7" x14ac:dyDescent="0.25">
      <c r="B92" t="s">
        <v>759</v>
      </c>
      <c r="C92" t="s">
        <v>107</v>
      </c>
      <c r="D92" t="s">
        <v>762</v>
      </c>
      <c r="E92" t="s">
        <v>2156</v>
      </c>
      <c r="F92" t="s">
        <v>2159</v>
      </c>
      <c r="G92" t="s">
        <v>2157</v>
      </c>
    </row>
    <row r="93" spans="2:7" x14ac:dyDescent="0.25">
      <c r="B93" t="s">
        <v>759</v>
      </c>
      <c r="C93" t="s">
        <v>108</v>
      </c>
      <c r="D93" t="s">
        <v>762</v>
      </c>
      <c r="E93" t="s">
        <v>2026</v>
      </c>
      <c r="F93" t="s">
        <v>2028</v>
      </c>
      <c r="G93" t="s">
        <v>2027</v>
      </c>
    </row>
    <row r="94" spans="2:7" x14ac:dyDescent="0.25">
      <c r="B94" t="s">
        <v>759</v>
      </c>
      <c r="C94" t="s">
        <v>109</v>
      </c>
      <c r="D94" t="s">
        <v>762</v>
      </c>
      <c r="E94" t="s">
        <v>2096</v>
      </c>
      <c r="F94" t="s">
        <v>2098</v>
      </c>
      <c r="G94" t="s">
        <v>2097</v>
      </c>
    </row>
    <row r="95" spans="2:7" x14ac:dyDescent="0.25">
      <c r="B95" t="s">
        <v>759</v>
      </c>
      <c r="C95" t="s">
        <v>110</v>
      </c>
      <c r="D95" t="s">
        <v>762</v>
      </c>
      <c r="E95" t="s">
        <v>2286</v>
      </c>
      <c r="F95" t="s">
        <v>2299</v>
      </c>
      <c r="G95" t="s">
        <v>2293</v>
      </c>
    </row>
    <row r="96" spans="2:7" x14ac:dyDescent="0.25">
      <c r="B96" t="s">
        <v>759</v>
      </c>
      <c r="C96" t="s">
        <v>4607</v>
      </c>
      <c r="D96" t="s">
        <v>762</v>
      </c>
    </row>
    <row r="97" spans="2:7" x14ac:dyDescent="0.25">
      <c r="B97" t="s">
        <v>759</v>
      </c>
      <c r="C97" t="s">
        <v>111</v>
      </c>
      <c r="D97" t="s">
        <v>762</v>
      </c>
      <c r="E97" t="s">
        <v>2303</v>
      </c>
    </row>
    <row r="98" spans="2:7" x14ac:dyDescent="0.25">
      <c r="B98" t="s">
        <v>759</v>
      </c>
      <c r="C98" t="s">
        <v>112</v>
      </c>
      <c r="D98" t="s">
        <v>762</v>
      </c>
      <c r="E98" t="s">
        <v>2304</v>
      </c>
      <c r="F98" t="s">
        <v>2305</v>
      </c>
      <c r="G98" t="s">
        <v>2306</v>
      </c>
    </row>
    <row r="99" spans="2:7" x14ac:dyDescent="0.25">
      <c r="B99" t="s">
        <v>759</v>
      </c>
      <c r="C99" t="s">
        <v>113</v>
      </c>
      <c r="D99" t="s">
        <v>762</v>
      </c>
      <c r="E99" t="s">
        <v>2308</v>
      </c>
      <c r="F99" t="s">
        <v>2307</v>
      </c>
      <c r="G99" t="s">
        <v>2309</v>
      </c>
    </row>
    <row r="100" spans="2:7" x14ac:dyDescent="0.25">
      <c r="B100" t="s">
        <v>759</v>
      </c>
      <c r="C100" t="s">
        <v>114</v>
      </c>
      <c r="D100" t="s">
        <v>762</v>
      </c>
      <c r="E100" t="s">
        <v>2354</v>
      </c>
      <c r="F100" t="s">
        <v>2356</v>
      </c>
      <c r="G100" t="s">
        <v>2355</v>
      </c>
    </row>
    <row r="101" spans="2:7" x14ac:dyDescent="0.25">
      <c r="B101" t="s">
        <v>759</v>
      </c>
      <c r="C101" t="s">
        <v>115</v>
      </c>
      <c r="D101" t="s">
        <v>762</v>
      </c>
      <c r="E101" t="s">
        <v>2156</v>
      </c>
      <c r="F101" t="s">
        <v>2162</v>
      </c>
      <c r="G101" t="s">
        <v>2161</v>
      </c>
    </row>
    <row r="102" spans="2:7" x14ac:dyDescent="0.25">
      <c r="B102" t="s">
        <v>759</v>
      </c>
      <c r="C102" t="s">
        <v>116</v>
      </c>
      <c r="D102" t="s">
        <v>762</v>
      </c>
      <c r="E102" t="s">
        <v>2286</v>
      </c>
      <c r="F102" t="s">
        <v>2034</v>
      </c>
      <c r="G102" t="s">
        <v>2294</v>
      </c>
    </row>
    <row r="103" spans="2:7" x14ac:dyDescent="0.25">
      <c r="B103" t="s">
        <v>759</v>
      </c>
      <c r="C103" t="s">
        <v>117</v>
      </c>
      <c r="D103" t="s">
        <v>763</v>
      </c>
      <c r="E103" t="s">
        <v>2168</v>
      </c>
      <c r="F103" t="s">
        <v>2166</v>
      </c>
      <c r="G103" t="s">
        <v>2167</v>
      </c>
    </row>
    <row r="104" spans="2:7" x14ac:dyDescent="0.25">
      <c r="B104" t="s">
        <v>759</v>
      </c>
      <c r="C104" t="s">
        <v>118</v>
      </c>
      <c r="D104" t="s">
        <v>762</v>
      </c>
      <c r="E104" t="s">
        <v>2581</v>
      </c>
      <c r="F104" t="s">
        <v>2013</v>
      </c>
      <c r="G104" t="s">
        <v>2531</v>
      </c>
    </row>
    <row r="105" spans="2:7" x14ac:dyDescent="0.25">
      <c r="B105" t="s">
        <v>759</v>
      </c>
      <c r="C105" t="s">
        <v>119</v>
      </c>
      <c r="D105" t="s">
        <v>762</v>
      </c>
      <c r="E105" t="s">
        <v>2357</v>
      </c>
      <c r="F105" t="s">
        <v>2358</v>
      </c>
      <c r="G105" t="s">
        <v>2359</v>
      </c>
    </row>
    <row r="106" spans="2:7" x14ac:dyDescent="0.25">
      <c r="B106" t="s">
        <v>759</v>
      </c>
      <c r="C106" t="s">
        <v>120</v>
      </c>
      <c r="D106" t="s">
        <v>763</v>
      </c>
      <c r="E106" t="s">
        <v>2150</v>
      </c>
      <c r="F106" t="s">
        <v>2152</v>
      </c>
      <c r="G106" t="s">
        <v>2151</v>
      </c>
    </row>
    <row r="107" spans="2:7" x14ac:dyDescent="0.25">
      <c r="B107" t="s">
        <v>759</v>
      </c>
      <c r="C107" t="s">
        <v>121</v>
      </c>
      <c r="D107" t="s">
        <v>762</v>
      </c>
      <c r="E107" t="s">
        <v>2243</v>
      </c>
      <c r="F107" t="s">
        <v>2234</v>
      </c>
      <c r="G107" t="s">
        <v>2244</v>
      </c>
    </row>
    <row r="108" spans="2:7" x14ac:dyDescent="0.25">
      <c r="B108" t="s">
        <v>759</v>
      </c>
      <c r="C108" t="s">
        <v>122</v>
      </c>
      <c r="D108" t="s">
        <v>762</v>
      </c>
      <c r="E108" t="s">
        <v>2180</v>
      </c>
      <c r="F108" t="s">
        <v>2047</v>
      </c>
      <c r="G108" t="s">
        <v>2181</v>
      </c>
    </row>
    <row r="109" spans="2:7" x14ac:dyDescent="0.25">
      <c r="B109" t="s">
        <v>759</v>
      </c>
      <c r="C109" t="s">
        <v>123</v>
      </c>
      <c r="D109" t="s">
        <v>762</v>
      </c>
      <c r="E109" t="s">
        <v>2243</v>
      </c>
      <c r="F109" t="s">
        <v>2235</v>
      </c>
      <c r="G109" t="s">
        <v>2244</v>
      </c>
    </row>
    <row r="110" spans="2:7" x14ac:dyDescent="0.25">
      <c r="B110" t="s">
        <v>759</v>
      </c>
      <c r="C110" t="s">
        <v>4611</v>
      </c>
      <c r="D110" t="s">
        <v>762</v>
      </c>
    </row>
    <row r="111" spans="2:7" x14ac:dyDescent="0.25">
      <c r="B111" t="s">
        <v>759</v>
      </c>
      <c r="C111" t="s">
        <v>124</v>
      </c>
      <c r="D111" t="s">
        <v>763</v>
      </c>
      <c r="E111" t="s">
        <v>2360</v>
      </c>
      <c r="F111" t="s">
        <v>2362</v>
      </c>
      <c r="G111" t="s">
        <v>2361</v>
      </c>
    </row>
    <row r="112" spans="2:7" x14ac:dyDescent="0.25">
      <c r="B112" t="s">
        <v>759</v>
      </c>
      <c r="C112" t="s">
        <v>125</v>
      </c>
      <c r="D112" t="s">
        <v>762</v>
      </c>
      <c r="E112" t="s">
        <v>2363</v>
      </c>
      <c r="F112" t="s">
        <v>2368</v>
      </c>
      <c r="G112" t="s">
        <v>2364</v>
      </c>
    </row>
    <row r="113" spans="2:7" x14ac:dyDescent="0.25">
      <c r="B113" t="s">
        <v>759</v>
      </c>
      <c r="C113" t="s">
        <v>126</v>
      </c>
      <c r="D113" t="s">
        <v>763</v>
      </c>
      <c r="E113" t="s">
        <v>2131</v>
      </c>
      <c r="F113" t="s">
        <v>2132</v>
      </c>
      <c r="G113" t="s">
        <v>2133</v>
      </c>
    </row>
    <row r="114" spans="2:7" x14ac:dyDescent="0.25">
      <c r="B114" t="s">
        <v>759</v>
      </c>
      <c r="C114" t="s">
        <v>127</v>
      </c>
      <c r="D114" t="s">
        <v>763</v>
      </c>
      <c r="E114" t="s">
        <v>2369</v>
      </c>
      <c r="F114" t="s">
        <v>2373</v>
      </c>
      <c r="G114" t="s">
        <v>2370</v>
      </c>
    </row>
    <row r="115" spans="2:7" x14ac:dyDescent="0.25">
      <c r="B115" t="s">
        <v>759</v>
      </c>
      <c r="C115" t="s">
        <v>4613</v>
      </c>
      <c r="D115" t="s">
        <v>762</v>
      </c>
    </row>
    <row r="116" spans="2:7" x14ac:dyDescent="0.25">
      <c r="B116" t="s">
        <v>759</v>
      </c>
      <c r="C116" t="s">
        <v>128</v>
      </c>
      <c r="D116" t="s">
        <v>762</v>
      </c>
      <c r="E116" t="s">
        <v>2377</v>
      </c>
      <c r="F116" t="s">
        <v>2379</v>
      </c>
      <c r="G116" t="s">
        <v>2378</v>
      </c>
    </row>
    <row r="117" spans="2:7" x14ac:dyDescent="0.25">
      <c r="B117" t="s">
        <v>759</v>
      </c>
      <c r="C117" t="s">
        <v>129</v>
      </c>
      <c r="D117" t="s">
        <v>762</v>
      </c>
      <c r="E117" t="s">
        <v>2380</v>
      </c>
      <c r="F117" t="s">
        <v>2382</v>
      </c>
      <c r="G117" t="s">
        <v>2381</v>
      </c>
    </row>
    <row r="118" spans="2:7" x14ac:dyDescent="0.25">
      <c r="B118" t="s">
        <v>759</v>
      </c>
      <c r="C118" t="s">
        <v>130</v>
      </c>
      <c r="D118" t="s">
        <v>763</v>
      </c>
      <c r="E118" t="s">
        <v>2383</v>
      </c>
      <c r="F118" t="s">
        <v>2384</v>
      </c>
      <c r="G118" t="s">
        <v>2385</v>
      </c>
    </row>
    <row r="119" spans="2:7" x14ac:dyDescent="0.25">
      <c r="B119" t="s">
        <v>759</v>
      </c>
      <c r="C119" t="s">
        <v>131</v>
      </c>
      <c r="D119" t="s">
        <v>763</v>
      </c>
      <c r="E119" t="s">
        <v>2386</v>
      </c>
      <c r="F119" t="s">
        <v>2388</v>
      </c>
      <c r="G119" t="s">
        <v>2387</v>
      </c>
    </row>
    <row r="120" spans="2:7" x14ac:dyDescent="0.25">
      <c r="B120" t="s">
        <v>759</v>
      </c>
      <c r="C120" t="s">
        <v>132</v>
      </c>
      <c r="D120" t="s">
        <v>763</v>
      </c>
      <c r="E120" t="s">
        <v>2392</v>
      </c>
      <c r="F120" t="s">
        <v>2393</v>
      </c>
      <c r="G120" t="s">
        <v>2391</v>
      </c>
    </row>
    <row r="121" spans="2:7" x14ac:dyDescent="0.25">
      <c r="B121" t="s">
        <v>759</v>
      </c>
      <c r="C121" t="s">
        <v>133</v>
      </c>
      <c r="D121" t="s">
        <v>763</v>
      </c>
      <c r="E121" t="s">
        <v>2131</v>
      </c>
      <c r="F121" t="s">
        <v>2132</v>
      </c>
      <c r="G121" t="s">
        <v>2133</v>
      </c>
    </row>
    <row r="122" spans="2:7" x14ac:dyDescent="0.25">
      <c r="B122" t="s">
        <v>759</v>
      </c>
      <c r="C122" t="s">
        <v>134</v>
      </c>
      <c r="D122" t="s">
        <v>762</v>
      </c>
      <c r="E122" t="s">
        <v>2349</v>
      </c>
      <c r="F122" t="s">
        <v>2074</v>
      </c>
      <c r="G122" t="s">
        <v>2067</v>
      </c>
    </row>
    <row r="123" spans="2:7" x14ac:dyDescent="0.25">
      <c r="B123" t="s">
        <v>759</v>
      </c>
      <c r="C123" t="s">
        <v>135</v>
      </c>
      <c r="D123" t="s">
        <v>762</v>
      </c>
      <c r="E123" t="s">
        <v>2118</v>
      </c>
      <c r="F123" t="s">
        <v>2117</v>
      </c>
      <c r="G123" t="s">
        <v>2114</v>
      </c>
    </row>
    <row r="124" spans="2:7" x14ac:dyDescent="0.25">
      <c r="B124" t="s">
        <v>759</v>
      </c>
      <c r="C124" t="s">
        <v>136</v>
      </c>
      <c r="D124" t="s">
        <v>762</v>
      </c>
      <c r="E124" t="s">
        <v>2286</v>
      </c>
      <c r="F124" t="s">
        <v>2037</v>
      </c>
      <c r="G124" t="s">
        <v>2292</v>
      </c>
    </row>
    <row r="125" spans="2:7" x14ac:dyDescent="0.25">
      <c r="B125" t="s">
        <v>759</v>
      </c>
      <c r="C125" t="s">
        <v>137</v>
      </c>
      <c r="D125" t="s">
        <v>762</v>
      </c>
      <c r="E125" t="s">
        <v>2286</v>
      </c>
      <c r="F125" t="s">
        <v>2036</v>
      </c>
      <c r="G125" t="s">
        <v>2293</v>
      </c>
    </row>
    <row r="126" spans="2:7" x14ac:dyDescent="0.25">
      <c r="B126" t="s">
        <v>759</v>
      </c>
      <c r="C126" t="s">
        <v>138</v>
      </c>
      <c r="D126" t="s">
        <v>762</v>
      </c>
      <c r="E126" t="s">
        <v>2404</v>
      </c>
      <c r="F126" t="s">
        <v>2406</v>
      </c>
      <c r="G126" t="s">
        <v>2405</v>
      </c>
    </row>
    <row r="127" spans="2:7" x14ac:dyDescent="0.25">
      <c r="B127" t="s">
        <v>759</v>
      </c>
      <c r="C127" t="s">
        <v>139</v>
      </c>
      <c r="D127" t="s">
        <v>762</v>
      </c>
      <c r="E127" t="s">
        <v>2202</v>
      </c>
      <c r="F127" t="s">
        <v>2203</v>
      </c>
      <c r="G127" t="s">
        <v>2204</v>
      </c>
    </row>
    <row r="128" spans="2:7" x14ac:dyDescent="0.25">
      <c r="B128" t="s">
        <v>759</v>
      </c>
      <c r="C128" t="s">
        <v>140</v>
      </c>
      <c r="D128" t="s">
        <v>762</v>
      </c>
      <c r="E128" t="s">
        <v>2408</v>
      </c>
      <c r="F128" t="s">
        <v>2410</v>
      </c>
      <c r="G128" t="s">
        <v>2409</v>
      </c>
    </row>
    <row r="129" spans="2:7" x14ac:dyDescent="0.25">
      <c r="B129" t="s">
        <v>759</v>
      </c>
      <c r="C129" t="s">
        <v>141</v>
      </c>
      <c r="D129" t="s">
        <v>762</v>
      </c>
      <c r="E129" t="s">
        <v>2099</v>
      </c>
      <c r="F129" t="s">
        <v>2098</v>
      </c>
      <c r="G129" t="s">
        <v>2100</v>
      </c>
    </row>
    <row r="130" spans="2:7" x14ac:dyDescent="0.25">
      <c r="B130" t="s">
        <v>759</v>
      </c>
      <c r="C130" t="s">
        <v>142</v>
      </c>
      <c r="D130" t="s">
        <v>762</v>
      </c>
      <c r="E130" t="s">
        <v>2286</v>
      </c>
      <c r="F130" t="s">
        <v>2036</v>
      </c>
      <c r="G130" t="s">
        <v>2293</v>
      </c>
    </row>
    <row r="131" spans="2:7" x14ac:dyDescent="0.25">
      <c r="B131" t="s">
        <v>759</v>
      </c>
      <c r="C131" t="s">
        <v>143</v>
      </c>
      <c r="D131" t="s">
        <v>762</v>
      </c>
      <c r="E131" t="s">
        <v>2245</v>
      </c>
      <c r="F131" t="s">
        <v>2236</v>
      </c>
      <c r="G131" t="s">
        <v>2246</v>
      </c>
    </row>
    <row r="132" spans="2:7" x14ac:dyDescent="0.25">
      <c r="B132" t="s">
        <v>759</v>
      </c>
      <c r="C132" t="s">
        <v>144</v>
      </c>
      <c r="D132" t="s">
        <v>763</v>
      </c>
      <c r="E132" t="s">
        <v>2392</v>
      </c>
      <c r="F132" t="s">
        <v>2394</v>
      </c>
      <c r="G132" t="s">
        <v>2391</v>
      </c>
    </row>
    <row r="133" spans="2:7" x14ac:dyDescent="0.25">
      <c r="B133" t="s">
        <v>759</v>
      </c>
      <c r="C133" t="s">
        <v>145</v>
      </c>
      <c r="D133" t="s">
        <v>763</v>
      </c>
      <c r="E133" t="s">
        <v>2392</v>
      </c>
      <c r="F133" t="s">
        <v>2395</v>
      </c>
      <c r="G133" t="s">
        <v>2391</v>
      </c>
    </row>
    <row r="134" spans="2:7" x14ac:dyDescent="0.25">
      <c r="B134" t="s">
        <v>759</v>
      </c>
      <c r="C134" t="s">
        <v>146</v>
      </c>
      <c r="D134" t="s">
        <v>762</v>
      </c>
      <c r="E134" t="s">
        <v>2354</v>
      </c>
      <c r="F134" t="s">
        <v>2356</v>
      </c>
      <c r="G134" t="s">
        <v>2355</v>
      </c>
    </row>
    <row r="135" spans="2:7" x14ac:dyDescent="0.25">
      <c r="B135" t="s">
        <v>759</v>
      </c>
      <c r="C135" t="s">
        <v>147</v>
      </c>
      <c r="D135" t="s">
        <v>763</v>
      </c>
      <c r="E135" t="s">
        <v>2400</v>
      </c>
      <c r="F135" t="s">
        <v>2402</v>
      </c>
      <c r="G135" t="s">
        <v>2401</v>
      </c>
    </row>
    <row r="136" spans="2:7" x14ac:dyDescent="0.25">
      <c r="B136" t="s">
        <v>759</v>
      </c>
      <c r="C136" t="s">
        <v>148</v>
      </c>
      <c r="D136" t="s">
        <v>763</v>
      </c>
      <c r="E136" t="s">
        <v>2414</v>
      </c>
      <c r="F136" t="s">
        <v>2416</v>
      </c>
      <c r="G136" t="s">
        <v>2415</v>
      </c>
    </row>
    <row r="137" spans="2:7" x14ac:dyDescent="0.25">
      <c r="B137" t="s">
        <v>759</v>
      </c>
      <c r="C137" t="s">
        <v>149</v>
      </c>
      <c r="D137" t="s">
        <v>762</v>
      </c>
      <c r="E137" t="s">
        <v>2286</v>
      </c>
      <c r="F137" t="s">
        <v>2036</v>
      </c>
      <c r="G137" t="s">
        <v>2293</v>
      </c>
    </row>
    <row r="138" spans="2:7" x14ac:dyDescent="0.25">
      <c r="B138" t="s">
        <v>759</v>
      </c>
      <c r="C138" t="s">
        <v>150</v>
      </c>
      <c r="D138" t="s">
        <v>762</v>
      </c>
      <c r="E138" t="s">
        <v>2417</v>
      </c>
      <c r="F138" t="s">
        <v>2418</v>
      </c>
      <c r="G138" t="s">
        <v>2419</v>
      </c>
    </row>
    <row r="139" spans="2:7" x14ac:dyDescent="0.25">
      <c r="B139" t="s">
        <v>759</v>
      </c>
      <c r="C139" t="s">
        <v>151</v>
      </c>
      <c r="D139" t="s">
        <v>763</v>
      </c>
      <c r="E139" t="s">
        <v>2371</v>
      </c>
      <c r="F139" t="s">
        <v>2372</v>
      </c>
      <c r="G139" t="s">
        <v>2370</v>
      </c>
    </row>
    <row r="140" spans="2:7" x14ac:dyDescent="0.25">
      <c r="B140" t="s">
        <v>759</v>
      </c>
      <c r="C140" t="s">
        <v>152</v>
      </c>
      <c r="D140" t="s">
        <v>763</v>
      </c>
      <c r="E140" t="s">
        <v>2312</v>
      </c>
      <c r="F140" t="s">
        <v>2321</v>
      </c>
      <c r="G140" t="s">
        <v>2320</v>
      </c>
    </row>
    <row r="141" spans="2:7" x14ac:dyDescent="0.25">
      <c r="B141" t="s">
        <v>759</v>
      </c>
      <c r="C141" t="s">
        <v>4453</v>
      </c>
      <c r="D141" t="s">
        <v>762</v>
      </c>
    </row>
    <row r="142" spans="2:7" x14ac:dyDescent="0.25">
      <c r="B142" t="s">
        <v>759</v>
      </c>
      <c r="C142" t="s">
        <v>153</v>
      </c>
      <c r="D142" t="s">
        <v>763</v>
      </c>
      <c r="E142" t="s">
        <v>2312</v>
      </c>
      <c r="F142" t="s">
        <v>2313</v>
      </c>
      <c r="G142" t="s">
        <v>2311</v>
      </c>
    </row>
    <row r="143" spans="2:7" x14ac:dyDescent="0.25">
      <c r="B143" t="s">
        <v>759</v>
      </c>
      <c r="C143" t="s">
        <v>154</v>
      </c>
      <c r="D143" t="s">
        <v>762</v>
      </c>
      <c r="E143" t="s">
        <v>2172</v>
      </c>
      <c r="F143" t="s">
        <v>2174</v>
      </c>
      <c r="G143" t="s">
        <v>2173</v>
      </c>
    </row>
    <row r="144" spans="2:7" x14ac:dyDescent="0.25">
      <c r="B144" t="s">
        <v>759</v>
      </c>
      <c r="C144" t="s">
        <v>155</v>
      </c>
      <c r="D144" t="s">
        <v>762</v>
      </c>
      <c r="E144" t="s">
        <v>2179</v>
      </c>
      <c r="F144" t="s">
        <v>2042</v>
      </c>
      <c r="G144" t="s">
        <v>2183</v>
      </c>
    </row>
    <row r="145" spans="2:7" x14ac:dyDescent="0.25">
      <c r="B145" t="s">
        <v>759</v>
      </c>
      <c r="C145" t="s">
        <v>156</v>
      </c>
      <c r="D145" t="s">
        <v>763</v>
      </c>
      <c r="E145" t="s">
        <v>2064</v>
      </c>
      <c r="F145" t="s">
        <v>2066</v>
      </c>
      <c r="G145" t="s">
        <v>2065</v>
      </c>
    </row>
    <row r="146" spans="2:7" x14ac:dyDescent="0.25">
      <c r="B146" t="s">
        <v>759</v>
      </c>
      <c r="C146" t="s">
        <v>157</v>
      </c>
      <c r="D146" t="s">
        <v>763</v>
      </c>
      <c r="E146" t="s">
        <v>2420</v>
      </c>
      <c r="F146" t="s">
        <v>2422</v>
      </c>
      <c r="G146" t="s">
        <v>2421</v>
      </c>
    </row>
    <row r="147" spans="2:7" x14ac:dyDescent="0.25">
      <c r="B147" t="s">
        <v>759</v>
      </c>
      <c r="C147" t="s">
        <v>158</v>
      </c>
      <c r="D147" t="s">
        <v>763</v>
      </c>
      <c r="E147" t="s">
        <v>2420</v>
      </c>
      <c r="F147" t="s">
        <v>2423</v>
      </c>
      <c r="G147" t="s">
        <v>2421</v>
      </c>
    </row>
    <row r="148" spans="2:7" x14ac:dyDescent="0.25">
      <c r="B148" t="s">
        <v>759</v>
      </c>
      <c r="C148" t="s">
        <v>159</v>
      </c>
      <c r="D148" t="s">
        <v>763</v>
      </c>
      <c r="E148" t="s">
        <v>2420</v>
      </c>
      <c r="F148" t="s">
        <v>2424</v>
      </c>
      <c r="G148" t="s">
        <v>2421</v>
      </c>
    </row>
    <row r="149" spans="2:7" x14ac:dyDescent="0.25">
      <c r="B149" t="s">
        <v>759</v>
      </c>
      <c r="C149" t="s">
        <v>160</v>
      </c>
      <c r="D149" t="s">
        <v>762</v>
      </c>
      <c r="E149" t="s">
        <v>2179</v>
      </c>
      <c r="F149" t="s">
        <v>2042</v>
      </c>
      <c r="G149" t="s">
        <v>2183</v>
      </c>
    </row>
    <row r="150" spans="2:7" x14ac:dyDescent="0.25">
      <c r="B150" t="s">
        <v>759</v>
      </c>
      <c r="C150" t="s">
        <v>161</v>
      </c>
      <c r="D150" t="s">
        <v>762</v>
      </c>
      <c r="E150" t="s">
        <v>2336</v>
      </c>
      <c r="F150" t="s">
        <v>2338</v>
      </c>
      <c r="G150" t="s">
        <v>2337</v>
      </c>
    </row>
    <row r="151" spans="2:7" x14ac:dyDescent="0.25">
      <c r="B151" t="s">
        <v>759</v>
      </c>
      <c r="C151" t="s">
        <v>162</v>
      </c>
      <c r="D151" t="s">
        <v>1979</v>
      </c>
      <c r="E151" t="s">
        <v>2150</v>
      </c>
      <c r="F151" t="s">
        <v>2153</v>
      </c>
      <c r="G151" t="s">
        <v>2151</v>
      </c>
    </row>
    <row r="152" spans="2:7" x14ac:dyDescent="0.25">
      <c r="B152" t="s">
        <v>759</v>
      </c>
      <c r="C152" t="s">
        <v>163</v>
      </c>
      <c r="D152" t="s">
        <v>762</v>
      </c>
      <c r="E152" t="s">
        <v>2429</v>
      </c>
      <c r="F152" t="s">
        <v>2430</v>
      </c>
      <c r="G152" t="s">
        <v>2428</v>
      </c>
    </row>
    <row r="153" spans="2:7" x14ac:dyDescent="0.25">
      <c r="B153" t="s">
        <v>759</v>
      </c>
      <c r="C153" t="s">
        <v>164</v>
      </c>
      <c r="D153" t="s">
        <v>762</v>
      </c>
      <c r="E153" t="s">
        <v>2286</v>
      </c>
      <c r="F153" t="s">
        <v>2036</v>
      </c>
      <c r="G153" t="s">
        <v>2293</v>
      </c>
    </row>
    <row r="154" spans="2:7" x14ac:dyDescent="0.25">
      <c r="B154" t="s">
        <v>759</v>
      </c>
      <c r="C154" t="s">
        <v>165</v>
      </c>
      <c r="D154" t="s">
        <v>762</v>
      </c>
      <c r="E154" t="s">
        <v>2436</v>
      </c>
      <c r="F154" t="s">
        <v>2439</v>
      </c>
      <c r="G154" t="s">
        <v>2437</v>
      </c>
    </row>
    <row r="155" spans="2:7" x14ac:dyDescent="0.25">
      <c r="B155" t="s">
        <v>759</v>
      </c>
      <c r="C155" t="s">
        <v>166</v>
      </c>
      <c r="D155" t="s">
        <v>762</v>
      </c>
      <c r="E155" t="s">
        <v>2436</v>
      </c>
      <c r="F155" t="s">
        <v>2440</v>
      </c>
      <c r="G155" t="s">
        <v>2437</v>
      </c>
    </row>
    <row r="156" spans="2:7" x14ac:dyDescent="0.25">
      <c r="B156" t="s">
        <v>759</v>
      </c>
      <c r="C156" t="s">
        <v>167</v>
      </c>
      <c r="D156" t="s">
        <v>763</v>
      </c>
      <c r="E156" t="s">
        <v>2392</v>
      </c>
      <c r="F156" t="s">
        <v>2396</v>
      </c>
      <c r="G156" t="s">
        <v>2391</v>
      </c>
    </row>
    <row r="157" spans="2:7" x14ac:dyDescent="0.25">
      <c r="B157" t="s">
        <v>759</v>
      </c>
      <c r="C157" t="s">
        <v>168</v>
      </c>
      <c r="D157" t="s">
        <v>763</v>
      </c>
      <c r="E157" t="s">
        <v>2064</v>
      </c>
      <c r="F157" t="s">
        <v>2066</v>
      </c>
      <c r="G157" t="s">
        <v>2065</v>
      </c>
    </row>
    <row r="158" spans="2:7" x14ac:dyDescent="0.25">
      <c r="B158" t="s">
        <v>759</v>
      </c>
      <c r="C158" t="s">
        <v>169</v>
      </c>
      <c r="D158" t="s">
        <v>762</v>
      </c>
      <c r="E158" t="s">
        <v>2156</v>
      </c>
      <c r="F158" t="s">
        <v>2160</v>
      </c>
      <c r="G158" t="s">
        <v>2157</v>
      </c>
    </row>
    <row r="159" spans="2:7" x14ac:dyDescent="0.25">
      <c r="B159" t="s">
        <v>759</v>
      </c>
      <c r="C159" t="s">
        <v>170</v>
      </c>
      <c r="D159" t="s">
        <v>762</v>
      </c>
      <c r="E159" t="s">
        <v>2442</v>
      </c>
      <c r="F159" t="s">
        <v>2444</v>
      </c>
      <c r="G159" t="s">
        <v>2443</v>
      </c>
    </row>
    <row r="160" spans="2:7" x14ac:dyDescent="0.25">
      <c r="B160" t="s">
        <v>759</v>
      </c>
      <c r="C160" t="s">
        <v>171</v>
      </c>
      <c r="D160" t="s">
        <v>763</v>
      </c>
      <c r="E160" t="s">
        <v>2038</v>
      </c>
      <c r="F160" t="s">
        <v>2445</v>
      </c>
      <c r="G160" t="s">
        <v>2039</v>
      </c>
    </row>
    <row r="161" spans="2:7" x14ac:dyDescent="0.25">
      <c r="B161" t="s">
        <v>759</v>
      </c>
      <c r="C161" t="s">
        <v>172</v>
      </c>
      <c r="D161" t="s">
        <v>762</v>
      </c>
      <c r="E161" t="s">
        <v>2176</v>
      </c>
      <c r="F161" t="s">
        <v>1990</v>
      </c>
      <c r="G161" t="s">
        <v>2177</v>
      </c>
    </row>
    <row r="162" spans="2:7" x14ac:dyDescent="0.25">
      <c r="B162" t="s">
        <v>759</v>
      </c>
      <c r="C162" t="s">
        <v>173</v>
      </c>
      <c r="D162" t="s">
        <v>762</v>
      </c>
      <c r="E162" t="s">
        <v>2176</v>
      </c>
      <c r="F162" t="s">
        <v>1990</v>
      </c>
      <c r="G162" t="s">
        <v>2177</v>
      </c>
    </row>
    <row r="163" spans="2:7" x14ac:dyDescent="0.25">
      <c r="B163" t="s">
        <v>759</v>
      </c>
      <c r="C163" t="s">
        <v>174</v>
      </c>
      <c r="D163" t="s">
        <v>762</v>
      </c>
      <c r="E163" t="s">
        <v>2408</v>
      </c>
      <c r="F163" t="s">
        <v>2412</v>
      </c>
      <c r="G163" t="s">
        <v>2411</v>
      </c>
    </row>
    <row r="164" spans="2:7" x14ac:dyDescent="0.25">
      <c r="B164" t="s">
        <v>759</v>
      </c>
      <c r="C164" t="s">
        <v>175</v>
      </c>
      <c r="D164" t="s">
        <v>763</v>
      </c>
      <c r="E164" t="s">
        <v>2371</v>
      </c>
      <c r="F164" t="s">
        <v>2372</v>
      </c>
      <c r="G164" t="s">
        <v>2370</v>
      </c>
    </row>
    <row r="165" spans="2:7" x14ac:dyDescent="0.25">
      <c r="B165" t="s">
        <v>759</v>
      </c>
      <c r="C165" t="s">
        <v>176</v>
      </c>
      <c r="D165" t="s">
        <v>762</v>
      </c>
      <c r="E165" t="s">
        <v>2249</v>
      </c>
      <c r="F165" t="s">
        <v>2237</v>
      </c>
      <c r="G165" t="s">
        <v>2250</v>
      </c>
    </row>
    <row r="166" spans="2:7" x14ac:dyDescent="0.25">
      <c r="B166" t="s">
        <v>759</v>
      </c>
      <c r="C166" t="s">
        <v>177</v>
      </c>
      <c r="D166" t="s">
        <v>763</v>
      </c>
      <c r="E166" t="s">
        <v>2446</v>
      </c>
      <c r="F166" t="s">
        <v>2447</v>
      </c>
      <c r="G166" t="s">
        <v>2039</v>
      </c>
    </row>
    <row r="167" spans="2:7" x14ac:dyDescent="0.25">
      <c r="B167" t="s">
        <v>759</v>
      </c>
      <c r="C167" t="s">
        <v>178</v>
      </c>
      <c r="D167" t="s">
        <v>762</v>
      </c>
      <c r="E167" t="s">
        <v>2442</v>
      </c>
      <c r="F167" t="s">
        <v>2448</v>
      </c>
      <c r="G167" t="s">
        <v>2443</v>
      </c>
    </row>
    <row r="168" spans="2:7" x14ac:dyDescent="0.25">
      <c r="B168" t="s">
        <v>759</v>
      </c>
      <c r="C168" t="s">
        <v>179</v>
      </c>
      <c r="D168" t="s">
        <v>763</v>
      </c>
      <c r="E168" t="s">
        <v>2330</v>
      </c>
      <c r="F168" t="s">
        <v>2333</v>
      </c>
      <c r="G168" t="s">
        <v>2331</v>
      </c>
    </row>
    <row r="169" spans="2:7" x14ac:dyDescent="0.25">
      <c r="B169" t="s">
        <v>759</v>
      </c>
      <c r="C169" t="s">
        <v>180</v>
      </c>
      <c r="D169" t="s">
        <v>763</v>
      </c>
      <c r="E169" t="s">
        <v>2038</v>
      </c>
      <c r="G169" t="s">
        <v>2039</v>
      </c>
    </row>
    <row r="170" spans="2:7" x14ac:dyDescent="0.25">
      <c r="B170" t="s">
        <v>759</v>
      </c>
      <c r="C170" t="s">
        <v>181</v>
      </c>
      <c r="D170" t="s">
        <v>762</v>
      </c>
      <c r="E170" t="s">
        <v>2282</v>
      </c>
      <c r="F170" t="s">
        <v>2285</v>
      </c>
      <c r="G170" t="s">
        <v>2283</v>
      </c>
    </row>
    <row r="171" spans="2:7" x14ac:dyDescent="0.25">
      <c r="B171" t="s">
        <v>759</v>
      </c>
      <c r="C171" t="s">
        <v>182</v>
      </c>
      <c r="D171" t="s">
        <v>762</v>
      </c>
      <c r="E171" t="s">
        <v>2227</v>
      </c>
      <c r="F171" t="s">
        <v>2238</v>
      </c>
      <c r="G171" t="s">
        <v>2229</v>
      </c>
    </row>
    <row r="172" spans="2:7" x14ac:dyDescent="0.25">
      <c r="B172" t="s">
        <v>759</v>
      </c>
      <c r="C172" t="s">
        <v>183</v>
      </c>
      <c r="D172" t="s">
        <v>762</v>
      </c>
      <c r="E172" t="s">
        <v>2209</v>
      </c>
      <c r="F172" t="s">
        <v>2215</v>
      </c>
      <c r="G172" t="s">
        <v>2216</v>
      </c>
    </row>
    <row r="173" spans="2:7" x14ac:dyDescent="0.25">
      <c r="B173" t="s">
        <v>759</v>
      </c>
      <c r="C173" t="s">
        <v>184</v>
      </c>
      <c r="D173" t="s">
        <v>762</v>
      </c>
      <c r="E173" t="s">
        <v>2057</v>
      </c>
      <c r="F173" t="s">
        <v>2060</v>
      </c>
      <c r="G173" t="s">
        <v>2058</v>
      </c>
    </row>
    <row r="174" spans="2:7" x14ac:dyDescent="0.25">
      <c r="B174" t="s">
        <v>759</v>
      </c>
      <c r="C174" t="s">
        <v>185</v>
      </c>
      <c r="D174" t="s">
        <v>762</v>
      </c>
      <c r="E174" t="s">
        <v>2286</v>
      </c>
      <c r="F174" t="s">
        <v>2029</v>
      </c>
      <c r="G174" t="s">
        <v>2294</v>
      </c>
    </row>
    <row r="175" spans="2:7" x14ac:dyDescent="0.25">
      <c r="B175" t="s">
        <v>759</v>
      </c>
      <c r="C175" t="s">
        <v>4618</v>
      </c>
      <c r="D175" t="s">
        <v>762</v>
      </c>
    </row>
    <row r="176" spans="2:7" x14ac:dyDescent="0.25">
      <c r="B176" t="s">
        <v>759</v>
      </c>
      <c r="C176" t="s">
        <v>186</v>
      </c>
      <c r="D176" t="s">
        <v>762</v>
      </c>
      <c r="E176" t="s">
        <v>2191</v>
      </c>
      <c r="F176" t="s">
        <v>2192</v>
      </c>
      <c r="G176" t="s">
        <v>2193</v>
      </c>
    </row>
    <row r="177" spans="2:7" x14ac:dyDescent="0.25">
      <c r="B177" t="s">
        <v>759</v>
      </c>
      <c r="C177" t="s">
        <v>187</v>
      </c>
      <c r="D177" t="s">
        <v>762</v>
      </c>
      <c r="E177" t="s">
        <v>2286</v>
      </c>
      <c r="F177" t="s">
        <v>2036</v>
      </c>
      <c r="G177" t="s">
        <v>2293</v>
      </c>
    </row>
    <row r="178" spans="2:7" x14ac:dyDescent="0.25">
      <c r="B178" t="s">
        <v>759</v>
      </c>
      <c r="C178" t="s">
        <v>188</v>
      </c>
      <c r="D178" t="s">
        <v>762</v>
      </c>
      <c r="E178" t="s">
        <v>2286</v>
      </c>
      <c r="F178" t="s">
        <v>2290</v>
      </c>
      <c r="G178" t="s">
        <v>2288</v>
      </c>
    </row>
    <row r="179" spans="2:7" x14ac:dyDescent="0.25">
      <c r="B179" t="s">
        <v>759</v>
      </c>
      <c r="C179" t="s">
        <v>189</v>
      </c>
      <c r="D179" t="s">
        <v>762</v>
      </c>
      <c r="E179" t="s">
        <v>2286</v>
      </c>
      <c r="F179" t="s">
        <v>2029</v>
      </c>
      <c r="G179" t="s">
        <v>2289</v>
      </c>
    </row>
    <row r="180" spans="2:7" x14ac:dyDescent="0.25">
      <c r="B180" t="s">
        <v>759</v>
      </c>
      <c r="C180" t="s">
        <v>190</v>
      </c>
      <c r="D180" t="s">
        <v>763</v>
      </c>
      <c r="E180" t="s">
        <v>2420</v>
      </c>
      <c r="F180" t="s">
        <v>2425</v>
      </c>
      <c r="G180" t="s">
        <v>2421</v>
      </c>
    </row>
    <row r="181" spans="2:7" x14ac:dyDescent="0.25">
      <c r="B181" t="s">
        <v>759</v>
      </c>
      <c r="C181" t="s">
        <v>191</v>
      </c>
      <c r="D181" t="s">
        <v>762</v>
      </c>
      <c r="E181" t="s">
        <v>2243</v>
      </c>
      <c r="F181" t="s">
        <v>2239</v>
      </c>
      <c r="G181" t="s">
        <v>2244</v>
      </c>
    </row>
    <row r="182" spans="2:7" x14ac:dyDescent="0.25">
      <c r="B182" t="s">
        <v>759</v>
      </c>
      <c r="C182" t="s">
        <v>192</v>
      </c>
      <c r="D182" t="s">
        <v>762</v>
      </c>
      <c r="E182" t="s">
        <v>2286</v>
      </c>
      <c r="F182" t="s">
        <v>2036</v>
      </c>
      <c r="G182" t="s">
        <v>2293</v>
      </c>
    </row>
    <row r="183" spans="2:7" x14ac:dyDescent="0.25">
      <c r="B183" t="s">
        <v>759</v>
      </c>
      <c r="C183" t="s">
        <v>193</v>
      </c>
      <c r="D183" t="s">
        <v>763</v>
      </c>
      <c r="E183" t="s">
        <v>2449</v>
      </c>
      <c r="F183" t="s">
        <v>2450</v>
      </c>
      <c r="G183" t="s">
        <v>2451</v>
      </c>
    </row>
    <row r="184" spans="2:7" x14ac:dyDescent="0.25">
      <c r="B184" t="s">
        <v>759</v>
      </c>
      <c r="C184" t="s">
        <v>194</v>
      </c>
      <c r="D184" t="s">
        <v>762</v>
      </c>
      <c r="E184" t="s">
        <v>2245</v>
      </c>
      <c r="F184" t="s">
        <v>2240</v>
      </c>
      <c r="G184" t="s">
        <v>2246</v>
      </c>
    </row>
    <row r="185" spans="2:7" x14ac:dyDescent="0.25">
      <c r="B185" t="s">
        <v>759</v>
      </c>
      <c r="C185" t="s">
        <v>195</v>
      </c>
      <c r="D185" t="s">
        <v>763</v>
      </c>
      <c r="E185" t="s">
        <v>2312</v>
      </c>
      <c r="F185" t="s">
        <v>2321</v>
      </c>
      <c r="G185" t="s">
        <v>2320</v>
      </c>
    </row>
    <row r="186" spans="2:7" x14ac:dyDescent="0.25">
      <c r="B186" t="s">
        <v>759</v>
      </c>
      <c r="C186" t="s">
        <v>4619</v>
      </c>
      <c r="D186" t="s">
        <v>762</v>
      </c>
    </row>
    <row r="187" spans="2:7" x14ac:dyDescent="0.25">
      <c r="B187" t="s">
        <v>759</v>
      </c>
      <c r="C187" t="s">
        <v>196</v>
      </c>
      <c r="D187" t="s">
        <v>1979</v>
      </c>
      <c r="E187" t="s">
        <v>2452</v>
      </c>
      <c r="F187" t="s">
        <v>2453</v>
      </c>
      <c r="G187" t="s">
        <v>2454</v>
      </c>
    </row>
    <row r="188" spans="2:7" x14ac:dyDescent="0.25">
      <c r="B188" t="s">
        <v>759</v>
      </c>
      <c r="C188" t="s">
        <v>197</v>
      </c>
      <c r="D188" t="s">
        <v>762</v>
      </c>
      <c r="E188" t="s">
        <v>2349</v>
      </c>
      <c r="F188" t="s">
        <v>2075</v>
      </c>
      <c r="G188" t="s">
        <v>2067</v>
      </c>
    </row>
    <row r="189" spans="2:7" x14ac:dyDescent="0.25">
      <c r="B189" t="s">
        <v>759</v>
      </c>
      <c r="C189" t="s">
        <v>198</v>
      </c>
      <c r="D189" t="s">
        <v>763</v>
      </c>
      <c r="E189" t="s">
        <v>2455</v>
      </c>
      <c r="F189" t="s">
        <v>2456</v>
      </c>
      <c r="G189" t="s">
        <v>2457</v>
      </c>
    </row>
    <row r="190" spans="2:7" x14ac:dyDescent="0.25">
      <c r="B190" t="s">
        <v>759</v>
      </c>
      <c r="C190" t="s">
        <v>199</v>
      </c>
      <c r="D190" t="s">
        <v>1979</v>
      </c>
      <c r="E190" t="s">
        <v>2459</v>
      </c>
      <c r="F190" t="s">
        <v>2460</v>
      </c>
      <c r="G190" t="s">
        <v>2461</v>
      </c>
    </row>
    <row r="191" spans="2:7" x14ac:dyDescent="0.25">
      <c r="B191" t="s">
        <v>759</v>
      </c>
      <c r="C191" t="s">
        <v>4557</v>
      </c>
      <c r="D191" t="s">
        <v>762</v>
      </c>
    </row>
    <row r="192" spans="2:7" x14ac:dyDescent="0.25">
      <c r="B192" t="s">
        <v>759</v>
      </c>
      <c r="C192" t="s">
        <v>200</v>
      </c>
      <c r="D192" t="s">
        <v>762</v>
      </c>
      <c r="E192" t="s">
        <v>2245</v>
      </c>
      <c r="F192" t="s">
        <v>2230</v>
      </c>
      <c r="G192" t="s">
        <v>2246</v>
      </c>
    </row>
    <row r="193" spans="2:7" x14ac:dyDescent="0.25">
      <c r="B193" t="s">
        <v>759</v>
      </c>
      <c r="C193" t="s">
        <v>4621</v>
      </c>
      <c r="D193" t="s">
        <v>763</v>
      </c>
    </row>
    <row r="194" spans="2:7" x14ac:dyDescent="0.25">
      <c r="B194" t="s">
        <v>759</v>
      </c>
      <c r="C194" t="s">
        <v>201</v>
      </c>
      <c r="D194" t="s">
        <v>762</v>
      </c>
      <c r="E194" t="s">
        <v>2156</v>
      </c>
      <c r="F194" t="s">
        <v>2163</v>
      </c>
      <c r="G194" t="s">
        <v>2161</v>
      </c>
    </row>
    <row r="195" spans="2:7" x14ac:dyDescent="0.25">
      <c r="B195" t="s">
        <v>759</v>
      </c>
      <c r="C195" t="s">
        <v>4479</v>
      </c>
      <c r="D195" t="s">
        <v>762</v>
      </c>
    </row>
    <row r="196" spans="2:7" x14ac:dyDescent="0.25">
      <c r="B196" t="s">
        <v>759</v>
      </c>
      <c r="C196" t="s">
        <v>202</v>
      </c>
      <c r="D196" t="s">
        <v>762</v>
      </c>
      <c r="E196" t="s">
        <v>1986</v>
      </c>
      <c r="F196" t="s">
        <v>1991</v>
      </c>
      <c r="G196" t="s">
        <v>2177</v>
      </c>
    </row>
    <row r="197" spans="2:7" x14ac:dyDescent="0.25">
      <c r="B197" t="s">
        <v>759</v>
      </c>
      <c r="C197" t="s">
        <v>203</v>
      </c>
      <c r="D197" t="s">
        <v>762</v>
      </c>
      <c r="E197" t="s">
        <v>2286</v>
      </c>
      <c r="F197" t="s">
        <v>2036</v>
      </c>
      <c r="G197" t="s">
        <v>2293</v>
      </c>
    </row>
    <row r="198" spans="2:7" x14ac:dyDescent="0.25">
      <c r="B198" t="s">
        <v>759</v>
      </c>
      <c r="C198" t="s">
        <v>204</v>
      </c>
      <c r="D198" t="s">
        <v>763</v>
      </c>
      <c r="E198" t="s">
        <v>2400</v>
      </c>
      <c r="F198" t="s">
        <v>2403</v>
      </c>
      <c r="G198" t="s">
        <v>2401</v>
      </c>
    </row>
    <row r="199" spans="2:7" x14ac:dyDescent="0.25">
      <c r="B199" t="s">
        <v>759</v>
      </c>
      <c r="C199" t="s">
        <v>205</v>
      </c>
      <c r="D199" t="s">
        <v>762</v>
      </c>
      <c r="E199" t="s">
        <v>2465</v>
      </c>
      <c r="F199" t="s">
        <v>2463</v>
      </c>
      <c r="G199" t="s">
        <v>2464</v>
      </c>
    </row>
    <row r="200" spans="2:7" x14ac:dyDescent="0.25">
      <c r="B200" t="s">
        <v>759</v>
      </c>
      <c r="C200" t="s">
        <v>1685</v>
      </c>
      <c r="D200" t="s">
        <v>763</v>
      </c>
      <c r="E200" t="s">
        <v>2466</v>
      </c>
      <c r="F200" t="s">
        <v>2467</v>
      </c>
      <c r="G200" t="s">
        <v>2468</v>
      </c>
    </row>
    <row r="201" spans="2:7" x14ac:dyDescent="0.25">
      <c r="B201" t="s">
        <v>759</v>
      </c>
      <c r="C201" t="s">
        <v>4558</v>
      </c>
      <c r="D201" t="s">
        <v>762</v>
      </c>
    </row>
    <row r="202" spans="2:7" x14ac:dyDescent="0.25">
      <c r="B202" t="s">
        <v>759</v>
      </c>
      <c r="C202" t="s">
        <v>206</v>
      </c>
      <c r="D202" t="s">
        <v>763</v>
      </c>
      <c r="E202" t="s">
        <v>2473</v>
      </c>
      <c r="F202" t="s">
        <v>2474</v>
      </c>
      <c r="G202" t="s">
        <v>2475</v>
      </c>
    </row>
    <row r="203" spans="2:7" x14ac:dyDescent="0.25">
      <c r="B203" t="s">
        <v>759</v>
      </c>
      <c r="C203" t="s">
        <v>207</v>
      </c>
      <c r="D203" t="s">
        <v>763</v>
      </c>
      <c r="E203" t="s">
        <v>2476</v>
      </c>
      <c r="F203" t="s">
        <v>2478</v>
      </c>
      <c r="G203" t="s">
        <v>2477</v>
      </c>
    </row>
    <row r="204" spans="2:7" x14ac:dyDescent="0.25">
      <c r="B204" t="s">
        <v>759</v>
      </c>
      <c r="C204" t="s">
        <v>208</v>
      </c>
      <c r="D204" t="s">
        <v>763</v>
      </c>
      <c r="E204" t="s">
        <v>2483</v>
      </c>
      <c r="F204" t="s">
        <v>2485</v>
      </c>
      <c r="G204" t="s">
        <v>2484</v>
      </c>
    </row>
    <row r="205" spans="2:7" x14ac:dyDescent="0.25">
      <c r="B205" t="s">
        <v>759</v>
      </c>
      <c r="C205" t="s">
        <v>209</v>
      </c>
      <c r="D205" t="s">
        <v>762</v>
      </c>
      <c r="E205" t="s">
        <v>2491</v>
      </c>
      <c r="F205" t="s">
        <v>2494</v>
      </c>
      <c r="G205" t="s">
        <v>2492</v>
      </c>
    </row>
    <row r="206" spans="2:7" x14ac:dyDescent="0.25">
      <c r="B206" t="s">
        <v>759</v>
      </c>
      <c r="C206" t="s">
        <v>210</v>
      </c>
      <c r="D206" t="s">
        <v>763</v>
      </c>
      <c r="E206" t="s">
        <v>2038</v>
      </c>
      <c r="F206" t="s">
        <v>2041</v>
      </c>
      <c r="G206" t="s">
        <v>2039</v>
      </c>
    </row>
    <row r="207" spans="2:7" x14ac:dyDescent="0.25">
      <c r="B207" t="s">
        <v>759</v>
      </c>
      <c r="C207" t="s">
        <v>211</v>
      </c>
      <c r="D207" t="s">
        <v>762</v>
      </c>
      <c r="E207" t="s">
        <v>2495</v>
      </c>
      <c r="F207" t="s">
        <v>2499</v>
      </c>
      <c r="G207" t="s">
        <v>2496</v>
      </c>
    </row>
    <row r="208" spans="2:7" x14ac:dyDescent="0.25">
      <c r="B208" t="s">
        <v>759</v>
      </c>
      <c r="C208" t="s">
        <v>212</v>
      </c>
      <c r="D208" t="s">
        <v>763</v>
      </c>
      <c r="E208" t="s">
        <v>2500</v>
      </c>
      <c r="F208" t="s">
        <v>2502</v>
      </c>
      <c r="G208" t="s">
        <v>2501</v>
      </c>
    </row>
    <row r="209" spans="2:7" x14ac:dyDescent="0.25">
      <c r="B209" t="s">
        <v>759</v>
      </c>
      <c r="C209" t="s">
        <v>213</v>
      </c>
      <c r="D209" t="s">
        <v>763</v>
      </c>
      <c r="E209" t="s">
        <v>2476</v>
      </c>
      <c r="F209" t="s">
        <v>2479</v>
      </c>
      <c r="G209" t="s">
        <v>2477</v>
      </c>
    </row>
    <row r="210" spans="2:7" x14ac:dyDescent="0.25">
      <c r="B210" t="s">
        <v>759</v>
      </c>
      <c r="C210" t="s">
        <v>214</v>
      </c>
      <c r="D210" t="s">
        <v>762</v>
      </c>
      <c r="E210" t="s">
        <v>2466</v>
      </c>
      <c r="F210" t="s">
        <v>2469</v>
      </c>
      <c r="G210" t="s">
        <v>2468</v>
      </c>
    </row>
    <row r="211" spans="2:7" x14ac:dyDescent="0.25">
      <c r="B211" t="s">
        <v>759</v>
      </c>
      <c r="C211" t="s">
        <v>215</v>
      </c>
      <c r="D211" t="s">
        <v>762</v>
      </c>
      <c r="E211" t="s">
        <v>2142</v>
      </c>
      <c r="F211" t="s">
        <v>2143</v>
      </c>
      <c r="G211" t="s">
        <v>2145</v>
      </c>
    </row>
    <row r="212" spans="2:7" x14ac:dyDescent="0.25">
      <c r="B212" t="s">
        <v>759</v>
      </c>
      <c r="C212" t="s">
        <v>216</v>
      </c>
      <c r="D212" t="s">
        <v>762</v>
      </c>
      <c r="E212" t="s">
        <v>2249</v>
      </c>
      <c r="F212" t="s">
        <v>2230</v>
      </c>
      <c r="G212" t="s">
        <v>2250</v>
      </c>
    </row>
    <row r="213" spans="2:7" x14ac:dyDescent="0.25">
      <c r="B213" t="s">
        <v>759</v>
      </c>
      <c r="C213" t="s">
        <v>217</v>
      </c>
      <c r="D213" t="s">
        <v>763</v>
      </c>
      <c r="E213" t="s">
        <v>2064</v>
      </c>
      <c r="F213" t="s">
        <v>2066</v>
      </c>
      <c r="G213" t="s">
        <v>2065</v>
      </c>
    </row>
    <row r="214" spans="2:7" x14ac:dyDescent="0.25">
      <c r="B214" t="s">
        <v>759</v>
      </c>
      <c r="C214" t="s">
        <v>218</v>
      </c>
      <c r="D214" t="s">
        <v>763</v>
      </c>
      <c r="E214" t="s">
        <v>2369</v>
      </c>
      <c r="F214" t="s">
        <v>2374</v>
      </c>
      <c r="G214" t="s">
        <v>2370</v>
      </c>
    </row>
    <row r="215" spans="2:7" x14ac:dyDescent="0.25">
      <c r="B215" t="s">
        <v>759</v>
      </c>
      <c r="C215" t="s">
        <v>219</v>
      </c>
      <c r="D215" t="s">
        <v>762</v>
      </c>
      <c r="E215" t="s">
        <v>2121</v>
      </c>
      <c r="F215" t="s">
        <v>2122</v>
      </c>
      <c r="G215" t="s">
        <v>2124</v>
      </c>
    </row>
    <row r="216" spans="2:7" x14ac:dyDescent="0.25">
      <c r="B216" t="s">
        <v>759</v>
      </c>
      <c r="C216" t="s">
        <v>220</v>
      </c>
      <c r="D216" t="s">
        <v>763</v>
      </c>
      <c r="E216" t="s">
        <v>2503</v>
      </c>
      <c r="F216" t="s">
        <v>2505</v>
      </c>
      <c r="G216" t="s">
        <v>2504</v>
      </c>
    </row>
    <row r="217" spans="2:7" x14ac:dyDescent="0.25">
      <c r="B217" t="s">
        <v>759</v>
      </c>
      <c r="C217" t="s">
        <v>221</v>
      </c>
      <c r="D217" t="s">
        <v>762</v>
      </c>
      <c r="E217" t="s">
        <v>2507</v>
      </c>
      <c r="F217" t="s">
        <v>2509</v>
      </c>
      <c r="G217" t="s">
        <v>2508</v>
      </c>
    </row>
    <row r="218" spans="2:7" x14ac:dyDescent="0.25">
      <c r="B218" t="s">
        <v>759</v>
      </c>
      <c r="C218" t="s">
        <v>222</v>
      </c>
      <c r="D218" t="s">
        <v>762</v>
      </c>
      <c r="E218" t="s">
        <v>2286</v>
      </c>
      <c r="F218" t="s">
        <v>2511</v>
      </c>
      <c r="G218" t="s">
        <v>2510</v>
      </c>
    </row>
    <row r="219" spans="2:7" x14ac:dyDescent="0.25">
      <c r="B219" t="s">
        <v>759</v>
      </c>
      <c r="C219" t="s">
        <v>223</v>
      </c>
      <c r="D219" t="s">
        <v>762</v>
      </c>
      <c r="E219" t="s">
        <v>2512</v>
      </c>
      <c r="F219" t="s">
        <v>2514</v>
      </c>
      <c r="G219" t="s">
        <v>2513</v>
      </c>
    </row>
    <row r="220" spans="2:7" x14ac:dyDescent="0.25">
      <c r="B220" t="s">
        <v>759</v>
      </c>
      <c r="C220" t="s">
        <v>224</v>
      </c>
      <c r="D220" t="s">
        <v>762</v>
      </c>
      <c r="E220" t="s">
        <v>2517</v>
      </c>
      <c r="F220" t="s">
        <v>2515</v>
      </c>
      <c r="G220" t="s">
        <v>2516</v>
      </c>
    </row>
    <row r="221" spans="2:7" x14ac:dyDescent="0.25">
      <c r="B221" t="s">
        <v>759</v>
      </c>
      <c r="C221" t="s">
        <v>225</v>
      </c>
      <c r="D221" t="s">
        <v>763</v>
      </c>
      <c r="E221" t="s">
        <v>2518</v>
      </c>
      <c r="F221" t="s">
        <v>2520</v>
      </c>
      <c r="G221" t="s">
        <v>2519</v>
      </c>
    </row>
    <row r="222" spans="2:7" x14ac:dyDescent="0.25">
      <c r="B222" t="s">
        <v>759</v>
      </c>
      <c r="C222" t="s">
        <v>226</v>
      </c>
      <c r="D222" t="s">
        <v>763</v>
      </c>
      <c r="E222" t="s">
        <v>2483</v>
      </c>
      <c r="F222" t="s">
        <v>2486</v>
      </c>
      <c r="G222" t="s">
        <v>2484</v>
      </c>
    </row>
    <row r="223" spans="2:7" x14ac:dyDescent="0.25">
      <c r="B223" t="s">
        <v>759</v>
      </c>
      <c r="C223" t="s">
        <v>227</v>
      </c>
      <c r="D223" t="s">
        <v>762</v>
      </c>
      <c r="E223" t="s">
        <v>2099</v>
      </c>
      <c r="F223" t="s">
        <v>2098</v>
      </c>
      <c r="G223" t="s">
        <v>2100</v>
      </c>
    </row>
    <row r="224" spans="2:7" x14ac:dyDescent="0.25">
      <c r="B224" t="s">
        <v>759</v>
      </c>
      <c r="C224" t="s">
        <v>228</v>
      </c>
      <c r="D224" t="s">
        <v>762</v>
      </c>
      <c r="E224" t="s">
        <v>2349</v>
      </c>
      <c r="F224" t="s">
        <v>2070</v>
      </c>
      <c r="G224" t="s">
        <v>2071</v>
      </c>
    </row>
    <row r="225" spans="2:7" x14ac:dyDescent="0.25">
      <c r="B225" t="s">
        <v>759</v>
      </c>
      <c r="C225" t="s">
        <v>229</v>
      </c>
      <c r="D225" t="s">
        <v>763</v>
      </c>
      <c r="E225" t="s">
        <v>2392</v>
      </c>
      <c r="F225" t="s">
        <v>2397</v>
      </c>
      <c r="G225" t="s">
        <v>2391</v>
      </c>
    </row>
    <row r="226" spans="2:7" x14ac:dyDescent="0.25">
      <c r="B226" t="s">
        <v>759</v>
      </c>
      <c r="C226" t="s">
        <v>230</v>
      </c>
      <c r="D226" t="s">
        <v>762</v>
      </c>
      <c r="E226" t="s">
        <v>2286</v>
      </c>
      <c r="F226" t="s">
        <v>2036</v>
      </c>
      <c r="G226" t="s">
        <v>2293</v>
      </c>
    </row>
    <row r="227" spans="2:7" x14ac:dyDescent="0.25">
      <c r="B227" t="s">
        <v>759</v>
      </c>
      <c r="C227" t="s">
        <v>231</v>
      </c>
      <c r="D227" t="s">
        <v>762</v>
      </c>
      <c r="E227" t="s">
        <v>2121</v>
      </c>
      <c r="F227" t="s">
        <v>2122</v>
      </c>
      <c r="G227" t="s">
        <v>2123</v>
      </c>
    </row>
    <row r="228" spans="2:7" x14ac:dyDescent="0.25">
      <c r="B228" t="s">
        <v>759</v>
      </c>
      <c r="C228" t="s">
        <v>232</v>
      </c>
      <c r="D228" t="s">
        <v>762</v>
      </c>
      <c r="E228" t="s">
        <v>2249</v>
      </c>
      <c r="F228" t="s">
        <v>2367</v>
      </c>
      <c r="G228" t="s">
        <v>2250</v>
      </c>
    </row>
    <row r="229" spans="2:7" x14ac:dyDescent="0.25">
      <c r="B229" t="s">
        <v>759</v>
      </c>
      <c r="C229" t="s">
        <v>233</v>
      </c>
      <c r="D229" t="s">
        <v>762</v>
      </c>
      <c r="E229" t="s">
        <v>2363</v>
      </c>
      <c r="F229" t="s">
        <v>2366</v>
      </c>
      <c r="G229" t="s">
        <v>2364</v>
      </c>
    </row>
    <row r="230" spans="2:7" x14ac:dyDescent="0.25">
      <c r="B230" t="s">
        <v>759</v>
      </c>
      <c r="C230" t="s">
        <v>4483</v>
      </c>
      <c r="D230" t="s">
        <v>763</v>
      </c>
    </row>
    <row r="231" spans="2:7" x14ac:dyDescent="0.25">
      <c r="B231" t="s">
        <v>759</v>
      </c>
      <c r="C231" t="s">
        <v>234</v>
      </c>
      <c r="D231" t="s">
        <v>1979</v>
      </c>
      <c r="E231" t="s">
        <v>2521</v>
      </c>
      <c r="F231" t="s">
        <v>2522</v>
      </c>
      <c r="G231" t="s">
        <v>2523</v>
      </c>
    </row>
    <row r="232" spans="2:7" x14ac:dyDescent="0.25">
      <c r="B232" t="s">
        <v>759</v>
      </c>
      <c r="C232" t="s">
        <v>235</v>
      </c>
      <c r="D232" t="s">
        <v>762</v>
      </c>
      <c r="E232" t="s">
        <v>2176</v>
      </c>
      <c r="F232" t="s">
        <v>1992</v>
      </c>
      <c r="G232" t="s">
        <v>2178</v>
      </c>
    </row>
    <row r="233" spans="2:7" x14ac:dyDescent="0.25">
      <c r="B233" t="s">
        <v>759</v>
      </c>
      <c r="C233" t="s">
        <v>236</v>
      </c>
      <c r="D233" t="s">
        <v>762</v>
      </c>
      <c r="E233" t="s">
        <v>2524</v>
      </c>
      <c r="F233" t="s">
        <v>2525</v>
      </c>
      <c r="G233" t="s">
        <v>2443</v>
      </c>
    </row>
    <row r="234" spans="2:7" x14ac:dyDescent="0.25">
      <c r="B234" t="s">
        <v>759</v>
      </c>
      <c r="C234" t="s">
        <v>237</v>
      </c>
      <c r="D234" t="s">
        <v>763</v>
      </c>
      <c r="E234" t="s">
        <v>2527</v>
      </c>
      <c r="F234" t="s">
        <v>2528</v>
      </c>
      <c r="G234" t="s">
        <v>2526</v>
      </c>
    </row>
    <row r="235" spans="2:7" x14ac:dyDescent="0.25">
      <c r="B235" t="s">
        <v>759</v>
      </c>
      <c r="C235" t="s">
        <v>238</v>
      </c>
      <c r="D235" t="s">
        <v>762</v>
      </c>
      <c r="E235" t="s">
        <v>2266</v>
      </c>
      <c r="F235" t="s">
        <v>2271</v>
      </c>
      <c r="G235" t="s">
        <v>2268</v>
      </c>
    </row>
    <row r="236" spans="2:7" x14ac:dyDescent="0.25">
      <c r="B236" t="s">
        <v>759</v>
      </c>
      <c r="C236" t="s">
        <v>239</v>
      </c>
      <c r="D236" t="s">
        <v>762</v>
      </c>
      <c r="E236" t="s">
        <v>2286</v>
      </c>
      <c r="F236" t="s">
        <v>2511</v>
      </c>
      <c r="G236" t="s">
        <v>2529</v>
      </c>
    </row>
    <row r="237" spans="2:7" x14ac:dyDescent="0.25">
      <c r="B237" t="s">
        <v>759</v>
      </c>
      <c r="C237" t="s">
        <v>240</v>
      </c>
      <c r="D237" t="s">
        <v>762</v>
      </c>
      <c r="E237" t="s">
        <v>2357</v>
      </c>
      <c r="F237" t="s">
        <v>2530</v>
      </c>
      <c r="G237" t="s">
        <v>2359</v>
      </c>
    </row>
    <row r="238" spans="2:7" x14ac:dyDescent="0.25">
      <c r="B238" t="s">
        <v>759</v>
      </c>
      <c r="C238" t="s">
        <v>1646</v>
      </c>
      <c r="D238" t="s">
        <v>1979</v>
      </c>
      <c r="E238" t="s">
        <v>2038</v>
      </c>
      <c r="F238" t="s">
        <v>4338</v>
      </c>
      <c r="G238" t="s">
        <v>2039</v>
      </c>
    </row>
    <row r="239" spans="2:7" x14ac:dyDescent="0.25">
      <c r="B239" t="s">
        <v>759</v>
      </c>
      <c r="C239" t="s">
        <v>241</v>
      </c>
      <c r="D239" t="s">
        <v>763</v>
      </c>
      <c r="E239" t="s">
        <v>2038</v>
      </c>
      <c r="F239" t="s">
        <v>2041</v>
      </c>
      <c r="G239" t="s">
        <v>2039</v>
      </c>
    </row>
    <row r="240" spans="2:7" x14ac:dyDescent="0.25">
      <c r="B240" t="s">
        <v>759</v>
      </c>
      <c r="C240" t="s">
        <v>242</v>
      </c>
      <c r="D240" t="s">
        <v>763</v>
      </c>
      <c r="E240" t="s">
        <v>2038</v>
      </c>
      <c r="F240" t="s">
        <v>2041</v>
      </c>
      <c r="G240" t="s">
        <v>2039</v>
      </c>
    </row>
    <row r="241" spans="2:7" x14ac:dyDescent="0.25">
      <c r="B241" t="s">
        <v>759</v>
      </c>
      <c r="C241" t="s">
        <v>243</v>
      </c>
      <c r="D241" t="s">
        <v>763</v>
      </c>
      <c r="E241" t="s">
        <v>2064</v>
      </c>
      <c r="F241" t="s">
        <v>2066</v>
      </c>
      <c r="G241" t="s">
        <v>2065</v>
      </c>
    </row>
    <row r="242" spans="2:7" x14ac:dyDescent="0.25">
      <c r="B242" t="s">
        <v>759</v>
      </c>
      <c r="C242" t="s">
        <v>244</v>
      </c>
      <c r="D242" t="s">
        <v>763</v>
      </c>
      <c r="E242" t="s">
        <v>2533</v>
      </c>
      <c r="F242" t="s">
        <v>2532</v>
      </c>
      <c r="G242" t="s">
        <v>2534</v>
      </c>
    </row>
    <row r="243" spans="2:7" x14ac:dyDescent="0.25">
      <c r="B243" t="s">
        <v>759</v>
      </c>
      <c r="C243" t="s">
        <v>245</v>
      </c>
      <c r="D243" t="s">
        <v>763</v>
      </c>
      <c r="E243" t="s">
        <v>2375</v>
      </c>
      <c r="F243" t="s">
        <v>2376</v>
      </c>
      <c r="G243" t="s">
        <v>2370</v>
      </c>
    </row>
    <row r="244" spans="2:7" x14ac:dyDescent="0.25">
      <c r="B244" t="s">
        <v>759</v>
      </c>
      <c r="C244" t="s">
        <v>246</v>
      </c>
      <c r="D244" t="s">
        <v>762</v>
      </c>
      <c r="E244" t="s">
        <v>2286</v>
      </c>
      <c r="F244" t="s">
        <v>2511</v>
      </c>
      <c r="G244" t="s">
        <v>2535</v>
      </c>
    </row>
    <row r="245" spans="2:7" x14ac:dyDescent="0.25">
      <c r="B245" t="s">
        <v>759</v>
      </c>
      <c r="C245" t="s">
        <v>247</v>
      </c>
      <c r="D245" t="s">
        <v>762</v>
      </c>
      <c r="E245" t="s">
        <v>2107</v>
      </c>
      <c r="F245" t="s">
        <v>2109</v>
      </c>
      <c r="G245" t="s">
        <v>2108</v>
      </c>
    </row>
    <row r="246" spans="2:7" x14ac:dyDescent="0.25">
      <c r="B246" t="s">
        <v>759</v>
      </c>
      <c r="C246" t="s">
        <v>248</v>
      </c>
      <c r="D246" t="s">
        <v>762</v>
      </c>
      <c r="E246" t="s">
        <v>2176</v>
      </c>
      <c r="F246" t="s">
        <v>1993</v>
      </c>
      <c r="G246" t="s">
        <v>2178</v>
      </c>
    </row>
    <row r="247" spans="2:7" x14ac:dyDescent="0.25">
      <c r="B247" t="s">
        <v>759</v>
      </c>
      <c r="C247" t="s">
        <v>249</v>
      </c>
      <c r="D247" t="s">
        <v>763</v>
      </c>
      <c r="E247" t="s">
        <v>2476</v>
      </c>
      <c r="F247" t="s">
        <v>2480</v>
      </c>
      <c r="G247" t="s">
        <v>2477</v>
      </c>
    </row>
    <row r="248" spans="2:7" x14ac:dyDescent="0.25">
      <c r="B248" t="s">
        <v>759</v>
      </c>
      <c r="C248" t="s">
        <v>250</v>
      </c>
      <c r="D248" t="s">
        <v>763</v>
      </c>
      <c r="E248" t="s">
        <v>2476</v>
      </c>
      <c r="F248" t="s">
        <v>2481</v>
      </c>
      <c r="G248" t="s">
        <v>2477</v>
      </c>
    </row>
    <row r="249" spans="2:7" x14ac:dyDescent="0.25">
      <c r="B249" t="s">
        <v>759</v>
      </c>
      <c r="C249" t="s">
        <v>251</v>
      </c>
      <c r="D249" t="s">
        <v>762</v>
      </c>
      <c r="E249" t="s">
        <v>2497</v>
      </c>
      <c r="F249" t="s">
        <v>2498</v>
      </c>
      <c r="G249" t="s">
        <v>2496</v>
      </c>
    </row>
    <row r="250" spans="2:7" x14ac:dyDescent="0.25">
      <c r="B250" t="s">
        <v>759</v>
      </c>
      <c r="C250" t="s">
        <v>252</v>
      </c>
      <c r="D250" t="s">
        <v>762</v>
      </c>
      <c r="E250" t="s">
        <v>2536</v>
      </c>
      <c r="F250" t="s">
        <v>2538</v>
      </c>
      <c r="G250" t="s">
        <v>2537</v>
      </c>
    </row>
    <row r="251" spans="2:7" x14ac:dyDescent="0.25">
      <c r="B251" t="s">
        <v>759</v>
      </c>
      <c r="C251" t="s">
        <v>253</v>
      </c>
      <c r="D251" t="s">
        <v>763</v>
      </c>
      <c r="E251" t="s">
        <v>2064</v>
      </c>
      <c r="F251" t="s">
        <v>2066</v>
      </c>
      <c r="G251" t="s">
        <v>2065</v>
      </c>
    </row>
    <row r="252" spans="2:7" x14ac:dyDescent="0.25">
      <c r="B252" t="s">
        <v>759</v>
      </c>
      <c r="C252" t="s">
        <v>254</v>
      </c>
      <c r="D252" t="s">
        <v>762</v>
      </c>
      <c r="E252" t="s">
        <v>2227</v>
      </c>
      <c r="F252" t="s">
        <v>2241</v>
      </c>
      <c r="G252" t="s">
        <v>2229</v>
      </c>
    </row>
    <row r="253" spans="2:7" x14ac:dyDescent="0.25">
      <c r="B253" t="s">
        <v>759</v>
      </c>
      <c r="C253" t="s">
        <v>255</v>
      </c>
      <c r="D253" t="s">
        <v>762</v>
      </c>
      <c r="E253" t="s">
        <v>2286</v>
      </c>
      <c r="F253" t="s">
        <v>2298</v>
      </c>
      <c r="G253" t="s">
        <v>2293</v>
      </c>
    </row>
    <row r="254" spans="2:7" x14ac:dyDescent="0.25">
      <c r="B254" t="s">
        <v>759</v>
      </c>
      <c r="C254" t="s">
        <v>256</v>
      </c>
      <c r="D254" t="s">
        <v>762</v>
      </c>
      <c r="E254" t="s">
        <v>2118</v>
      </c>
      <c r="F254" t="s">
        <v>2117</v>
      </c>
      <c r="G254" t="s">
        <v>2114</v>
      </c>
    </row>
    <row r="255" spans="2:7" x14ac:dyDescent="0.25">
      <c r="B255" t="s">
        <v>759</v>
      </c>
      <c r="C255" t="s">
        <v>257</v>
      </c>
      <c r="D255" t="s">
        <v>762</v>
      </c>
      <c r="E255" t="s">
        <v>2206</v>
      </c>
      <c r="F255" t="s">
        <v>2207</v>
      </c>
      <c r="G255" t="s">
        <v>2208</v>
      </c>
    </row>
    <row r="256" spans="2:7" x14ac:dyDescent="0.25">
      <c r="B256" t="s">
        <v>759</v>
      </c>
      <c r="C256" t="s">
        <v>258</v>
      </c>
      <c r="D256" t="s">
        <v>762</v>
      </c>
      <c r="E256" t="s">
        <v>2539</v>
      </c>
      <c r="F256" t="s">
        <v>2541</v>
      </c>
      <c r="G256" t="s">
        <v>2540</v>
      </c>
    </row>
    <row r="257" spans="2:7" x14ac:dyDescent="0.25">
      <c r="B257" t="s">
        <v>759</v>
      </c>
      <c r="C257" t="s">
        <v>259</v>
      </c>
      <c r="D257" t="s">
        <v>762</v>
      </c>
      <c r="E257" t="s">
        <v>2286</v>
      </c>
      <c r="F257" t="s">
        <v>2544</v>
      </c>
      <c r="G257" t="s">
        <v>2545</v>
      </c>
    </row>
    <row r="258" spans="2:7" x14ac:dyDescent="0.25">
      <c r="B258" t="s">
        <v>759</v>
      </c>
      <c r="C258" t="s">
        <v>260</v>
      </c>
      <c r="D258" t="s">
        <v>762</v>
      </c>
      <c r="E258" t="s">
        <v>2118</v>
      </c>
      <c r="F258" t="s">
        <v>2117</v>
      </c>
      <c r="G258" t="s">
        <v>2114</v>
      </c>
    </row>
    <row r="259" spans="2:7" x14ac:dyDescent="0.25">
      <c r="B259" t="s">
        <v>759</v>
      </c>
      <c r="C259" t="s">
        <v>261</v>
      </c>
      <c r="D259" t="s">
        <v>762</v>
      </c>
      <c r="E259" t="s">
        <v>2349</v>
      </c>
      <c r="F259" t="s">
        <v>2546</v>
      </c>
      <c r="G259" t="s">
        <v>2547</v>
      </c>
    </row>
    <row r="260" spans="2:7" x14ac:dyDescent="0.25">
      <c r="B260" t="s">
        <v>759</v>
      </c>
      <c r="C260" t="s">
        <v>262</v>
      </c>
      <c r="D260" t="s">
        <v>762</v>
      </c>
      <c r="E260" t="s">
        <v>2548</v>
      </c>
      <c r="F260" t="s">
        <v>1996</v>
      </c>
      <c r="G260" t="s">
        <v>2549</v>
      </c>
    </row>
    <row r="261" spans="2:7" x14ac:dyDescent="0.25">
      <c r="B261" t="s">
        <v>759</v>
      </c>
      <c r="C261" t="s">
        <v>263</v>
      </c>
      <c r="D261" t="s">
        <v>762</v>
      </c>
      <c r="E261" t="s">
        <v>2581</v>
      </c>
      <c r="F261" t="s">
        <v>2014</v>
      </c>
      <c r="G261" t="s">
        <v>2531</v>
      </c>
    </row>
    <row r="262" spans="2:7" x14ac:dyDescent="0.25">
      <c r="B262" t="s">
        <v>759</v>
      </c>
      <c r="C262" t="s">
        <v>264</v>
      </c>
      <c r="D262" t="s">
        <v>763</v>
      </c>
      <c r="E262" t="s">
        <v>2392</v>
      </c>
      <c r="F262" t="s">
        <v>2396</v>
      </c>
      <c r="G262" t="s">
        <v>2391</v>
      </c>
    </row>
    <row r="263" spans="2:7" x14ac:dyDescent="0.25">
      <c r="B263" t="s">
        <v>759</v>
      </c>
      <c r="C263" t="s">
        <v>265</v>
      </c>
      <c r="D263" t="s">
        <v>763</v>
      </c>
      <c r="E263" t="s">
        <v>2392</v>
      </c>
      <c r="F263" t="s">
        <v>2398</v>
      </c>
      <c r="G263" t="s">
        <v>2391</v>
      </c>
    </row>
    <row r="264" spans="2:7" x14ac:dyDescent="0.25">
      <c r="B264" t="s">
        <v>759</v>
      </c>
      <c r="C264" t="s">
        <v>4627</v>
      </c>
      <c r="D264" t="s">
        <v>762</v>
      </c>
    </row>
    <row r="265" spans="2:7" x14ac:dyDescent="0.25">
      <c r="B265" t="s">
        <v>759</v>
      </c>
      <c r="C265" t="s">
        <v>266</v>
      </c>
      <c r="D265" t="s">
        <v>762</v>
      </c>
      <c r="E265" t="s">
        <v>2182</v>
      </c>
      <c r="F265" t="s">
        <v>2048</v>
      </c>
      <c r="G265" t="s">
        <v>2181</v>
      </c>
    </row>
    <row r="266" spans="2:7" x14ac:dyDescent="0.25">
      <c r="B266" t="s">
        <v>759</v>
      </c>
      <c r="C266" t="s">
        <v>267</v>
      </c>
      <c r="D266" t="s">
        <v>763</v>
      </c>
      <c r="E266" t="s">
        <v>2470</v>
      </c>
      <c r="F266" t="s">
        <v>2472</v>
      </c>
      <c r="G266" t="s">
        <v>2471</v>
      </c>
    </row>
    <row r="267" spans="2:7" x14ac:dyDescent="0.25">
      <c r="B267" t="s">
        <v>759</v>
      </c>
      <c r="C267" t="s">
        <v>268</v>
      </c>
      <c r="D267" t="s">
        <v>763</v>
      </c>
      <c r="E267" t="s">
        <v>2089</v>
      </c>
      <c r="F267" t="s">
        <v>2090</v>
      </c>
      <c r="G267" t="s">
        <v>2091</v>
      </c>
    </row>
    <row r="268" spans="2:7" x14ac:dyDescent="0.25">
      <c r="B268" t="s">
        <v>759</v>
      </c>
      <c r="C268" t="s">
        <v>269</v>
      </c>
      <c r="D268" t="s">
        <v>763</v>
      </c>
      <c r="E268" t="s">
        <v>2131</v>
      </c>
      <c r="F268" t="s">
        <v>2552</v>
      </c>
      <c r="G268" t="s">
        <v>2133</v>
      </c>
    </row>
    <row r="269" spans="2:7" x14ac:dyDescent="0.25">
      <c r="B269" t="s">
        <v>759</v>
      </c>
      <c r="C269" t="s">
        <v>270</v>
      </c>
      <c r="D269" t="s">
        <v>762</v>
      </c>
      <c r="E269" t="s">
        <v>2550</v>
      </c>
      <c r="F269" t="s">
        <v>2553</v>
      </c>
      <c r="G269" t="s">
        <v>2551</v>
      </c>
    </row>
    <row r="270" spans="2:7" x14ac:dyDescent="0.25">
      <c r="B270" t="s">
        <v>759</v>
      </c>
      <c r="C270" t="s">
        <v>4628</v>
      </c>
      <c r="D270" t="s">
        <v>762</v>
      </c>
    </row>
    <row r="271" spans="2:7" x14ac:dyDescent="0.25">
      <c r="B271" t="s">
        <v>759</v>
      </c>
      <c r="C271" t="s">
        <v>271</v>
      </c>
      <c r="D271" t="s">
        <v>762</v>
      </c>
      <c r="E271" t="s">
        <v>2156</v>
      </c>
      <c r="F271" t="s">
        <v>2164</v>
      </c>
      <c r="G271" t="s">
        <v>2161</v>
      </c>
    </row>
    <row r="272" spans="2:7" x14ac:dyDescent="0.25">
      <c r="B272" t="s">
        <v>759</v>
      </c>
      <c r="C272" t="s">
        <v>272</v>
      </c>
      <c r="D272" t="s">
        <v>762</v>
      </c>
      <c r="E272" t="s">
        <v>2539</v>
      </c>
      <c r="F272" t="s">
        <v>2555</v>
      </c>
      <c r="G272" t="s">
        <v>2540</v>
      </c>
    </row>
    <row r="273" spans="2:7" x14ac:dyDescent="0.25">
      <c r="B273" t="s">
        <v>759</v>
      </c>
      <c r="C273" t="s">
        <v>273</v>
      </c>
      <c r="D273" t="s">
        <v>762</v>
      </c>
      <c r="E273" t="s">
        <v>2557</v>
      </c>
      <c r="F273" t="s">
        <v>2556</v>
      </c>
      <c r="G273" t="s">
        <v>2554</v>
      </c>
    </row>
    <row r="274" spans="2:7" x14ac:dyDescent="0.25">
      <c r="B274" t="s">
        <v>759</v>
      </c>
      <c r="C274" t="s">
        <v>274</v>
      </c>
      <c r="D274" t="s">
        <v>762</v>
      </c>
      <c r="E274" t="s">
        <v>2118</v>
      </c>
      <c r="F274" t="s">
        <v>2117</v>
      </c>
      <c r="G274" t="s">
        <v>2114</v>
      </c>
    </row>
    <row r="275" spans="2:7" x14ac:dyDescent="0.25">
      <c r="B275" t="s">
        <v>759</v>
      </c>
      <c r="C275" t="s">
        <v>275</v>
      </c>
      <c r="D275" t="s">
        <v>762</v>
      </c>
      <c r="E275" t="s">
        <v>2345</v>
      </c>
      <c r="F275" t="s">
        <v>2558</v>
      </c>
      <c r="G275" t="s">
        <v>2346</v>
      </c>
    </row>
    <row r="276" spans="2:7" x14ac:dyDescent="0.25">
      <c r="B276" t="s">
        <v>759</v>
      </c>
      <c r="C276" t="s">
        <v>276</v>
      </c>
      <c r="D276" t="s">
        <v>763</v>
      </c>
      <c r="E276" t="s">
        <v>2559</v>
      </c>
      <c r="F276" t="s">
        <v>2561</v>
      </c>
      <c r="G276" t="s">
        <v>2560</v>
      </c>
    </row>
    <row r="277" spans="2:7" x14ac:dyDescent="0.25">
      <c r="B277" t="s">
        <v>759</v>
      </c>
      <c r="C277" t="s">
        <v>277</v>
      </c>
      <c r="D277" t="s">
        <v>762</v>
      </c>
      <c r="E277" t="s">
        <v>2349</v>
      </c>
      <c r="F277" t="s">
        <v>2069</v>
      </c>
      <c r="G277" t="s">
        <v>2068</v>
      </c>
    </row>
    <row r="278" spans="2:7" x14ac:dyDescent="0.25">
      <c r="B278" t="s">
        <v>759</v>
      </c>
      <c r="C278" t="s">
        <v>278</v>
      </c>
      <c r="D278" t="s">
        <v>762</v>
      </c>
      <c r="E278" t="s">
        <v>2349</v>
      </c>
      <c r="F278" t="s">
        <v>2076</v>
      </c>
      <c r="G278" t="s">
        <v>2077</v>
      </c>
    </row>
    <row r="279" spans="2:7" x14ac:dyDescent="0.25">
      <c r="B279" t="s">
        <v>759</v>
      </c>
      <c r="C279" t="s">
        <v>279</v>
      </c>
      <c r="D279" t="s">
        <v>762</v>
      </c>
      <c r="E279" t="s">
        <v>2566</v>
      </c>
      <c r="F279" t="s">
        <v>2565</v>
      </c>
      <c r="G279" t="s">
        <v>2564</v>
      </c>
    </row>
    <row r="280" spans="2:7" x14ac:dyDescent="0.25">
      <c r="B280" t="s">
        <v>759</v>
      </c>
      <c r="C280" t="s">
        <v>4629</v>
      </c>
      <c r="D280" t="s">
        <v>762</v>
      </c>
    </row>
    <row r="281" spans="2:7" x14ac:dyDescent="0.25">
      <c r="B281" t="s">
        <v>759</v>
      </c>
      <c r="C281" t="s">
        <v>280</v>
      </c>
      <c r="D281" t="s">
        <v>762</v>
      </c>
      <c r="E281" t="s">
        <v>2104</v>
      </c>
      <c r="F281" t="s">
        <v>2568</v>
      </c>
      <c r="G281" t="s">
        <v>2105</v>
      </c>
    </row>
    <row r="282" spans="2:7" x14ac:dyDescent="0.25">
      <c r="B282" t="s">
        <v>759</v>
      </c>
      <c r="C282" t="s">
        <v>281</v>
      </c>
      <c r="D282" t="s">
        <v>762</v>
      </c>
      <c r="E282" t="s">
        <v>2567</v>
      </c>
      <c r="F282" t="s">
        <v>2570</v>
      </c>
      <c r="G282" t="s">
        <v>2569</v>
      </c>
    </row>
    <row r="283" spans="2:7" x14ac:dyDescent="0.25">
      <c r="B283" t="s">
        <v>759</v>
      </c>
      <c r="C283" t="s">
        <v>3070</v>
      </c>
      <c r="D283" t="s">
        <v>762</v>
      </c>
      <c r="E283" t="s">
        <v>3072</v>
      </c>
      <c r="F283" t="s">
        <v>3074</v>
      </c>
      <c r="G283" t="s">
        <v>3073</v>
      </c>
    </row>
    <row r="284" spans="2:7" x14ac:dyDescent="0.25">
      <c r="B284" t="s">
        <v>759</v>
      </c>
      <c r="C284" t="s">
        <v>282</v>
      </c>
      <c r="D284" t="s">
        <v>762</v>
      </c>
      <c r="E284" t="s">
        <v>2095</v>
      </c>
      <c r="F284" t="s">
        <v>2093</v>
      </c>
      <c r="G284" t="s">
        <v>2092</v>
      </c>
    </row>
    <row r="285" spans="2:7" x14ac:dyDescent="0.25">
      <c r="B285" t="s">
        <v>759</v>
      </c>
      <c r="C285" t="s">
        <v>283</v>
      </c>
      <c r="D285" t="s">
        <v>762</v>
      </c>
      <c r="E285" t="s">
        <v>2286</v>
      </c>
      <c r="F285" t="s">
        <v>2571</v>
      </c>
      <c r="G285" t="s">
        <v>2293</v>
      </c>
    </row>
    <row r="286" spans="2:7" x14ac:dyDescent="0.25">
      <c r="B286" t="s">
        <v>759</v>
      </c>
      <c r="C286" t="s">
        <v>284</v>
      </c>
      <c r="D286" t="s">
        <v>762</v>
      </c>
      <c r="E286" t="s">
        <v>2266</v>
      </c>
      <c r="F286" t="s">
        <v>2272</v>
      </c>
      <c r="G286" t="s">
        <v>2268</v>
      </c>
    </row>
    <row r="287" spans="2:7" x14ac:dyDescent="0.25">
      <c r="B287" t="s">
        <v>759</v>
      </c>
      <c r="C287" t="s">
        <v>285</v>
      </c>
      <c r="D287" t="s">
        <v>763</v>
      </c>
      <c r="E287" t="s">
        <v>2573</v>
      </c>
      <c r="F287" t="s">
        <v>2574</v>
      </c>
      <c r="G287" t="s">
        <v>2572</v>
      </c>
    </row>
    <row r="288" spans="2:7" x14ac:dyDescent="0.25">
      <c r="B288" t="s">
        <v>759</v>
      </c>
      <c r="C288" t="s">
        <v>286</v>
      </c>
      <c r="D288" t="s">
        <v>762</v>
      </c>
      <c r="E288" t="s">
        <v>2576</v>
      </c>
      <c r="F288" t="s">
        <v>2577</v>
      </c>
      <c r="G288" t="s">
        <v>2575</v>
      </c>
    </row>
    <row r="289" spans="2:7" x14ac:dyDescent="0.25">
      <c r="B289" t="s">
        <v>759</v>
      </c>
      <c r="C289" t="s">
        <v>287</v>
      </c>
      <c r="D289" t="s">
        <v>762</v>
      </c>
      <c r="E289" t="s">
        <v>2286</v>
      </c>
      <c r="F289" t="s">
        <v>2029</v>
      </c>
      <c r="G289" t="s">
        <v>2292</v>
      </c>
    </row>
    <row r="290" spans="2:7" x14ac:dyDescent="0.25">
      <c r="B290" t="s">
        <v>759</v>
      </c>
      <c r="C290" t="s">
        <v>288</v>
      </c>
      <c r="D290" t="s">
        <v>762</v>
      </c>
      <c r="E290" t="s">
        <v>2578</v>
      </c>
      <c r="F290" t="s">
        <v>2580</v>
      </c>
      <c r="G290" t="s">
        <v>2579</v>
      </c>
    </row>
    <row r="291" spans="2:7" x14ac:dyDescent="0.25">
      <c r="B291" t="s">
        <v>759</v>
      </c>
      <c r="C291" t="s">
        <v>289</v>
      </c>
      <c r="D291" t="s">
        <v>762</v>
      </c>
      <c r="E291" t="s">
        <v>2249</v>
      </c>
      <c r="F291" t="s">
        <v>2242</v>
      </c>
      <c r="G291" t="s">
        <v>2251</v>
      </c>
    </row>
    <row r="292" spans="2:7" x14ac:dyDescent="0.25">
      <c r="B292" t="s">
        <v>759</v>
      </c>
      <c r="C292" t="s">
        <v>290</v>
      </c>
      <c r="D292" t="s">
        <v>762</v>
      </c>
      <c r="E292" t="s">
        <v>2286</v>
      </c>
      <c r="F292" t="s">
        <v>2036</v>
      </c>
      <c r="G292" t="s">
        <v>2293</v>
      </c>
    </row>
    <row r="293" spans="2:7" x14ac:dyDescent="0.25">
      <c r="B293" t="s">
        <v>759</v>
      </c>
      <c r="C293" t="s">
        <v>291</v>
      </c>
      <c r="D293" t="s">
        <v>762</v>
      </c>
      <c r="E293" t="s">
        <v>2286</v>
      </c>
      <c r="F293" t="s">
        <v>2036</v>
      </c>
      <c r="G293" t="s">
        <v>2293</v>
      </c>
    </row>
    <row r="294" spans="2:7" x14ac:dyDescent="0.25">
      <c r="B294" t="s">
        <v>759</v>
      </c>
      <c r="C294" t="s">
        <v>292</v>
      </c>
      <c r="D294" t="s">
        <v>763</v>
      </c>
      <c r="E294" t="s">
        <v>2064</v>
      </c>
      <c r="F294" t="s">
        <v>2066</v>
      </c>
      <c r="G294" t="s">
        <v>2065</v>
      </c>
    </row>
    <row r="295" spans="2:7" x14ac:dyDescent="0.25">
      <c r="B295" t="s">
        <v>759</v>
      </c>
      <c r="C295" t="s">
        <v>293</v>
      </c>
      <c r="D295" t="s">
        <v>763</v>
      </c>
      <c r="E295" t="s">
        <v>2064</v>
      </c>
      <c r="F295" t="s">
        <v>2066</v>
      </c>
      <c r="G295" t="s">
        <v>2065</v>
      </c>
    </row>
    <row r="296" spans="2:7" x14ac:dyDescent="0.25">
      <c r="B296" t="s">
        <v>759</v>
      </c>
      <c r="C296" t="s">
        <v>294</v>
      </c>
      <c r="D296" t="s">
        <v>763</v>
      </c>
      <c r="E296" t="s">
        <v>2327</v>
      </c>
      <c r="F296" t="s">
        <v>2326</v>
      </c>
      <c r="G296" t="s">
        <v>2324</v>
      </c>
    </row>
    <row r="297" spans="2:7" x14ac:dyDescent="0.25">
      <c r="B297" t="s">
        <v>759</v>
      </c>
      <c r="C297" t="s">
        <v>295</v>
      </c>
      <c r="D297" t="s">
        <v>763</v>
      </c>
      <c r="E297" t="s">
        <v>2325</v>
      </c>
      <c r="F297" t="s">
        <v>2328</v>
      </c>
      <c r="G297" t="s">
        <v>2324</v>
      </c>
    </row>
    <row r="298" spans="2:7" x14ac:dyDescent="0.25">
      <c r="B298" t="s">
        <v>759</v>
      </c>
      <c r="C298" t="s">
        <v>4633</v>
      </c>
      <c r="D298" t="s">
        <v>762</v>
      </c>
    </row>
    <row r="299" spans="2:7" x14ac:dyDescent="0.25">
      <c r="B299" t="s">
        <v>759</v>
      </c>
      <c r="C299" t="s">
        <v>296</v>
      </c>
      <c r="D299" t="s">
        <v>762</v>
      </c>
      <c r="E299" t="s">
        <v>2179</v>
      </c>
      <c r="F299" t="s">
        <v>2043</v>
      </c>
      <c r="G299" t="s">
        <v>2183</v>
      </c>
    </row>
    <row r="300" spans="2:7" x14ac:dyDescent="0.25">
      <c r="B300" t="s">
        <v>759</v>
      </c>
      <c r="C300" t="s">
        <v>297</v>
      </c>
      <c r="D300" t="s">
        <v>762</v>
      </c>
      <c r="E300" t="s">
        <v>2349</v>
      </c>
      <c r="F300" t="s">
        <v>2070</v>
      </c>
      <c r="G300" t="s">
        <v>2071</v>
      </c>
    </row>
    <row r="301" spans="2:7" x14ac:dyDescent="0.25">
      <c r="B301" t="s">
        <v>759</v>
      </c>
      <c r="C301" t="s">
        <v>298</v>
      </c>
      <c r="D301" t="s">
        <v>762</v>
      </c>
      <c r="E301" t="s">
        <v>2286</v>
      </c>
      <c r="F301" t="s">
        <v>2030</v>
      </c>
      <c r="G301" t="s">
        <v>2292</v>
      </c>
    </row>
    <row r="302" spans="2:7" x14ac:dyDescent="0.25">
      <c r="B302" t="s">
        <v>759</v>
      </c>
      <c r="C302" t="s">
        <v>299</v>
      </c>
      <c r="D302" t="s">
        <v>762</v>
      </c>
      <c r="E302" t="s">
        <v>2581</v>
      </c>
      <c r="F302" t="s">
        <v>2582</v>
      </c>
      <c r="G302" t="s">
        <v>2531</v>
      </c>
    </row>
    <row r="303" spans="2:7" x14ac:dyDescent="0.25">
      <c r="B303" t="s">
        <v>759</v>
      </c>
      <c r="C303" t="s">
        <v>300</v>
      </c>
      <c r="D303" t="s">
        <v>762</v>
      </c>
      <c r="E303" t="s">
        <v>2286</v>
      </c>
      <c r="F303" t="s">
        <v>2029</v>
      </c>
      <c r="G303" t="s">
        <v>2292</v>
      </c>
    </row>
    <row r="304" spans="2:7" x14ac:dyDescent="0.25">
      <c r="B304" t="s">
        <v>759</v>
      </c>
      <c r="C304" t="s">
        <v>301</v>
      </c>
      <c r="D304" t="s">
        <v>762</v>
      </c>
      <c r="E304" t="s">
        <v>2583</v>
      </c>
      <c r="F304" t="s">
        <v>2585</v>
      </c>
      <c r="G304" t="s">
        <v>2584</v>
      </c>
    </row>
    <row r="305" spans="2:7" x14ac:dyDescent="0.25">
      <c r="B305" t="s">
        <v>759</v>
      </c>
      <c r="C305" t="s">
        <v>302</v>
      </c>
      <c r="D305" t="s">
        <v>1979</v>
      </c>
      <c r="E305" t="s">
        <v>2184</v>
      </c>
      <c r="F305" t="s">
        <v>2185</v>
      </c>
      <c r="G305" t="s">
        <v>2186</v>
      </c>
    </row>
    <row r="306" spans="2:7" x14ac:dyDescent="0.25">
      <c r="B306" t="s">
        <v>759</v>
      </c>
      <c r="C306" t="s">
        <v>303</v>
      </c>
      <c r="D306" t="s">
        <v>762</v>
      </c>
      <c r="E306" t="s">
        <v>2142</v>
      </c>
      <c r="F306" t="s">
        <v>2143</v>
      </c>
      <c r="G306" t="s">
        <v>2146</v>
      </c>
    </row>
    <row r="307" spans="2:7" x14ac:dyDescent="0.25">
      <c r="B307" t="s">
        <v>759</v>
      </c>
      <c r="C307" t="s">
        <v>304</v>
      </c>
      <c r="D307" t="s">
        <v>762</v>
      </c>
      <c r="E307" t="s">
        <v>2349</v>
      </c>
      <c r="F307" t="s">
        <v>2075</v>
      </c>
      <c r="G307" t="s">
        <v>2067</v>
      </c>
    </row>
    <row r="308" spans="2:7" x14ac:dyDescent="0.25">
      <c r="B308" t="s">
        <v>759</v>
      </c>
      <c r="C308" t="s">
        <v>305</v>
      </c>
      <c r="D308" t="s">
        <v>762</v>
      </c>
      <c r="E308" t="s">
        <v>2085</v>
      </c>
      <c r="F308" t="s">
        <v>2086</v>
      </c>
      <c r="G308" t="s">
        <v>2087</v>
      </c>
    </row>
    <row r="309" spans="2:7" x14ac:dyDescent="0.25">
      <c r="B309" t="s">
        <v>759</v>
      </c>
      <c r="C309" t="s">
        <v>306</v>
      </c>
      <c r="D309" t="s">
        <v>762</v>
      </c>
      <c r="E309" t="s">
        <v>2252</v>
      </c>
      <c r="F309" t="s">
        <v>2230</v>
      </c>
      <c r="G309" t="s">
        <v>2253</v>
      </c>
    </row>
    <row r="310" spans="2:7" x14ac:dyDescent="0.25">
      <c r="B310" t="s">
        <v>759</v>
      </c>
      <c r="C310" t="s">
        <v>307</v>
      </c>
      <c r="D310" t="s">
        <v>762</v>
      </c>
      <c r="E310" t="s">
        <v>2276</v>
      </c>
      <c r="F310" t="s">
        <v>2279</v>
      </c>
      <c r="G310" t="s">
        <v>2277</v>
      </c>
    </row>
    <row r="311" spans="2:7" x14ac:dyDescent="0.25">
      <c r="B311" t="s">
        <v>759</v>
      </c>
      <c r="C311" t="s">
        <v>308</v>
      </c>
      <c r="D311" t="s">
        <v>762</v>
      </c>
      <c r="E311" t="s">
        <v>2286</v>
      </c>
      <c r="F311" t="s">
        <v>2036</v>
      </c>
      <c r="G311" t="s">
        <v>2293</v>
      </c>
    </row>
    <row r="312" spans="2:7" x14ac:dyDescent="0.25">
      <c r="B312" t="s">
        <v>759</v>
      </c>
      <c r="C312" t="s">
        <v>309</v>
      </c>
      <c r="D312" t="s">
        <v>762</v>
      </c>
      <c r="E312" t="s">
        <v>2586</v>
      </c>
      <c r="F312" t="s">
        <v>2587</v>
      </c>
      <c r="G312" t="s">
        <v>2588</v>
      </c>
    </row>
    <row r="313" spans="2:7" x14ac:dyDescent="0.25">
      <c r="B313" t="s">
        <v>759</v>
      </c>
      <c r="C313" t="s">
        <v>310</v>
      </c>
      <c r="D313" t="s">
        <v>763</v>
      </c>
      <c r="E313" t="s">
        <v>2369</v>
      </c>
      <c r="F313" t="s">
        <v>2592</v>
      </c>
      <c r="G313" t="s">
        <v>2370</v>
      </c>
    </row>
    <row r="314" spans="2:7" x14ac:dyDescent="0.25">
      <c r="B314" t="s">
        <v>759</v>
      </c>
      <c r="C314" t="s">
        <v>311</v>
      </c>
      <c r="D314" t="s">
        <v>762</v>
      </c>
      <c r="E314" t="s">
        <v>2187</v>
      </c>
      <c r="F314" t="s">
        <v>2188</v>
      </c>
      <c r="G314" t="s">
        <v>2189</v>
      </c>
    </row>
    <row r="315" spans="2:7" x14ac:dyDescent="0.25">
      <c r="B315" t="s">
        <v>759</v>
      </c>
      <c r="C315" t="s">
        <v>312</v>
      </c>
      <c r="D315" t="s">
        <v>763</v>
      </c>
      <c r="E315" t="s">
        <v>2483</v>
      </c>
      <c r="F315" t="s">
        <v>2487</v>
      </c>
      <c r="G315" t="s">
        <v>2484</v>
      </c>
    </row>
    <row r="316" spans="2:7" x14ac:dyDescent="0.25">
      <c r="B316" t="s">
        <v>759</v>
      </c>
      <c r="C316" t="s">
        <v>313</v>
      </c>
      <c r="D316" t="s">
        <v>762</v>
      </c>
      <c r="E316" t="s">
        <v>2286</v>
      </c>
      <c r="F316" t="s">
        <v>2593</v>
      </c>
      <c r="G316" t="s">
        <v>2399</v>
      </c>
    </row>
    <row r="317" spans="2:7" x14ac:dyDescent="0.25">
      <c r="B317" t="s">
        <v>759</v>
      </c>
      <c r="C317" t="s">
        <v>4635</v>
      </c>
      <c r="D317" t="s">
        <v>762</v>
      </c>
    </row>
    <row r="318" spans="2:7" x14ac:dyDescent="0.25">
      <c r="B318" t="s">
        <v>759</v>
      </c>
      <c r="C318" t="s">
        <v>314</v>
      </c>
      <c r="D318" t="s">
        <v>762</v>
      </c>
      <c r="E318" t="s">
        <v>2209</v>
      </c>
      <c r="F318" t="s">
        <v>2217</v>
      </c>
      <c r="G318" t="s">
        <v>2216</v>
      </c>
    </row>
    <row r="319" spans="2:7" x14ac:dyDescent="0.25">
      <c r="B319" t="s">
        <v>759</v>
      </c>
      <c r="C319" t="s">
        <v>315</v>
      </c>
      <c r="D319" t="s">
        <v>762</v>
      </c>
      <c r="E319" t="s">
        <v>2245</v>
      </c>
      <c r="F319" t="s">
        <v>2230</v>
      </c>
      <c r="G319" t="s">
        <v>2246</v>
      </c>
    </row>
    <row r="320" spans="2:7" x14ac:dyDescent="0.25">
      <c r="B320" t="s">
        <v>759</v>
      </c>
      <c r="C320" t="s">
        <v>316</v>
      </c>
      <c r="D320" t="s">
        <v>763</v>
      </c>
      <c r="E320" t="s">
        <v>2595</v>
      </c>
      <c r="F320" t="s">
        <v>2594</v>
      </c>
      <c r="G320" t="s">
        <v>2596</v>
      </c>
    </row>
    <row r="321" spans="2:7" x14ac:dyDescent="0.25">
      <c r="B321" t="s">
        <v>759</v>
      </c>
      <c r="C321" t="s">
        <v>3035</v>
      </c>
      <c r="D321" t="s">
        <v>763</v>
      </c>
      <c r="E321" t="s">
        <v>3069</v>
      </c>
      <c r="F321" t="s">
        <v>3068</v>
      </c>
      <c r="G321" t="s">
        <v>3067</v>
      </c>
    </row>
    <row r="322" spans="2:7" x14ac:dyDescent="0.25">
      <c r="B322" t="s">
        <v>759</v>
      </c>
      <c r="C322" t="s">
        <v>317</v>
      </c>
      <c r="D322" t="s">
        <v>763</v>
      </c>
      <c r="E322" t="s">
        <v>2038</v>
      </c>
      <c r="F322" t="s">
        <v>2041</v>
      </c>
      <c r="G322" t="s">
        <v>2039</v>
      </c>
    </row>
    <row r="323" spans="2:7" x14ac:dyDescent="0.25">
      <c r="B323" t="s">
        <v>759</v>
      </c>
      <c r="C323" t="s">
        <v>318</v>
      </c>
      <c r="D323" t="s">
        <v>1979</v>
      </c>
      <c r="E323" t="s">
        <v>2350</v>
      </c>
      <c r="F323" t="s">
        <v>2353</v>
      </c>
      <c r="G323" t="s">
        <v>2351</v>
      </c>
    </row>
    <row r="324" spans="2:7" x14ac:dyDescent="0.25">
      <c r="B324" t="s">
        <v>759</v>
      </c>
      <c r="C324" t="s">
        <v>319</v>
      </c>
      <c r="D324" t="s">
        <v>763</v>
      </c>
      <c r="E324" t="s">
        <v>2064</v>
      </c>
      <c r="F324" t="s">
        <v>2066</v>
      </c>
      <c r="G324" t="s">
        <v>2065</v>
      </c>
    </row>
    <row r="325" spans="2:7" x14ac:dyDescent="0.25">
      <c r="B325" t="s">
        <v>759</v>
      </c>
      <c r="C325" t="s">
        <v>320</v>
      </c>
      <c r="D325" t="s">
        <v>762</v>
      </c>
      <c r="E325" t="s">
        <v>2209</v>
      </c>
      <c r="F325" t="s">
        <v>2221</v>
      </c>
      <c r="G325" t="s">
        <v>2220</v>
      </c>
    </row>
    <row r="326" spans="2:7" x14ac:dyDescent="0.25">
      <c r="B326" t="s">
        <v>759</v>
      </c>
      <c r="C326" t="s">
        <v>321</v>
      </c>
      <c r="D326" t="s">
        <v>763</v>
      </c>
      <c r="E326" t="s">
        <v>2597</v>
      </c>
      <c r="F326" t="s">
        <v>2599</v>
      </c>
      <c r="G326" t="s">
        <v>2598</v>
      </c>
    </row>
    <row r="327" spans="2:7" x14ac:dyDescent="0.25">
      <c r="B327" t="s">
        <v>759</v>
      </c>
      <c r="C327" t="s">
        <v>4637</v>
      </c>
      <c r="D327" t="s">
        <v>762</v>
      </c>
    </row>
    <row r="328" spans="2:7" x14ac:dyDescent="0.25">
      <c r="B328" t="s">
        <v>759</v>
      </c>
      <c r="C328" t="s">
        <v>322</v>
      </c>
      <c r="D328" t="s">
        <v>762</v>
      </c>
      <c r="E328" t="s">
        <v>2266</v>
      </c>
      <c r="F328" t="s">
        <v>2273</v>
      </c>
      <c r="G328" t="s">
        <v>2269</v>
      </c>
    </row>
    <row r="329" spans="2:7" x14ac:dyDescent="0.25">
      <c r="B329" t="s">
        <v>759</v>
      </c>
      <c r="C329" t="s">
        <v>4638</v>
      </c>
      <c r="D329" t="s">
        <v>762</v>
      </c>
    </row>
    <row r="330" spans="2:7" x14ac:dyDescent="0.25">
      <c r="B330" t="s">
        <v>759</v>
      </c>
      <c r="C330" t="s">
        <v>323</v>
      </c>
      <c r="D330" t="s">
        <v>1979</v>
      </c>
      <c r="E330" t="s">
        <v>2350</v>
      </c>
      <c r="F330" t="s">
        <v>2352</v>
      </c>
      <c r="G330" t="s">
        <v>2351</v>
      </c>
    </row>
    <row r="331" spans="2:7" x14ac:dyDescent="0.25">
      <c r="B331" t="s">
        <v>759</v>
      </c>
      <c r="C331" t="s">
        <v>324</v>
      </c>
      <c r="D331" t="s">
        <v>762</v>
      </c>
      <c r="E331" t="s">
        <v>2286</v>
      </c>
      <c r="F331" t="s">
        <v>2036</v>
      </c>
      <c r="G331" t="s">
        <v>2293</v>
      </c>
    </row>
    <row r="332" spans="2:7" x14ac:dyDescent="0.25">
      <c r="B332" t="s">
        <v>759</v>
      </c>
      <c r="C332" t="s">
        <v>4500</v>
      </c>
      <c r="D332" t="s">
        <v>762</v>
      </c>
    </row>
    <row r="333" spans="2:7" x14ac:dyDescent="0.25">
      <c r="B333" t="s">
        <v>759</v>
      </c>
      <c r="C333" t="s">
        <v>325</v>
      </c>
      <c r="D333" t="s">
        <v>763</v>
      </c>
      <c r="E333" t="s">
        <v>2573</v>
      </c>
      <c r="F333" t="s">
        <v>2600</v>
      </c>
      <c r="G333" t="s">
        <v>2572</v>
      </c>
    </row>
    <row r="334" spans="2:7" x14ac:dyDescent="0.25">
      <c r="B334" t="s">
        <v>759</v>
      </c>
      <c r="C334" t="s">
        <v>326</v>
      </c>
      <c r="D334" t="s">
        <v>762</v>
      </c>
      <c r="E334" t="s">
        <v>2408</v>
      </c>
      <c r="F334" t="s">
        <v>2413</v>
      </c>
      <c r="G334" t="s">
        <v>2409</v>
      </c>
    </row>
    <row r="335" spans="2:7" x14ac:dyDescent="0.25">
      <c r="B335" t="s">
        <v>759</v>
      </c>
      <c r="C335" t="s">
        <v>327</v>
      </c>
      <c r="D335" t="s">
        <v>762</v>
      </c>
      <c r="E335" t="s">
        <v>2286</v>
      </c>
      <c r="F335" t="s">
        <v>2036</v>
      </c>
      <c r="G335" t="s">
        <v>2293</v>
      </c>
    </row>
    <row r="336" spans="2:7" x14ac:dyDescent="0.25">
      <c r="B336" t="s">
        <v>759</v>
      </c>
      <c r="C336" t="s">
        <v>328</v>
      </c>
      <c r="D336" t="s">
        <v>762</v>
      </c>
      <c r="E336" t="s">
        <v>2266</v>
      </c>
      <c r="F336" t="s">
        <v>2274</v>
      </c>
      <c r="G336" t="s">
        <v>2268</v>
      </c>
    </row>
    <row r="337" spans="2:7" x14ac:dyDescent="0.25">
      <c r="B337" t="s">
        <v>759</v>
      </c>
      <c r="C337" t="s">
        <v>329</v>
      </c>
      <c r="D337" t="s">
        <v>763</v>
      </c>
      <c r="E337" t="s">
        <v>2257</v>
      </c>
      <c r="F337" t="s">
        <v>2262</v>
      </c>
      <c r="G337" t="s">
        <v>2601</v>
      </c>
    </row>
    <row r="338" spans="2:7" x14ac:dyDescent="0.25">
      <c r="B338" t="s">
        <v>759</v>
      </c>
      <c r="C338" t="s">
        <v>4559</v>
      </c>
      <c r="D338" t="s">
        <v>762</v>
      </c>
    </row>
    <row r="339" spans="2:7" x14ac:dyDescent="0.25">
      <c r="B339" t="s">
        <v>759</v>
      </c>
      <c r="C339" t="s">
        <v>3071</v>
      </c>
      <c r="D339" t="s">
        <v>762</v>
      </c>
      <c r="G339" t="s">
        <v>3075</v>
      </c>
    </row>
    <row r="340" spans="2:7" x14ac:dyDescent="0.25">
      <c r="B340" t="s">
        <v>759</v>
      </c>
      <c r="C340" t="s">
        <v>330</v>
      </c>
      <c r="D340" t="s">
        <v>762</v>
      </c>
      <c r="E340" t="s">
        <v>2182</v>
      </c>
      <c r="F340" t="s">
        <v>2048</v>
      </c>
      <c r="G340" t="s">
        <v>2181</v>
      </c>
    </row>
    <row r="341" spans="2:7" x14ac:dyDescent="0.25">
      <c r="B341" t="s">
        <v>759</v>
      </c>
      <c r="C341" t="s">
        <v>331</v>
      </c>
      <c r="D341" t="s">
        <v>762</v>
      </c>
      <c r="E341" t="s">
        <v>2604</v>
      </c>
      <c r="F341" t="s">
        <v>2603</v>
      </c>
      <c r="G341" t="s">
        <v>2602</v>
      </c>
    </row>
    <row r="342" spans="2:7" x14ac:dyDescent="0.25">
      <c r="B342" t="s">
        <v>759</v>
      </c>
      <c r="C342" t="s">
        <v>332</v>
      </c>
      <c r="D342" t="s">
        <v>762</v>
      </c>
      <c r="E342" t="s">
        <v>2431</v>
      </c>
      <c r="F342" t="s">
        <v>2432</v>
      </c>
      <c r="G342" t="s">
        <v>2428</v>
      </c>
    </row>
    <row r="343" spans="2:7" x14ac:dyDescent="0.25">
      <c r="B343" t="s">
        <v>759</v>
      </c>
      <c r="C343" t="s">
        <v>4502</v>
      </c>
      <c r="D343" t="s">
        <v>762</v>
      </c>
    </row>
    <row r="344" spans="2:7" x14ac:dyDescent="0.25">
      <c r="B344" t="s">
        <v>759</v>
      </c>
      <c r="C344" t="s">
        <v>333</v>
      </c>
      <c r="D344" t="s">
        <v>762</v>
      </c>
      <c r="E344" t="s">
        <v>2057</v>
      </c>
      <c r="F344" t="s">
        <v>2060</v>
      </c>
      <c r="G344" t="s">
        <v>2058</v>
      </c>
    </row>
    <row r="345" spans="2:7" x14ac:dyDescent="0.25">
      <c r="B345" t="s">
        <v>759</v>
      </c>
      <c r="C345" t="s">
        <v>334</v>
      </c>
      <c r="D345" t="s">
        <v>762</v>
      </c>
      <c r="E345" t="s">
        <v>2605</v>
      </c>
      <c r="F345" t="s">
        <v>2607</v>
      </c>
      <c r="G345" t="s">
        <v>2606</v>
      </c>
    </row>
    <row r="346" spans="2:7" x14ac:dyDescent="0.25">
      <c r="B346" t="s">
        <v>759</v>
      </c>
      <c r="C346" t="s">
        <v>335</v>
      </c>
      <c r="D346" t="s">
        <v>762</v>
      </c>
      <c r="E346" t="s">
        <v>2245</v>
      </c>
      <c r="F346" t="s">
        <v>2247</v>
      </c>
      <c r="G346" t="s">
        <v>2246</v>
      </c>
    </row>
    <row r="347" spans="2:7" x14ac:dyDescent="0.25">
      <c r="B347" t="s">
        <v>759</v>
      </c>
      <c r="C347" t="s">
        <v>336</v>
      </c>
      <c r="D347" t="s">
        <v>763</v>
      </c>
      <c r="E347" t="s">
        <v>2312</v>
      </c>
      <c r="F347" t="s">
        <v>2314</v>
      </c>
      <c r="G347" t="s">
        <v>2311</v>
      </c>
    </row>
    <row r="348" spans="2:7" x14ac:dyDescent="0.25">
      <c r="B348" t="s">
        <v>759</v>
      </c>
      <c r="C348" t="s">
        <v>337</v>
      </c>
      <c r="D348" t="s">
        <v>762</v>
      </c>
      <c r="E348" t="s">
        <v>2176</v>
      </c>
      <c r="F348" t="s">
        <v>1994</v>
      </c>
      <c r="G348" t="s">
        <v>2178</v>
      </c>
    </row>
    <row r="349" spans="2:7" x14ac:dyDescent="0.25">
      <c r="B349" t="s">
        <v>759</v>
      </c>
      <c r="C349" t="s">
        <v>4640</v>
      </c>
      <c r="D349" t="s">
        <v>763</v>
      </c>
    </row>
    <row r="350" spans="2:7" x14ac:dyDescent="0.25">
      <c r="B350" t="s">
        <v>759</v>
      </c>
      <c r="C350" t="s">
        <v>338</v>
      </c>
      <c r="D350" t="s">
        <v>762</v>
      </c>
      <c r="E350" t="s">
        <v>2336</v>
      </c>
      <c r="F350" t="s">
        <v>2339</v>
      </c>
      <c r="G350" t="s">
        <v>2337</v>
      </c>
    </row>
    <row r="351" spans="2:7" x14ac:dyDescent="0.25">
      <c r="B351" t="s">
        <v>759</v>
      </c>
      <c r="C351" t="s">
        <v>339</v>
      </c>
      <c r="D351" t="s">
        <v>762</v>
      </c>
      <c r="E351" t="s">
        <v>2118</v>
      </c>
      <c r="F351" t="s">
        <v>2117</v>
      </c>
      <c r="G351" t="s">
        <v>2114</v>
      </c>
    </row>
    <row r="352" spans="2:7" x14ac:dyDescent="0.25">
      <c r="B352" t="s">
        <v>759</v>
      </c>
      <c r="C352" t="s">
        <v>340</v>
      </c>
      <c r="D352" t="s">
        <v>763</v>
      </c>
      <c r="E352" t="s">
        <v>2383</v>
      </c>
      <c r="F352" t="s">
        <v>2384</v>
      </c>
      <c r="G352" t="s">
        <v>2385</v>
      </c>
    </row>
    <row r="353" spans="2:7" x14ac:dyDescent="0.25">
      <c r="B353" t="s">
        <v>759</v>
      </c>
      <c r="C353" t="s">
        <v>341</v>
      </c>
      <c r="D353" t="s">
        <v>762</v>
      </c>
      <c r="E353" t="s">
        <v>2608</v>
      </c>
      <c r="F353" t="s">
        <v>2610</v>
      </c>
      <c r="G353" t="s">
        <v>2609</v>
      </c>
    </row>
    <row r="354" spans="2:7" x14ac:dyDescent="0.25">
      <c r="B354" t="s">
        <v>759</v>
      </c>
      <c r="C354" t="s">
        <v>342</v>
      </c>
      <c r="D354" t="s">
        <v>763</v>
      </c>
      <c r="E354" t="s">
        <v>2613</v>
      </c>
      <c r="F354" t="s">
        <v>2615</v>
      </c>
      <c r="G354" t="s">
        <v>2614</v>
      </c>
    </row>
    <row r="355" spans="2:7" x14ac:dyDescent="0.25">
      <c r="B355" t="s">
        <v>759</v>
      </c>
      <c r="C355" t="s">
        <v>343</v>
      </c>
      <c r="D355" t="s">
        <v>762</v>
      </c>
      <c r="E355" t="s">
        <v>2617</v>
      </c>
      <c r="F355" t="s">
        <v>2618</v>
      </c>
      <c r="G355" t="s">
        <v>2616</v>
      </c>
    </row>
    <row r="356" spans="2:7" x14ac:dyDescent="0.25">
      <c r="B356" t="s">
        <v>759</v>
      </c>
      <c r="C356" t="s">
        <v>344</v>
      </c>
      <c r="D356" t="s">
        <v>762</v>
      </c>
      <c r="E356" t="s">
        <v>2431</v>
      </c>
      <c r="F356" t="s">
        <v>2433</v>
      </c>
      <c r="G356" t="s">
        <v>2428</v>
      </c>
    </row>
    <row r="357" spans="2:7" x14ac:dyDescent="0.25">
      <c r="B357" t="s">
        <v>759</v>
      </c>
      <c r="C357" t="s">
        <v>345</v>
      </c>
      <c r="D357" t="s">
        <v>762</v>
      </c>
      <c r="E357" t="s">
        <v>2431</v>
      </c>
      <c r="F357" t="s">
        <v>2432</v>
      </c>
      <c r="G357" t="s">
        <v>2428</v>
      </c>
    </row>
    <row r="358" spans="2:7" x14ac:dyDescent="0.25">
      <c r="B358" t="s">
        <v>759</v>
      </c>
      <c r="C358" t="s">
        <v>346</v>
      </c>
      <c r="D358" t="s">
        <v>762</v>
      </c>
      <c r="E358" t="s">
        <v>2431</v>
      </c>
      <c r="F358" t="s">
        <v>2434</v>
      </c>
      <c r="G358" t="s">
        <v>2428</v>
      </c>
    </row>
    <row r="359" spans="2:7" x14ac:dyDescent="0.25">
      <c r="B359" t="s">
        <v>759</v>
      </c>
      <c r="C359" t="s">
        <v>347</v>
      </c>
      <c r="D359" t="s">
        <v>763</v>
      </c>
      <c r="E359" t="s">
        <v>2619</v>
      </c>
      <c r="F359" t="s">
        <v>2621</v>
      </c>
      <c r="G359" t="s">
        <v>2620</v>
      </c>
    </row>
    <row r="360" spans="2:7" x14ac:dyDescent="0.25">
      <c r="B360" t="s">
        <v>759</v>
      </c>
      <c r="C360" t="s">
        <v>348</v>
      </c>
      <c r="D360" t="s">
        <v>762</v>
      </c>
      <c r="E360" t="s">
        <v>2539</v>
      </c>
      <c r="F360" t="s">
        <v>2542</v>
      </c>
      <c r="G360" t="s">
        <v>2622</v>
      </c>
    </row>
    <row r="361" spans="2:7" x14ac:dyDescent="0.25">
      <c r="B361" t="s">
        <v>759</v>
      </c>
      <c r="C361" t="s">
        <v>349</v>
      </c>
      <c r="D361" t="s">
        <v>762</v>
      </c>
      <c r="E361" t="s">
        <v>2180</v>
      </c>
      <c r="F361" t="s">
        <v>2049</v>
      </c>
      <c r="G361" t="s">
        <v>2181</v>
      </c>
    </row>
    <row r="362" spans="2:7" x14ac:dyDescent="0.25">
      <c r="B362" t="s">
        <v>759</v>
      </c>
      <c r="C362" t="s">
        <v>350</v>
      </c>
      <c r="D362" t="s">
        <v>762</v>
      </c>
      <c r="E362" t="s">
        <v>2199</v>
      </c>
      <c r="F362" t="s">
        <v>2200</v>
      </c>
      <c r="G362" t="s">
        <v>2201</v>
      </c>
    </row>
    <row r="363" spans="2:7" x14ac:dyDescent="0.25">
      <c r="B363" t="s">
        <v>759</v>
      </c>
      <c r="C363" t="s">
        <v>351</v>
      </c>
      <c r="D363" t="s">
        <v>762</v>
      </c>
      <c r="E363" t="s">
        <v>2179</v>
      </c>
      <c r="F363" t="s">
        <v>2044</v>
      </c>
      <c r="G363" t="s">
        <v>2183</v>
      </c>
    </row>
    <row r="364" spans="2:7" x14ac:dyDescent="0.25">
      <c r="B364" t="s">
        <v>759</v>
      </c>
      <c r="C364" t="s">
        <v>352</v>
      </c>
      <c r="D364" t="s">
        <v>762</v>
      </c>
      <c r="E364" t="s">
        <v>2436</v>
      </c>
      <c r="F364" t="s">
        <v>2441</v>
      </c>
      <c r="G364" t="s">
        <v>2438</v>
      </c>
    </row>
    <row r="365" spans="2:7" x14ac:dyDescent="0.25">
      <c r="B365" t="s">
        <v>759</v>
      </c>
      <c r="C365" t="s">
        <v>353</v>
      </c>
      <c r="D365" t="s">
        <v>762</v>
      </c>
      <c r="E365" t="s">
        <v>2286</v>
      </c>
      <c r="F365" t="s">
        <v>2031</v>
      </c>
      <c r="G365" t="s">
        <v>2291</v>
      </c>
    </row>
    <row r="366" spans="2:7" x14ac:dyDescent="0.25">
      <c r="B366" t="s">
        <v>759</v>
      </c>
      <c r="C366" t="s">
        <v>354</v>
      </c>
      <c r="D366" t="s">
        <v>763</v>
      </c>
      <c r="E366" t="s">
        <v>2623</v>
      </c>
      <c r="F366" t="s">
        <v>2625</v>
      </c>
      <c r="G366" t="s">
        <v>2624</v>
      </c>
    </row>
    <row r="367" spans="2:7" x14ac:dyDescent="0.25">
      <c r="B367" t="s">
        <v>759</v>
      </c>
      <c r="C367" t="s">
        <v>355</v>
      </c>
      <c r="D367" t="s">
        <v>763</v>
      </c>
      <c r="E367" t="s">
        <v>2330</v>
      </c>
      <c r="F367" t="s">
        <v>2333</v>
      </c>
      <c r="G367" t="s">
        <v>2335</v>
      </c>
    </row>
    <row r="368" spans="2:7" x14ac:dyDescent="0.25">
      <c r="B368" t="s">
        <v>759</v>
      </c>
      <c r="C368" t="s">
        <v>356</v>
      </c>
      <c r="D368" t="s">
        <v>763</v>
      </c>
      <c r="E368" t="s">
        <v>2626</v>
      </c>
      <c r="F368" t="s">
        <v>2627</v>
      </c>
      <c r="G368" t="s">
        <v>2361</v>
      </c>
    </row>
    <row r="369" spans="2:7" x14ac:dyDescent="0.25">
      <c r="B369" t="s">
        <v>759</v>
      </c>
      <c r="C369" t="s">
        <v>357</v>
      </c>
      <c r="D369" t="s">
        <v>762</v>
      </c>
      <c r="E369" t="s">
        <v>2604</v>
      </c>
      <c r="F369" t="s">
        <v>2628</v>
      </c>
      <c r="G369" t="s">
        <v>2602</v>
      </c>
    </row>
    <row r="370" spans="2:7" x14ac:dyDescent="0.25">
      <c r="B370" t="s">
        <v>759</v>
      </c>
      <c r="C370" t="s">
        <v>358</v>
      </c>
      <c r="D370" t="s">
        <v>762</v>
      </c>
      <c r="E370" t="s">
        <v>2347</v>
      </c>
      <c r="F370" t="s">
        <v>2008</v>
      </c>
      <c r="G370" t="s">
        <v>2348</v>
      </c>
    </row>
    <row r="371" spans="2:7" x14ac:dyDescent="0.25">
      <c r="B371" t="s">
        <v>759</v>
      </c>
      <c r="C371" t="s">
        <v>359</v>
      </c>
      <c r="D371" t="s">
        <v>763</v>
      </c>
      <c r="E371" t="s">
        <v>2630</v>
      </c>
      <c r="F371" t="s">
        <v>2631</v>
      </c>
      <c r="G371" t="s">
        <v>2629</v>
      </c>
    </row>
    <row r="372" spans="2:7" x14ac:dyDescent="0.25">
      <c r="B372" t="s">
        <v>759</v>
      </c>
      <c r="C372" t="s">
        <v>360</v>
      </c>
      <c r="D372" t="s">
        <v>762</v>
      </c>
      <c r="E372" t="s">
        <v>2101</v>
      </c>
      <c r="F372" t="s">
        <v>2102</v>
      </c>
      <c r="G372" t="s">
        <v>2103</v>
      </c>
    </row>
    <row r="373" spans="2:7" x14ac:dyDescent="0.25">
      <c r="B373" t="s">
        <v>759</v>
      </c>
      <c r="C373" t="s">
        <v>361</v>
      </c>
      <c r="D373" t="s">
        <v>762</v>
      </c>
      <c r="E373" t="s">
        <v>2191</v>
      </c>
      <c r="F373" t="s">
        <v>2192</v>
      </c>
      <c r="G373" t="s">
        <v>2193</v>
      </c>
    </row>
    <row r="374" spans="2:7" x14ac:dyDescent="0.25">
      <c r="B374" t="s">
        <v>759</v>
      </c>
      <c r="C374" t="s">
        <v>362</v>
      </c>
      <c r="D374" t="s">
        <v>763</v>
      </c>
      <c r="E374" t="s">
        <v>2420</v>
      </c>
      <c r="F374" t="s">
        <v>2426</v>
      </c>
      <c r="G374" t="s">
        <v>2421</v>
      </c>
    </row>
    <row r="375" spans="2:7" x14ac:dyDescent="0.25">
      <c r="B375" t="s">
        <v>759</v>
      </c>
      <c r="C375" t="s">
        <v>363</v>
      </c>
      <c r="D375" t="s">
        <v>763</v>
      </c>
      <c r="E375" t="s">
        <v>2312</v>
      </c>
      <c r="F375" t="s">
        <v>2315</v>
      </c>
      <c r="G375" t="s">
        <v>2311</v>
      </c>
    </row>
    <row r="376" spans="2:7" x14ac:dyDescent="0.25">
      <c r="B376" t="s">
        <v>759</v>
      </c>
      <c r="C376" t="s">
        <v>364</v>
      </c>
      <c r="D376" t="s">
        <v>762</v>
      </c>
      <c r="E376" t="s">
        <v>2286</v>
      </c>
      <c r="F376" t="s">
        <v>2029</v>
      </c>
      <c r="G376" t="s">
        <v>2292</v>
      </c>
    </row>
    <row r="377" spans="2:7" x14ac:dyDescent="0.25">
      <c r="B377" t="s">
        <v>759</v>
      </c>
      <c r="C377" t="s">
        <v>365</v>
      </c>
      <c r="D377" t="s">
        <v>763</v>
      </c>
      <c r="E377" t="s">
        <v>2633</v>
      </c>
      <c r="F377" t="s">
        <v>2634</v>
      </c>
      <c r="G377" t="s">
        <v>2632</v>
      </c>
    </row>
    <row r="378" spans="2:7" x14ac:dyDescent="0.25">
      <c r="B378" t="s">
        <v>759</v>
      </c>
      <c r="C378" t="s">
        <v>366</v>
      </c>
      <c r="D378" t="s">
        <v>763</v>
      </c>
      <c r="E378" t="s">
        <v>2635</v>
      </c>
      <c r="F378" t="s">
        <v>2637</v>
      </c>
      <c r="G378" t="s">
        <v>2636</v>
      </c>
    </row>
    <row r="379" spans="2:7" x14ac:dyDescent="0.25">
      <c r="B379" t="s">
        <v>759</v>
      </c>
      <c r="C379" t="s">
        <v>367</v>
      </c>
      <c r="D379" t="s">
        <v>762</v>
      </c>
      <c r="E379" t="s">
        <v>2286</v>
      </c>
      <c r="F379" t="s">
        <v>2036</v>
      </c>
      <c r="G379" t="s">
        <v>2293</v>
      </c>
    </row>
    <row r="380" spans="2:7" x14ac:dyDescent="0.25">
      <c r="B380" t="s">
        <v>759</v>
      </c>
      <c r="C380" t="s">
        <v>368</v>
      </c>
      <c r="D380" t="s">
        <v>762</v>
      </c>
      <c r="E380" t="s">
        <v>2459</v>
      </c>
      <c r="F380" t="s">
        <v>2462</v>
      </c>
      <c r="G380" t="s">
        <v>2461</v>
      </c>
    </row>
    <row r="381" spans="2:7" x14ac:dyDescent="0.25">
      <c r="B381" t="s">
        <v>759</v>
      </c>
      <c r="C381" t="s">
        <v>369</v>
      </c>
      <c r="D381" t="s">
        <v>1979</v>
      </c>
      <c r="E381" t="s">
        <v>2638</v>
      </c>
      <c r="F381" t="s">
        <v>2640</v>
      </c>
      <c r="G381" t="s">
        <v>2639</v>
      </c>
    </row>
    <row r="382" spans="2:7" x14ac:dyDescent="0.25">
      <c r="B382" t="s">
        <v>759</v>
      </c>
      <c r="C382" t="s">
        <v>370</v>
      </c>
      <c r="D382" t="s">
        <v>762</v>
      </c>
      <c r="E382" t="s">
        <v>2641</v>
      </c>
      <c r="F382" t="s">
        <v>2642</v>
      </c>
      <c r="G382" t="s">
        <v>2643</v>
      </c>
    </row>
    <row r="383" spans="2:7" x14ac:dyDescent="0.25">
      <c r="B383" t="s">
        <v>759</v>
      </c>
      <c r="C383" t="s">
        <v>371</v>
      </c>
      <c r="D383" t="s">
        <v>762</v>
      </c>
      <c r="E383" t="s">
        <v>2417</v>
      </c>
      <c r="F383" t="s">
        <v>2418</v>
      </c>
      <c r="G383" t="s">
        <v>2419</v>
      </c>
    </row>
    <row r="384" spans="2:7" x14ac:dyDescent="0.25">
      <c r="B384" t="s">
        <v>759</v>
      </c>
      <c r="C384" t="s">
        <v>372</v>
      </c>
      <c r="D384" t="s">
        <v>763</v>
      </c>
      <c r="E384" t="s">
        <v>2064</v>
      </c>
      <c r="F384" t="s">
        <v>2066</v>
      </c>
      <c r="G384" t="s">
        <v>2065</v>
      </c>
    </row>
    <row r="385" spans="2:7" x14ac:dyDescent="0.25">
      <c r="B385" t="s">
        <v>759</v>
      </c>
      <c r="C385" t="s">
        <v>373</v>
      </c>
      <c r="D385" t="s">
        <v>763</v>
      </c>
      <c r="E385" t="s">
        <v>2257</v>
      </c>
      <c r="F385" t="s">
        <v>2263</v>
      </c>
      <c r="G385" t="s">
        <v>2258</v>
      </c>
    </row>
    <row r="386" spans="2:7" x14ac:dyDescent="0.25">
      <c r="B386" t="s">
        <v>759</v>
      </c>
      <c r="C386" t="s">
        <v>374</v>
      </c>
      <c r="D386" t="s">
        <v>762</v>
      </c>
      <c r="E386" t="s">
        <v>2644</v>
      </c>
      <c r="F386" t="s">
        <v>2645</v>
      </c>
      <c r="G386" t="s">
        <v>2579</v>
      </c>
    </row>
    <row r="387" spans="2:7" x14ac:dyDescent="0.25">
      <c r="B387" t="s">
        <v>759</v>
      </c>
      <c r="C387" t="s">
        <v>375</v>
      </c>
      <c r="D387" t="s">
        <v>762</v>
      </c>
      <c r="E387" t="s">
        <v>2286</v>
      </c>
      <c r="F387" t="s">
        <v>2034</v>
      </c>
      <c r="G387" t="s">
        <v>2294</v>
      </c>
    </row>
    <row r="388" spans="2:7" x14ac:dyDescent="0.25">
      <c r="B388" t="s">
        <v>759</v>
      </c>
      <c r="C388" t="s">
        <v>376</v>
      </c>
      <c r="D388" t="s">
        <v>763</v>
      </c>
      <c r="E388" t="s">
        <v>2646</v>
      </c>
      <c r="F388" t="s">
        <v>2648</v>
      </c>
      <c r="G388" t="s">
        <v>2647</v>
      </c>
    </row>
    <row r="389" spans="2:7" x14ac:dyDescent="0.25">
      <c r="B389" t="s">
        <v>759</v>
      </c>
      <c r="C389" t="s">
        <v>377</v>
      </c>
      <c r="D389" t="s">
        <v>762</v>
      </c>
      <c r="E389" t="s">
        <v>2650</v>
      </c>
      <c r="F389" t="s">
        <v>2649</v>
      </c>
      <c r="G389" t="s">
        <v>2651</v>
      </c>
    </row>
    <row r="390" spans="2:7" x14ac:dyDescent="0.25">
      <c r="B390" t="s">
        <v>759</v>
      </c>
      <c r="C390" t="s">
        <v>378</v>
      </c>
      <c r="D390" t="s">
        <v>762</v>
      </c>
      <c r="E390" t="s">
        <v>2213</v>
      </c>
      <c r="F390" t="s">
        <v>2214</v>
      </c>
      <c r="G390" t="s">
        <v>2212</v>
      </c>
    </row>
    <row r="391" spans="2:7" x14ac:dyDescent="0.25">
      <c r="B391" t="s">
        <v>759</v>
      </c>
      <c r="C391" t="s">
        <v>379</v>
      </c>
      <c r="D391" t="s">
        <v>762</v>
      </c>
      <c r="E391" t="s">
        <v>2652</v>
      </c>
      <c r="F391" t="s">
        <v>2653</v>
      </c>
      <c r="G391" t="s">
        <v>2251</v>
      </c>
    </row>
    <row r="392" spans="2:7" x14ac:dyDescent="0.25">
      <c r="B392" t="s">
        <v>759</v>
      </c>
      <c r="C392" t="s">
        <v>380</v>
      </c>
      <c r="D392" t="s">
        <v>762</v>
      </c>
      <c r="E392" t="s">
        <v>2137</v>
      </c>
      <c r="F392" t="s">
        <v>2141</v>
      </c>
      <c r="G392" t="s">
        <v>2140</v>
      </c>
    </row>
    <row r="393" spans="2:7" x14ac:dyDescent="0.25">
      <c r="B393" t="s">
        <v>759</v>
      </c>
      <c r="C393" t="s">
        <v>381</v>
      </c>
      <c r="D393" t="s">
        <v>763</v>
      </c>
      <c r="E393" t="s">
        <v>2323</v>
      </c>
      <c r="F393" t="s">
        <v>2329</v>
      </c>
      <c r="G393" t="s">
        <v>2324</v>
      </c>
    </row>
    <row r="394" spans="2:7" x14ac:dyDescent="0.25">
      <c r="B394" t="s">
        <v>759</v>
      </c>
      <c r="C394" t="s">
        <v>382</v>
      </c>
      <c r="D394" t="s">
        <v>762</v>
      </c>
      <c r="E394" t="s">
        <v>2349</v>
      </c>
      <c r="F394" t="s">
        <v>2069</v>
      </c>
      <c r="G394" t="s">
        <v>2068</v>
      </c>
    </row>
    <row r="395" spans="2:7" x14ac:dyDescent="0.25">
      <c r="B395" t="s">
        <v>759</v>
      </c>
      <c r="C395" t="s">
        <v>383</v>
      </c>
      <c r="D395" t="s">
        <v>762</v>
      </c>
      <c r="E395" t="s">
        <v>2286</v>
      </c>
      <c r="F395" t="s">
        <v>2036</v>
      </c>
      <c r="G395" t="s">
        <v>2293</v>
      </c>
    </row>
    <row r="396" spans="2:7" x14ac:dyDescent="0.25">
      <c r="B396" t="s">
        <v>759</v>
      </c>
      <c r="C396" t="s">
        <v>384</v>
      </c>
      <c r="D396" t="s">
        <v>763</v>
      </c>
      <c r="E396" t="s">
        <v>2420</v>
      </c>
      <c r="F396" t="s">
        <v>2427</v>
      </c>
      <c r="G396" t="s">
        <v>2421</v>
      </c>
    </row>
    <row r="397" spans="2:7" x14ac:dyDescent="0.25">
      <c r="B397" t="s">
        <v>759</v>
      </c>
      <c r="C397" t="s">
        <v>4642</v>
      </c>
      <c r="D397" t="s">
        <v>762</v>
      </c>
    </row>
    <row r="398" spans="2:7" x14ac:dyDescent="0.25">
      <c r="B398" t="s">
        <v>759</v>
      </c>
      <c r="C398" t="s">
        <v>385</v>
      </c>
      <c r="D398" t="s">
        <v>762</v>
      </c>
      <c r="E398" t="s">
        <v>2308</v>
      </c>
      <c r="F398" t="s">
        <v>2307</v>
      </c>
      <c r="G398" t="s">
        <v>2309</v>
      </c>
    </row>
    <row r="399" spans="2:7" x14ac:dyDescent="0.25">
      <c r="B399" t="s">
        <v>759</v>
      </c>
      <c r="C399" t="s">
        <v>386</v>
      </c>
      <c r="D399" t="s">
        <v>763</v>
      </c>
      <c r="E399" t="s">
        <v>2383</v>
      </c>
      <c r="F399" t="s">
        <v>2384</v>
      </c>
      <c r="G399" t="s">
        <v>2385</v>
      </c>
    </row>
    <row r="400" spans="2:7" x14ac:dyDescent="0.25">
      <c r="B400" t="s">
        <v>759</v>
      </c>
      <c r="C400" t="s">
        <v>4643</v>
      </c>
      <c r="D400" t="s">
        <v>762</v>
      </c>
    </row>
    <row r="401" spans="2:7" x14ac:dyDescent="0.25">
      <c r="B401" t="s">
        <v>759</v>
      </c>
      <c r="C401" t="s">
        <v>4508</v>
      </c>
      <c r="D401" t="s">
        <v>762</v>
      </c>
    </row>
    <row r="402" spans="2:7" x14ac:dyDescent="0.25">
      <c r="B402" t="s">
        <v>759</v>
      </c>
      <c r="C402" t="s">
        <v>387</v>
      </c>
      <c r="D402" t="s">
        <v>762</v>
      </c>
      <c r="E402" t="s">
        <v>2349</v>
      </c>
      <c r="F402" t="s">
        <v>2075</v>
      </c>
      <c r="G402" t="s">
        <v>2067</v>
      </c>
    </row>
    <row r="403" spans="2:7" x14ac:dyDescent="0.25">
      <c r="B403" t="s">
        <v>759</v>
      </c>
      <c r="C403" t="s">
        <v>388</v>
      </c>
      <c r="D403" t="s">
        <v>762</v>
      </c>
      <c r="E403" t="s">
        <v>2654</v>
      </c>
      <c r="F403" t="s">
        <v>2656</v>
      </c>
      <c r="G403" t="s">
        <v>2655</v>
      </c>
    </row>
    <row r="404" spans="2:7" x14ac:dyDescent="0.25">
      <c r="B404" t="s">
        <v>759</v>
      </c>
      <c r="C404" t="s">
        <v>389</v>
      </c>
      <c r="D404" t="s">
        <v>762</v>
      </c>
      <c r="E404" t="s">
        <v>2336</v>
      </c>
      <c r="F404" t="s">
        <v>2340</v>
      </c>
      <c r="G404" t="s">
        <v>2337</v>
      </c>
    </row>
    <row r="405" spans="2:7" x14ac:dyDescent="0.25">
      <c r="B405" t="s">
        <v>759</v>
      </c>
      <c r="C405" t="s">
        <v>390</v>
      </c>
      <c r="D405" t="s">
        <v>762</v>
      </c>
      <c r="E405" t="s">
        <v>2658</v>
      </c>
      <c r="F405" t="s">
        <v>2659</v>
      </c>
      <c r="G405" t="s">
        <v>2657</v>
      </c>
    </row>
    <row r="406" spans="2:7" x14ac:dyDescent="0.25">
      <c r="B406" t="s">
        <v>759</v>
      </c>
      <c r="C406" t="s">
        <v>391</v>
      </c>
      <c r="D406" t="s">
        <v>763</v>
      </c>
      <c r="E406" t="s">
        <v>2483</v>
      </c>
      <c r="F406" t="s">
        <v>2488</v>
      </c>
      <c r="G406" t="s">
        <v>2484</v>
      </c>
    </row>
    <row r="407" spans="2:7" x14ac:dyDescent="0.25">
      <c r="B407" t="s">
        <v>759</v>
      </c>
      <c r="C407" t="s">
        <v>392</v>
      </c>
      <c r="D407" t="s">
        <v>763</v>
      </c>
      <c r="E407" t="s">
        <v>2330</v>
      </c>
      <c r="F407" t="s">
        <v>2334</v>
      </c>
      <c r="G407" t="s">
        <v>2331</v>
      </c>
    </row>
    <row r="408" spans="2:7" x14ac:dyDescent="0.25">
      <c r="B408" t="s">
        <v>759</v>
      </c>
      <c r="C408" t="s">
        <v>393</v>
      </c>
      <c r="D408" t="s">
        <v>763</v>
      </c>
      <c r="E408" t="s">
        <v>2064</v>
      </c>
      <c r="F408" t="s">
        <v>2066</v>
      </c>
      <c r="G408" t="s">
        <v>2065</v>
      </c>
    </row>
    <row r="409" spans="2:7" x14ac:dyDescent="0.25">
      <c r="B409" t="s">
        <v>759</v>
      </c>
      <c r="C409" t="s">
        <v>394</v>
      </c>
      <c r="D409" t="s">
        <v>762</v>
      </c>
      <c r="E409" t="s">
        <v>2119</v>
      </c>
      <c r="F409" t="s">
        <v>2117</v>
      </c>
      <c r="G409" t="s">
        <v>2114</v>
      </c>
    </row>
    <row r="410" spans="2:7" x14ac:dyDescent="0.25">
      <c r="B410" t="s">
        <v>759</v>
      </c>
      <c r="C410" t="s">
        <v>395</v>
      </c>
      <c r="D410" t="s">
        <v>762</v>
      </c>
      <c r="E410" t="s">
        <v>2180</v>
      </c>
      <c r="F410" t="s">
        <v>2050</v>
      </c>
      <c r="G410" t="s">
        <v>2181</v>
      </c>
    </row>
    <row r="411" spans="2:7" x14ac:dyDescent="0.25">
      <c r="B411" t="s">
        <v>759</v>
      </c>
      <c r="C411" t="s">
        <v>396</v>
      </c>
      <c r="D411" t="s">
        <v>763</v>
      </c>
      <c r="E411" t="s">
        <v>2420</v>
      </c>
      <c r="F411" t="s">
        <v>2427</v>
      </c>
    </row>
    <row r="412" spans="2:7" x14ac:dyDescent="0.25">
      <c r="B412" t="s">
        <v>759</v>
      </c>
      <c r="C412" t="s">
        <v>397</v>
      </c>
      <c r="D412" t="s">
        <v>762</v>
      </c>
      <c r="E412" t="s">
        <v>2286</v>
      </c>
      <c r="F412" t="s">
        <v>2029</v>
      </c>
      <c r="G412" t="s">
        <v>2289</v>
      </c>
    </row>
    <row r="413" spans="2:7" x14ac:dyDescent="0.25">
      <c r="B413" t="s">
        <v>759</v>
      </c>
      <c r="C413" t="s">
        <v>398</v>
      </c>
      <c r="D413" t="s">
        <v>763</v>
      </c>
      <c r="E413" t="s">
        <v>2038</v>
      </c>
      <c r="F413" t="s">
        <v>2041</v>
      </c>
      <c r="G413" t="s">
        <v>2039</v>
      </c>
    </row>
    <row r="414" spans="2:7" x14ac:dyDescent="0.25">
      <c r="B414" t="s">
        <v>759</v>
      </c>
      <c r="C414" t="s">
        <v>399</v>
      </c>
      <c r="D414" t="s">
        <v>762</v>
      </c>
      <c r="E414" t="s">
        <v>2404</v>
      </c>
      <c r="F414" t="s">
        <v>2407</v>
      </c>
      <c r="G414" t="s">
        <v>2405</v>
      </c>
    </row>
    <row r="415" spans="2:7" x14ac:dyDescent="0.25">
      <c r="B415" t="s">
        <v>759</v>
      </c>
      <c r="C415" t="s">
        <v>400</v>
      </c>
      <c r="D415" t="s">
        <v>762</v>
      </c>
      <c r="E415" t="s">
        <v>2209</v>
      </c>
      <c r="F415" t="s">
        <v>2219</v>
      </c>
      <c r="G415" t="s">
        <v>2216</v>
      </c>
    </row>
    <row r="416" spans="2:7" x14ac:dyDescent="0.25">
      <c r="B416" t="s">
        <v>759</v>
      </c>
      <c r="C416" t="s">
        <v>401</v>
      </c>
      <c r="D416" t="s">
        <v>762</v>
      </c>
      <c r="E416" t="s">
        <v>2660</v>
      </c>
      <c r="F416" t="s">
        <v>2662</v>
      </c>
      <c r="G416" t="s">
        <v>2661</v>
      </c>
    </row>
    <row r="417" spans="2:7" x14ac:dyDescent="0.25">
      <c r="B417" t="s">
        <v>759</v>
      </c>
      <c r="C417" t="s">
        <v>402</v>
      </c>
      <c r="D417" t="s">
        <v>762</v>
      </c>
      <c r="E417" t="s">
        <v>2663</v>
      </c>
      <c r="F417" t="s">
        <v>2665</v>
      </c>
      <c r="G417" t="s">
        <v>2664</v>
      </c>
    </row>
    <row r="418" spans="2:7" x14ac:dyDescent="0.25">
      <c r="B418" t="s">
        <v>759</v>
      </c>
      <c r="C418" t="s">
        <v>403</v>
      </c>
      <c r="D418" t="s">
        <v>763</v>
      </c>
      <c r="E418" t="s">
        <v>2503</v>
      </c>
      <c r="F418" t="s">
        <v>2506</v>
      </c>
      <c r="G418" t="s">
        <v>2504</v>
      </c>
    </row>
    <row r="419" spans="2:7" x14ac:dyDescent="0.25">
      <c r="B419" t="s">
        <v>759</v>
      </c>
      <c r="C419" t="s">
        <v>404</v>
      </c>
      <c r="D419" t="s">
        <v>762</v>
      </c>
      <c r="E419" t="s">
        <v>2209</v>
      </c>
      <c r="F419" t="s">
        <v>2219</v>
      </c>
      <c r="G419" t="s">
        <v>2220</v>
      </c>
    </row>
    <row r="420" spans="2:7" x14ac:dyDescent="0.25">
      <c r="B420" t="s">
        <v>759</v>
      </c>
      <c r="C420" t="s">
        <v>405</v>
      </c>
      <c r="D420" t="s">
        <v>762</v>
      </c>
      <c r="E420" t="s">
        <v>2349</v>
      </c>
      <c r="F420" t="s">
        <v>2075</v>
      </c>
      <c r="G420" t="s">
        <v>2078</v>
      </c>
    </row>
    <row r="421" spans="2:7" x14ac:dyDescent="0.25">
      <c r="B421" t="s">
        <v>759</v>
      </c>
      <c r="C421" t="s">
        <v>406</v>
      </c>
      <c r="D421" t="s">
        <v>762</v>
      </c>
      <c r="E421" t="s">
        <v>2286</v>
      </c>
      <c r="F421" t="s">
        <v>2032</v>
      </c>
      <c r="G421" t="s">
        <v>2297</v>
      </c>
    </row>
    <row r="422" spans="2:7" x14ac:dyDescent="0.25">
      <c r="B422" t="s">
        <v>759</v>
      </c>
      <c r="C422" t="s">
        <v>407</v>
      </c>
      <c r="D422" t="s">
        <v>762</v>
      </c>
      <c r="E422" t="s">
        <v>2286</v>
      </c>
      <c r="F422" t="s">
        <v>2033</v>
      </c>
      <c r="G422" t="s">
        <v>2291</v>
      </c>
    </row>
    <row r="423" spans="2:7" x14ac:dyDescent="0.25">
      <c r="B423" t="s">
        <v>759</v>
      </c>
      <c r="C423" t="s">
        <v>408</v>
      </c>
      <c r="D423" t="s">
        <v>1979</v>
      </c>
      <c r="E423" t="s">
        <v>2667</v>
      </c>
      <c r="F423" t="s">
        <v>2668</v>
      </c>
      <c r="G423" t="s">
        <v>2666</v>
      </c>
    </row>
    <row r="424" spans="2:7" x14ac:dyDescent="0.25">
      <c r="B424" t="s">
        <v>759</v>
      </c>
      <c r="C424" t="s">
        <v>409</v>
      </c>
      <c r="D424" t="s">
        <v>762</v>
      </c>
      <c r="E424" t="s">
        <v>2581</v>
      </c>
      <c r="F424" t="s">
        <v>2015</v>
      </c>
      <c r="G424" t="s">
        <v>2531</v>
      </c>
    </row>
    <row r="425" spans="2:7" x14ac:dyDescent="0.25">
      <c r="B425" t="s">
        <v>759</v>
      </c>
      <c r="C425" t="s">
        <v>410</v>
      </c>
      <c r="D425" t="s">
        <v>763</v>
      </c>
      <c r="E425" t="s">
        <v>2383</v>
      </c>
      <c r="F425" t="s">
        <v>2384</v>
      </c>
      <c r="G425" t="s">
        <v>2385</v>
      </c>
    </row>
    <row r="426" spans="2:7" x14ac:dyDescent="0.25">
      <c r="B426" t="s">
        <v>759</v>
      </c>
      <c r="C426" t="s">
        <v>4512</v>
      </c>
      <c r="D426" t="s">
        <v>762</v>
      </c>
    </row>
    <row r="427" spans="2:7" x14ac:dyDescent="0.25">
      <c r="B427" t="s">
        <v>759</v>
      </c>
      <c r="C427" t="s">
        <v>411</v>
      </c>
      <c r="D427" t="s">
        <v>762</v>
      </c>
      <c r="E427" t="s">
        <v>2120</v>
      </c>
      <c r="F427" t="s">
        <v>2117</v>
      </c>
      <c r="G427" t="s">
        <v>2114</v>
      </c>
    </row>
    <row r="428" spans="2:7" x14ac:dyDescent="0.25">
      <c r="B428" t="s">
        <v>759</v>
      </c>
      <c r="C428" t="s">
        <v>412</v>
      </c>
      <c r="D428" t="s">
        <v>762</v>
      </c>
      <c r="E428" t="s">
        <v>2286</v>
      </c>
      <c r="F428" t="s">
        <v>2029</v>
      </c>
      <c r="G428" t="s">
        <v>2399</v>
      </c>
    </row>
    <row r="429" spans="2:7" x14ac:dyDescent="0.25">
      <c r="B429" t="s">
        <v>759</v>
      </c>
      <c r="C429" t="s">
        <v>413</v>
      </c>
      <c r="D429" t="s">
        <v>762</v>
      </c>
      <c r="E429" t="s">
        <v>2286</v>
      </c>
      <c r="F429" t="s">
        <v>2036</v>
      </c>
      <c r="G429" t="s">
        <v>2293</v>
      </c>
    </row>
    <row r="430" spans="2:7" x14ac:dyDescent="0.25">
      <c r="B430" t="s">
        <v>759</v>
      </c>
      <c r="C430" t="s">
        <v>414</v>
      </c>
      <c r="D430" t="s">
        <v>762</v>
      </c>
      <c r="E430" t="s">
        <v>2099</v>
      </c>
      <c r="F430" t="s">
        <v>2098</v>
      </c>
      <c r="G430" t="s">
        <v>2100</v>
      </c>
    </row>
    <row r="431" spans="2:7" x14ac:dyDescent="0.25">
      <c r="B431" t="s">
        <v>759</v>
      </c>
      <c r="C431" t="s">
        <v>415</v>
      </c>
      <c r="D431" t="s">
        <v>762</v>
      </c>
      <c r="E431" t="s">
        <v>2026</v>
      </c>
      <c r="F431" t="s">
        <v>2028</v>
      </c>
      <c r="G431" t="s">
        <v>2027</v>
      </c>
    </row>
    <row r="432" spans="2:7" x14ac:dyDescent="0.25">
      <c r="B432" t="s">
        <v>759</v>
      </c>
      <c r="C432" t="s">
        <v>416</v>
      </c>
      <c r="D432" t="s">
        <v>763</v>
      </c>
      <c r="E432" t="s">
        <v>2670</v>
      </c>
      <c r="F432" t="s">
        <v>2671</v>
      </c>
      <c r="G432" t="s">
        <v>2669</v>
      </c>
    </row>
    <row r="433" spans="2:7" x14ac:dyDescent="0.25">
      <c r="B433" t="s">
        <v>759</v>
      </c>
      <c r="C433" t="s">
        <v>417</v>
      </c>
      <c r="D433" t="s">
        <v>762</v>
      </c>
      <c r="E433" t="s">
        <v>2581</v>
      </c>
      <c r="F433" t="s">
        <v>2016</v>
      </c>
      <c r="G433" t="s">
        <v>2531</v>
      </c>
    </row>
    <row r="434" spans="2:7" x14ac:dyDescent="0.25">
      <c r="B434" t="s">
        <v>759</v>
      </c>
      <c r="C434" t="s">
        <v>418</v>
      </c>
      <c r="D434" t="s">
        <v>762</v>
      </c>
      <c r="E434" t="s">
        <v>2672</v>
      </c>
      <c r="F434" t="s">
        <v>2673</v>
      </c>
      <c r="G434" t="s">
        <v>2674</v>
      </c>
    </row>
    <row r="435" spans="2:7" x14ac:dyDescent="0.25">
      <c r="B435" t="s">
        <v>759</v>
      </c>
      <c r="C435" t="s">
        <v>419</v>
      </c>
      <c r="D435" t="s">
        <v>762</v>
      </c>
      <c r="E435" t="s">
        <v>2104</v>
      </c>
      <c r="F435" t="s">
        <v>2106</v>
      </c>
      <c r="G435" t="s">
        <v>2105</v>
      </c>
    </row>
    <row r="436" spans="2:7" x14ac:dyDescent="0.25">
      <c r="B436" t="s">
        <v>759</v>
      </c>
      <c r="C436" t="s">
        <v>420</v>
      </c>
      <c r="D436" t="s">
        <v>762</v>
      </c>
      <c r="E436" t="s">
        <v>2435</v>
      </c>
      <c r="F436" t="s">
        <v>2432</v>
      </c>
      <c r="G436" t="s">
        <v>2428</v>
      </c>
    </row>
    <row r="437" spans="2:7" x14ac:dyDescent="0.25">
      <c r="B437" t="s">
        <v>759</v>
      </c>
      <c r="C437" t="s">
        <v>4513</v>
      </c>
      <c r="D437" t="s">
        <v>763</v>
      </c>
    </row>
    <row r="438" spans="2:7" x14ac:dyDescent="0.25">
      <c r="B438" t="s">
        <v>759</v>
      </c>
      <c r="C438" t="s">
        <v>421</v>
      </c>
      <c r="D438" t="s">
        <v>762</v>
      </c>
      <c r="E438" t="s">
        <v>2675</v>
      </c>
      <c r="F438" t="s">
        <v>2677</v>
      </c>
      <c r="G438" t="s">
        <v>2676</v>
      </c>
    </row>
    <row r="439" spans="2:7" x14ac:dyDescent="0.25">
      <c r="B439" t="s">
        <v>759</v>
      </c>
      <c r="C439" t="s">
        <v>422</v>
      </c>
      <c r="D439" t="s">
        <v>762</v>
      </c>
      <c r="E439" t="s">
        <v>2581</v>
      </c>
      <c r="F439" t="s">
        <v>2017</v>
      </c>
      <c r="G439" t="s">
        <v>2531</v>
      </c>
    </row>
    <row r="440" spans="2:7" x14ac:dyDescent="0.25">
      <c r="B440" t="s">
        <v>759</v>
      </c>
      <c r="C440" t="s">
        <v>423</v>
      </c>
      <c r="D440" t="s">
        <v>762</v>
      </c>
      <c r="E440" t="s">
        <v>2286</v>
      </c>
      <c r="F440" t="s">
        <v>2036</v>
      </c>
      <c r="G440" t="s">
        <v>2293</v>
      </c>
    </row>
    <row r="441" spans="2:7" x14ac:dyDescent="0.25">
      <c r="B441" t="s">
        <v>759</v>
      </c>
      <c r="C441" t="s">
        <v>424</v>
      </c>
      <c r="D441" t="s">
        <v>763</v>
      </c>
      <c r="E441" t="s">
        <v>2390</v>
      </c>
      <c r="F441" t="s">
        <v>2389</v>
      </c>
      <c r="G441" t="s">
        <v>2387</v>
      </c>
    </row>
    <row r="442" spans="2:7" x14ac:dyDescent="0.25">
      <c r="B442" t="s">
        <v>759</v>
      </c>
      <c r="C442" t="s">
        <v>425</v>
      </c>
      <c r="D442" t="s">
        <v>762</v>
      </c>
      <c r="E442" t="s">
        <v>2347</v>
      </c>
      <c r="F442" t="s">
        <v>2009</v>
      </c>
      <c r="G442" t="s">
        <v>2348</v>
      </c>
    </row>
    <row r="443" spans="2:7" x14ac:dyDescent="0.25">
      <c r="B443" t="s">
        <v>759</v>
      </c>
      <c r="C443" t="s">
        <v>426</v>
      </c>
      <c r="D443" t="s">
        <v>762</v>
      </c>
      <c r="E443" t="s">
        <v>2581</v>
      </c>
      <c r="F443" t="s">
        <v>2018</v>
      </c>
      <c r="G443" t="s">
        <v>2531</v>
      </c>
    </row>
    <row r="444" spans="2:7" x14ac:dyDescent="0.25">
      <c r="B444" t="s">
        <v>759</v>
      </c>
      <c r="C444" t="s">
        <v>427</v>
      </c>
      <c r="D444" t="s">
        <v>762</v>
      </c>
      <c r="E444" t="s">
        <v>2581</v>
      </c>
      <c r="F444" t="s">
        <v>2019</v>
      </c>
      <c r="G444" t="s">
        <v>2531</v>
      </c>
    </row>
    <row r="445" spans="2:7" x14ac:dyDescent="0.25">
      <c r="B445" t="s">
        <v>759</v>
      </c>
      <c r="C445" t="s">
        <v>428</v>
      </c>
      <c r="D445" t="s">
        <v>762</v>
      </c>
      <c r="E445" t="s">
        <v>2678</v>
      </c>
      <c r="F445" t="s">
        <v>2680</v>
      </c>
      <c r="G445" t="s">
        <v>2531</v>
      </c>
    </row>
    <row r="446" spans="2:7" x14ac:dyDescent="0.25">
      <c r="B446" t="s">
        <v>759</v>
      </c>
      <c r="C446" t="s">
        <v>429</v>
      </c>
      <c r="D446" t="s">
        <v>762</v>
      </c>
      <c r="E446" t="s">
        <v>2663</v>
      </c>
      <c r="F446" t="s">
        <v>2679</v>
      </c>
      <c r="G446" t="s">
        <v>2664</v>
      </c>
    </row>
    <row r="447" spans="2:7" x14ac:dyDescent="0.25">
      <c r="B447" t="s">
        <v>759</v>
      </c>
      <c r="C447" t="s">
        <v>430</v>
      </c>
      <c r="D447" t="s">
        <v>763</v>
      </c>
      <c r="E447" t="s">
        <v>2683</v>
      </c>
      <c r="F447" t="s">
        <v>2681</v>
      </c>
      <c r="G447" t="s">
        <v>2682</v>
      </c>
    </row>
    <row r="448" spans="2:7" x14ac:dyDescent="0.25">
      <c r="B448" t="s">
        <v>759</v>
      </c>
      <c r="C448" t="s">
        <v>431</v>
      </c>
      <c r="D448" t="s">
        <v>762</v>
      </c>
      <c r="E448" t="s">
        <v>2586</v>
      </c>
      <c r="F448" t="s">
        <v>2589</v>
      </c>
      <c r="G448" t="s">
        <v>2588</v>
      </c>
    </row>
    <row r="449" spans="2:7" x14ac:dyDescent="0.25">
      <c r="B449" t="s">
        <v>759</v>
      </c>
      <c r="C449" t="s">
        <v>432</v>
      </c>
      <c r="D449" t="s">
        <v>762</v>
      </c>
      <c r="E449" t="s">
        <v>2611</v>
      </c>
      <c r="F449" t="s">
        <v>2612</v>
      </c>
      <c r="G449" t="s">
        <v>2609</v>
      </c>
    </row>
    <row r="450" spans="2:7" x14ac:dyDescent="0.25">
      <c r="B450" t="s">
        <v>759</v>
      </c>
      <c r="C450" t="s">
        <v>433</v>
      </c>
      <c r="D450" t="s">
        <v>762</v>
      </c>
      <c r="E450" t="s">
        <v>2684</v>
      </c>
      <c r="F450" t="s">
        <v>2685</v>
      </c>
      <c r="G450" t="s">
        <v>2513</v>
      </c>
    </row>
    <row r="451" spans="2:7" x14ac:dyDescent="0.25">
      <c r="B451" t="s">
        <v>759</v>
      </c>
      <c r="C451" t="s">
        <v>434</v>
      </c>
      <c r="D451" t="s">
        <v>763</v>
      </c>
      <c r="E451" t="s">
        <v>2131</v>
      </c>
      <c r="F451" t="s">
        <v>2132</v>
      </c>
      <c r="G451" t="s">
        <v>2133</v>
      </c>
    </row>
    <row r="452" spans="2:7" x14ac:dyDescent="0.25">
      <c r="B452" t="s">
        <v>759</v>
      </c>
      <c r="C452" t="s">
        <v>435</v>
      </c>
      <c r="D452" t="s">
        <v>763</v>
      </c>
      <c r="E452" t="s">
        <v>2312</v>
      </c>
      <c r="F452" t="s">
        <v>2316</v>
      </c>
      <c r="G452" t="s">
        <v>2311</v>
      </c>
    </row>
    <row r="453" spans="2:7" x14ac:dyDescent="0.25">
      <c r="B453" t="s">
        <v>759</v>
      </c>
      <c r="C453" t="s">
        <v>436</v>
      </c>
      <c r="D453" t="s">
        <v>762</v>
      </c>
      <c r="E453" t="s">
        <v>2107</v>
      </c>
      <c r="F453" t="s">
        <v>2109</v>
      </c>
      <c r="G453" t="s">
        <v>2108</v>
      </c>
    </row>
    <row r="454" spans="2:7" x14ac:dyDescent="0.25">
      <c r="B454" t="s">
        <v>759</v>
      </c>
      <c r="C454" t="s">
        <v>437</v>
      </c>
      <c r="D454" t="s">
        <v>762</v>
      </c>
      <c r="E454" t="s">
        <v>2663</v>
      </c>
      <c r="F454" t="s">
        <v>2679</v>
      </c>
      <c r="G454" t="s">
        <v>2664</v>
      </c>
    </row>
    <row r="455" spans="2:7" x14ac:dyDescent="0.25">
      <c r="B455" t="s">
        <v>759</v>
      </c>
      <c r="C455" t="s">
        <v>438</v>
      </c>
      <c r="D455" t="s">
        <v>763</v>
      </c>
      <c r="E455" t="s">
        <v>2319</v>
      </c>
      <c r="F455" t="s">
        <v>2056</v>
      </c>
      <c r="G455" t="s">
        <v>2318</v>
      </c>
    </row>
    <row r="456" spans="2:7" x14ac:dyDescent="0.25">
      <c r="B456" t="s">
        <v>759</v>
      </c>
      <c r="C456" t="s">
        <v>439</v>
      </c>
      <c r="D456" t="s">
        <v>762</v>
      </c>
      <c r="E456" t="s">
        <v>2094</v>
      </c>
      <c r="F456" t="s">
        <v>2093</v>
      </c>
      <c r="G456" t="s">
        <v>2092</v>
      </c>
    </row>
    <row r="457" spans="2:7" x14ac:dyDescent="0.25">
      <c r="B457" t="s">
        <v>759</v>
      </c>
      <c r="C457" t="s">
        <v>440</v>
      </c>
      <c r="D457" t="s">
        <v>762</v>
      </c>
      <c r="E457" t="s">
        <v>2687</v>
      </c>
      <c r="F457" t="s">
        <v>2686</v>
      </c>
      <c r="G457" t="s">
        <v>2114</v>
      </c>
    </row>
    <row r="458" spans="2:7" x14ac:dyDescent="0.25">
      <c r="B458" t="s">
        <v>759</v>
      </c>
      <c r="C458" t="s">
        <v>441</v>
      </c>
      <c r="D458" t="s">
        <v>762</v>
      </c>
      <c r="E458" t="s">
        <v>2689</v>
      </c>
      <c r="F458" t="s">
        <v>2690</v>
      </c>
      <c r="G458" t="s">
        <v>2688</v>
      </c>
    </row>
    <row r="459" spans="2:7" x14ac:dyDescent="0.25">
      <c r="B459" t="s">
        <v>759</v>
      </c>
      <c r="C459" t="s">
        <v>442</v>
      </c>
      <c r="D459" t="s">
        <v>762</v>
      </c>
      <c r="E459" t="s">
        <v>2286</v>
      </c>
      <c r="F459" t="s">
        <v>2036</v>
      </c>
      <c r="G459" t="s">
        <v>2293</v>
      </c>
    </row>
    <row r="460" spans="2:7" x14ac:dyDescent="0.25">
      <c r="B460" t="s">
        <v>759</v>
      </c>
      <c r="C460" t="s">
        <v>443</v>
      </c>
      <c r="D460" t="s">
        <v>762</v>
      </c>
      <c r="E460" t="s">
        <v>2691</v>
      </c>
      <c r="F460" t="s">
        <v>2690</v>
      </c>
      <c r="G460" t="s">
        <v>2692</v>
      </c>
    </row>
    <row r="461" spans="2:7" x14ac:dyDescent="0.25">
      <c r="B461" t="s">
        <v>759</v>
      </c>
      <c r="C461" t="s">
        <v>445</v>
      </c>
      <c r="D461" t="s">
        <v>762</v>
      </c>
    </row>
    <row r="462" spans="2:7" x14ac:dyDescent="0.25">
      <c r="B462" t="s">
        <v>759</v>
      </c>
      <c r="C462" t="s">
        <v>444</v>
      </c>
      <c r="D462" t="s">
        <v>762</v>
      </c>
      <c r="E462" t="s">
        <v>2404</v>
      </c>
      <c r="F462" t="s">
        <v>2693</v>
      </c>
      <c r="G462" t="s">
        <v>2405</v>
      </c>
    </row>
    <row r="463" spans="2:7" x14ac:dyDescent="0.25">
      <c r="B463" t="s">
        <v>759</v>
      </c>
      <c r="C463" t="s">
        <v>445</v>
      </c>
      <c r="D463" t="s">
        <v>762</v>
      </c>
      <c r="E463" t="s">
        <v>2085</v>
      </c>
      <c r="F463" t="s">
        <v>2086</v>
      </c>
      <c r="G463" t="s">
        <v>2087</v>
      </c>
    </row>
    <row r="464" spans="2:7" x14ac:dyDescent="0.25">
      <c r="B464" t="s">
        <v>759</v>
      </c>
      <c r="C464" t="s">
        <v>446</v>
      </c>
      <c r="D464" t="s">
        <v>763</v>
      </c>
      <c r="E464" t="s">
        <v>2695</v>
      </c>
      <c r="F464" t="s">
        <v>2696</v>
      </c>
      <c r="G464" t="s">
        <v>2694</v>
      </c>
    </row>
    <row r="465" spans="2:7" x14ac:dyDescent="0.25">
      <c r="B465" t="s">
        <v>759</v>
      </c>
      <c r="C465" t="s">
        <v>447</v>
      </c>
      <c r="D465" t="s">
        <v>763</v>
      </c>
      <c r="E465" t="s">
        <v>2064</v>
      </c>
      <c r="F465" t="s">
        <v>2066</v>
      </c>
      <c r="G465" t="s">
        <v>2065</v>
      </c>
    </row>
    <row r="466" spans="2:7" x14ac:dyDescent="0.25">
      <c r="B466" t="s">
        <v>759</v>
      </c>
      <c r="C466" t="s">
        <v>448</v>
      </c>
      <c r="D466" t="s">
        <v>763</v>
      </c>
      <c r="E466" t="s">
        <v>2697</v>
      </c>
      <c r="F466" t="s">
        <v>2699</v>
      </c>
      <c r="G466" t="s">
        <v>2698</v>
      </c>
    </row>
    <row r="467" spans="2:7" x14ac:dyDescent="0.25">
      <c r="B467" t="s">
        <v>759</v>
      </c>
      <c r="C467" t="s">
        <v>449</v>
      </c>
      <c r="D467" t="s">
        <v>762</v>
      </c>
      <c r="E467" t="s">
        <v>2700</v>
      </c>
      <c r="F467" t="s">
        <v>2702</v>
      </c>
      <c r="G467" t="s">
        <v>2701</v>
      </c>
    </row>
    <row r="468" spans="2:7" x14ac:dyDescent="0.25">
      <c r="B468" t="s">
        <v>759</v>
      </c>
      <c r="C468" t="s">
        <v>450</v>
      </c>
      <c r="D468" t="s">
        <v>762</v>
      </c>
      <c r="E468" t="s">
        <v>2349</v>
      </c>
      <c r="F468" t="s">
        <v>2704</v>
      </c>
      <c r="G468" t="s">
        <v>2703</v>
      </c>
    </row>
    <row r="469" spans="2:7" x14ac:dyDescent="0.25">
      <c r="B469" t="s">
        <v>759</v>
      </c>
      <c r="C469" t="s">
        <v>451</v>
      </c>
      <c r="D469" t="s">
        <v>762</v>
      </c>
      <c r="E469" t="s">
        <v>2539</v>
      </c>
      <c r="F469" t="s">
        <v>2543</v>
      </c>
      <c r="G469" t="s">
        <v>2540</v>
      </c>
    </row>
    <row r="470" spans="2:7" x14ac:dyDescent="0.25">
      <c r="B470" t="s">
        <v>759</v>
      </c>
      <c r="C470" t="s">
        <v>452</v>
      </c>
      <c r="D470" t="s">
        <v>762</v>
      </c>
      <c r="E470" t="s">
        <v>2706</v>
      </c>
      <c r="F470" t="s">
        <v>2705</v>
      </c>
      <c r="G470" t="s">
        <v>2606</v>
      </c>
    </row>
    <row r="471" spans="2:7" x14ac:dyDescent="0.25">
      <c r="B471" t="s">
        <v>759</v>
      </c>
      <c r="C471" t="s">
        <v>453</v>
      </c>
      <c r="D471" t="s">
        <v>762</v>
      </c>
      <c r="E471" t="s">
        <v>2581</v>
      </c>
      <c r="F471" t="s">
        <v>2020</v>
      </c>
      <c r="G471" t="s">
        <v>2531</v>
      </c>
    </row>
    <row r="472" spans="2:7" x14ac:dyDescent="0.25">
      <c r="B472" t="s">
        <v>759</v>
      </c>
      <c r="C472" t="s">
        <v>454</v>
      </c>
      <c r="D472" t="s">
        <v>762</v>
      </c>
      <c r="E472" t="s">
        <v>2286</v>
      </c>
      <c r="F472" t="s">
        <v>2036</v>
      </c>
      <c r="G472" t="s">
        <v>2293</v>
      </c>
    </row>
    <row r="473" spans="2:7" x14ac:dyDescent="0.25">
      <c r="B473" t="s">
        <v>759</v>
      </c>
      <c r="C473" t="s">
        <v>455</v>
      </c>
      <c r="D473" t="s">
        <v>763</v>
      </c>
      <c r="E473" t="s">
        <v>2129</v>
      </c>
      <c r="F473" t="s">
        <v>2130</v>
      </c>
      <c r="G473" t="s">
        <v>2128</v>
      </c>
    </row>
    <row r="474" spans="2:7" x14ac:dyDescent="0.25">
      <c r="B474" t="s">
        <v>759</v>
      </c>
      <c r="C474" t="s">
        <v>456</v>
      </c>
      <c r="D474" t="s">
        <v>763</v>
      </c>
      <c r="E474" t="s">
        <v>2630</v>
      </c>
      <c r="F474" t="s">
        <v>2631</v>
      </c>
      <c r="G474" t="s">
        <v>2629</v>
      </c>
    </row>
    <row r="475" spans="2:7" x14ac:dyDescent="0.25">
      <c r="B475" t="s">
        <v>759</v>
      </c>
      <c r="C475" t="s">
        <v>457</v>
      </c>
      <c r="D475" t="s">
        <v>763</v>
      </c>
      <c r="E475" t="s">
        <v>2458</v>
      </c>
      <c r="F475" t="s">
        <v>2456</v>
      </c>
      <c r="G475" t="s">
        <v>2457</v>
      </c>
    </row>
    <row r="476" spans="2:7" x14ac:dyDescent="0.25">
      <c r="B476" t="s">
        <v>759</v>
      </c>
      <c r="C476" t="s">
        <v>3034</v>
      </c>
      <c r="D476" t="s">
        <v>762</v>
      </c>
      <c r="E476" t="s">
        <v>3057</v>
      </c>
      <c r="F476" t="s">
        <v>3058</v>
      </c>
      <c r="G476" t="s">
        <v>2193</v>
      </c>
    </row>
    <row r="477" spans="2:7" x14ac:dyDescent="0.25">
      <c r="B477" t="s">
        <v>759</v>
      </c>
      <c r="C477" t="s">
        <v>458</v>
      </c>
      <c r="D477" t="s">
        <v>762</v>
      </c>
      <c r="E477" t="s">
        <v>2182</v>
      </c>
      <c r="F477" t="s">
        <v>2051</v>
      </c>
      <c r="G477" t="s">
        <v>2181</v>
      </c>
    </row>
    <row r="478" spans="2:7" x14ac:dyDescent="0.25">
      <c r="B478" t="s">
        <v>759</v>
      </c>
      <c r="C478" t="s">
        <v>3033</v>
      </c>
      <c r="D478" t="s">
        <v>762</v>
      </c>
      <c r="E478" t="s">
        <v>3060</v>
      </c>
      <c r="F478" t="s">
        <v>3062</v>
      </c>
      <c r="G478" t="s">
        <v>3061</v>
      </c>
    </row>
    <row r="479" spans="2:7" x14ac:dyDescent="0.25">
      <c r="B479" t="s">
        <v>759</v>
      </c>
      <c r="C479" t="s">
        <v>3059</v>
      </c>
      <c r="D479" t="s">
        <v>762</v>
      </c>
      <c r="E479" t="s">
        <v>3063</v>
      </c>
      <c r="F479" t="s">
        <v>2553</v>
      </c>
      <c r="G479" t="s">
        <v>3064</v>
      </c>
    </row>
    <row r="480" spans="2:7" x14ac:dyDescent="0.25">
      <c r="B480" t="s">
        <v>759</v>
      </c>
      <c r="C480" t="s">
        <v>459</v>
      </c>
      <c r="D480" t="s">
        <v>762</v>
      </c>
      <c r="E480" t="s">
        <v>2243</v>
      </c>
      <c r="F480" t="s">
        <v>2234</v>
      </c>
      <c r="G480" t="s">
        <v>2244</v>
      </c>
    </row>
    <row r="481" spans="2:7" x14ac:dyDescent="0.25">
      <c r="B481" t="s">
        <v>759</v>
      </c>
      <c r="C481" t="s">
        <v>460</v>
      </c>
      <c r="D481" t="s">
        <v>763</v>
      </c>
      <c r="E481" t="s">
        <v>2131</v>
      </c>
      <c r="F481" t="s">
        <v>2132</v>
      </c>
      <c r="G481" t="s">
        <v>2133</v>
      </c>
    </row>
    <row r="482" spans="2:7" x14ac:dyDescent="0.25">
      <c r="B482" t="s">
        <v>759</v>
      </c>
      <c r="C482" t="s">
        <v>461</v>
      </c>
      <c r="D482" t="s">
        <v>762</v>
      </c>
      <c r="E482" t="s">
        <v>2436</v>
      </c>
      <c r="F482" t="s">
        <v>2441</v>
      </c>
      <c r="G482" t="s">
        <v>2437</v>
      </c>
    </row>
    <row r="483" spans="2:7" x14ac:dyDescent="0.25">
      <c r="B483" t="s">
        <v>759</v>
      </c>
      <c r="C483" t="s">
        <v>462</v>
      </c>
      <c r="D483" t="s">
        <v>762</v>
      </c>
      <c r="E483" t="s">
        <v>2245</v>
      </c>
      <c r="F483" t="s">
        <v>2248</v>
      </c>
      <c r="G483" t="s">
        <v>2246</v>
      </c>
    </row>
    <row r="484" spans="2:7" x14ac:dyDescent="0.25">
      <c r="B484" t="s">
        <v>759</v>
      </c>
      <c r="C484" t="s">
        <v>463</v>
      </c>
      <c r="D484" t="s">
        <v>762</v>
      </c>
      <c r="E484" t="s">
        <v>2286</v>
      </c>
      <c r="F484" t="s">
        <v>2707</v>
      </c>
      <c r="G484" t="s">
        <v>2529</v>
      </c>
    </row>
    <row r="485" spans="2:7" x14ac:dyDescent="0.25">
      <c r="B485" t="s">
        <v>759</v>
      </c>
      <c r="C485" t="s">
        <v>464</v>
      </c>
      <c r="D485" t="s">
        <v>762</v>
      </c>
      <c r="E485" t="s">
        <v>2708</v>
      </c>
      <c r="F485" t="s">
        <v>2710</v>
      </c>
      <c r="G485" t="s">
        <v>2709</v>
      </c>
    </row>
    <row r="486" spans="2:7" x14ac:dyDescent="0.25">
      <c r="B486" t="s">
        <v>759</v>
      </c>
      <c r="C486" t="s">
        <v>465</v>
      </c>
      <c r="D486" t="s">
        <v>763</v>
      </c>
      <c r="E486" t="s">
        <v>2257</v>
      </c>
      <c r="F486" t="s">
        <v>2263</v>
      </c>
      <c r="G486" t="s">
        <v>2258</v>
      </c>
    </row>
    <row r="487" spans="2:7" x14ac:dyDescent="0.25">
      <c r="B487" t="s">
        <v>759</v>
      </c>
      <c r="C487" t="s">
        <v>466</v>
      </c>
      <c r="D487" t="s">
        <v>763</v>
      </c>
      <c r="E487" t="s">
        <v>2476</v>
      </c>
      <c r="F487" t="s">
        <v>2482</v>
      </c>
      <c r="G487" t="s">
        <v>2477</v>
      </c>
    </row>
    <row r="488" spans="2:7" x14ac:dyDescent="0.25">
      <c r="B488" t="s">
        <v>759</v>
      </c>
      <c r="C488" t="s">
        <v>467</v>
      </c>
      <c r="D488" t="s">
        <v>762</v>
      </c>
      <c r="E488" t="s">
        <v>2711</v>
      </c>
      <c r="F488" t="s">
        <v>2713</v>
      </c>
      <c r="G488" t="s">
        <v>2712</v>
      </c>
    </row>
    <row r="489" spans="2:7" x14ac:dyDescent="0.25">
      <c r="B489" t="s">
        <v>759</v>
      </c>
      <c r="C489" t="s">
        <v>468</v>
      </c>
      <c r="D489" t="s">
        <v>762</v>
      </c>
      <c r="E489" t="s">
        <v>2191</v>
      </c>
      <c r="F489" t="s">
        <v>2192</v>
      </c>
      <c r="G489" t="s">
        <v>2193</v>
      </c>
    </row>
    <row r="490" spans="2:7" x14ac:dyDescent="0.25">
      <c r="B490" t="s">
        <v>759</v>
      </c>
      <c r="C490" t="s">
        <v>4646</v>
      </c>
      <c r="D490" t="s">
        <v>762</v>
      </c>
    </row>
    <row r="491" spans="2:7" x14ac:dyDescent="0.25">
      <c r="B491" t="s">
        <v>759</v>
      </c>
      <c r="C491" t="s">
        <v>469</v>
      </c>
      <c r="D491" t="s">
        <v>763</v>
      </c>
      <c r="E491" t="s">
        <v>2483</v>
      </c>
      <c r="F491" t="s">
        <v>2489</v>
      </c>
      <c r="G491" t="s">
        <v>2484</v>
      </c>
    </row>
    <row r="492" spans="2:7" x14ac:dyDescent="0.25">
      <c r="B492" t="s">
        <v>759</v>
      </c>
      <c r="C492" t="s">
        <v>470</v>
      </c>
      <c r="D492" t="s">
        <v>763</v>
      </c>
      <c r="E492" t="s">
        <v>2633</v>
      </c>
      <c r="F492" t="s">
        <v>2634</v>
      </c>
      <c r="G492" t="s">
        <v>2632</v>
      </c>
    </row>
    <row r="493" spans="2:7" x14ac:dyDescent="0.25">
      <c r="B493" t="s">
        <v>759</v>
      </c>
      <c r="C493" t="s">
        <v>471</v>
      </c>
      <c r="D493" t="s">
        <v>762</v>
      </c>
      <c r="E493" t="s">
        <v>2176</v>
      </c>
      <c r="F493" t="s">
        <v>1995</v>
      </c>
      <c r="G493" t="s">
        <v>2178</v>
      </c>
    </row>
    <row r="494" spans="2:7" x14ac:dyDescent="0.25">
      <c r="B494" t="s">
        <v>759</v>
      </c>
      <c r="C494" t="s">
        <v>472</v>
      </c>
      <c r="D494" t="s">
        <v>763</v>
      </c>
      <c r="E494" t="s">
        <v>2483</v>
      </c>
      <c r="F494" t="s">
        <v>2490</v>
      </c>
      <c r="G494" t="s">
        <v>2484</v>
      </c>
    </row>
    <row r="495" spans="2:7" x14ac:dyDescent="0.25">
      <c r="B495" t="s">
        <v>759</v>
      </c>
      <c r="C495" t="s">
        <v>473</v>
      </c>
      <c r="D495" t="s">
        <v>763</v>
      </c>
      <c r="E495" t="s">
        <v>2714</v>
      </c>
      <c r="F495" t="s">
        <v>2716</v>
      </c>
      <c r="G495" t="s">
        <v>2715</v>
      </c>
    </row>
    <row r="496" spans="2:7" x14ac:dyDescent="0.25">
      <c r="B496" t="s">
        <v>759</v>
      </c>
      <c r="C496" t="s">
        <v>474</v>
      </c>
      <c r="D496" t="s">
        <v>1979</v>
      </c>
      <c r="E496" t="s">
        <v>2717</v>
      </c>
      <c r="F496" t="s">
        <v>2718</v>
      </c>
      <c r="G496" t="s">
        <v>2719</v>
      </c>
    </row>
    <row r="497" spans="2:7" x14ac:dyDescent="0.25">
      <c r="B497" t="s">
        <v>759</v>
      </c>
      <c r="C497" t="s">
        <v>475</v>
      </c>
      <c r="D497" t="s">
        <v>762</v>
      </c>
      <c r="E497" t="s">
        <v>2286</v>
      </c>
      <c r="F497" t="s">
        <v>2036</v>
      </c>
      <c r="G497" t="s">
        <v>2293</v>
      </c>
    </row>
    <row r="498" spans="2:7" x14ac:dyDescent="0.25">
      <c r="B498" t="s">
        <v>759</v>
      </c>
      <c r="C498" t="s">
        <v>476</v>
      </c>
      <c r="D498" t="s">
        <v>763</v>
      </c>
      <c r="E498" t="s">
        <v>2023</v>
      </c>
      <c r="F498" t="s">
        <v>2025</v>
      </c>
      <c r="G498" t="s">
        <v>2024</v>
      </c>
    </row>
    <row r="499" spans="2:7" x14ac:dyDescent="0.25">
      <c r="B499" t="s">
        <v>759</v>
      </c>
      <c r="C499" t="s">
        <v>4540</v>
      </c>
      <c r="D499" t="s">
        <v>762</v>
      </c>
    </row>
    <row r="500" spans="2:7" x14ac:dyDescent="0.25">
      <c r="B500" t="s">
        <v>759</v>
      </c>
      <c r="C500" t="s">
        <v>477</v>
      </c>
      <c r="D500" t="s">
        <v>763</v>
      </c>
      <c r="E500" t="s">
        <v>2720</v>
      </c>
      <c r="F500" t="s">
        <v>2721</v>
      </c>
      <c r="G500" t="s">
        <v>2719</v>
      </c>
    </row>
    <row r="501" spans="2:7" x14ac:dyDescent="0.25">
      <c r="B501" t="s">
        <v>759</v>
      </c>
      <c r="C501" t="s">
        <v>478</v>
      </c>
      <c r="D501" t="s">
        <v>762</v>
      </c>
      <c r="E501" t="s">
        <v>2723</v>
      </c>
      <c r="F501" t="s">
        <v>2724</v>
      </c>
      <c r="G501" t="s">
        <v>2722</v>
      </c>
    </row>
    <row r="502" spans="2:7" x14ac:dyDescent="0.25">
      <c r="B502" t="s">
        <v>759</v>
      </c>
      <c r="C502" t="s">
        <v>479</v>
      </c>
      <c r="D502" t="s">
        <v>763</v>
      </c>
      <c r="E502" t="s">
        <v>2562</v>
      </c>
      <c r="F502" t="s">
        <v>2563</v>
      </c>
      <c r="G502" t="s">
        <v>2560</v>
      </c>
    </row>
    <row r="503" spans="2:7" x14ac:dyDescent="0.25">
      <c r="B503" t="s">
        <v>759</v>
      </c>
      <c r="C503" t="s">
        <v>4648</v>
      </c>
      <c r="D503" t="s">
        <v>762</v>
      </c>
    </row>
    <row r="504" spans="2:7" x14ac:dyDescent="0.25">
      <c r="B504" t="s">
        <v>759</v>
      </c>
      <c r="C504" t="s">
        <v>480</v>
      </c>
      <c r="D504" t="s">
        <v>763</v>
      </c>
      <c r="E504" t="s">
        <v>2726</v>
      </c>
      <c r="F504" t="s">
        <v>2725</v>
      </c>
      <c r="G504" t="s">
        <v>2727</v>
      </c>
    </row>
    <row r="505" spans="2:7" x14ac:dyDescent="0.25">
      <c r="B505" t="s">
        <v>759</v>
      </c>
      <c r="C505" t="s">
        <v>481</v>
      </c>
      <c r="D505" t="s">
        <v>763</v>
      </c>
      <c r="E505" t="s">
        <v>2038</v>
      </c>
      <c r="F505" t="s">
        <v>2041</v>
      </c>
      <c r="G505" t="s">
        <v>2728</v>
      </c>
    </row>
    <row r="506" spans="2:7" x14ac:dyDescent="0.25">
      <c r="B506" t="s">
        <v>759</v>
      </c>
      <c r="C506" t="s">
        <v>482</v>
      </c>
      <c r="D506" t="s">
        <v>762</v>
      </c>
      <c r="E506" t="s">
        <v>2644</v>
      </c>
      <c r="F506" t="s">
        <v>2628</v>
      </c>
      <c r="G506" t="s">
        <v>2579</v>
      </c>
    </row>
    <row r="507" spans="2:7" x14ac:dyDescent="0.25">
      <c r="B507" t="s">
        <v>759</v>
      </c>
      <c r="C507" t="s">
        <v>483</v>
      </c>
      <c r="D507" t="s">
        <v>762</v>
      </c>
      <c r="E507" t="s">
        <v>2286</v>
      </c>
      <c r="F507" t="s">
        <v>2735</v>
      </c>
      <c r="G507" t="s">
        <v>2399</v>
      </c>
    </row>
    <row r="508" spans="2:7" x14ac:dyDescent="0.25">
      <c r="B508" t="s">
        <v>759</v>
      </c>
      <c r="C508" t="s">
        <v>484</v>
      </c>
      <c r="D508" t="s">
        <v>762</v>
      </c>
      <c r="E508" t="s">
        <v>2191</v>
      </c>
      <c r="F508" t="s">
        <v>2192</v>
      </c>
      <c r="G508" t="s">
        <v>2193</v>
      </c>
    </row>
    <row r="509" spans="2:7" x14ac:dyDescent="0.25">
      <c r="B509" t="s">
        <v>759</v>
      </c>
      <c r="C509" t="s">
        <v>485</v>
      </c>
      <c r="D509" t="s">
        <v>762</v>
      </c>
      <c r="E509" t="s">
        <v>2581</v>
      </c>
      <c r="F509" t="s">
        <v>2021</v>
      </c>
      <c r="G509" t="s">
        <v>2531</v>
      </c>
    </row>
    <row r="510" spans="2:7" x14ac:dyDescent="0.25">
      <c r="B510" t="s">
        <v>759</v>
      </c>
      <c r="C510" t="s">
        <v>486</v>
      </c>
      <c r="D510" t="s">
        <v>763</v>
      </c>
      <c r="E510" t="s">
        <v>2714</v>
      </c>
      <c r="F510" t="s">
        <v>2729</v>
      </c>
      <c r="G510" t="s">
        <v>2715</v>
      </c>
    </row>
    <row r="511" spans="2:7" x14ac:dyDescent="0.25">
      <c r="B511" t="s">
        <v>759</v>
      </c>
      <c r="C511" t="s">
        <v>487</v>
      </c>
      <c r="D511" t="s">
        <v>762</v>
      </c>
      <c r="E511" t="s">
        <v>2730</v>
      </c>
      <c r="F511" t="s">
        <v>2731</v>
      </c>
      <c r="G511" t="s">
        <v>2712</v>
      </c>
    </row>
    <row r="512" spans="2:7" x14ac:dyDescent="0.25">
      <c r="B512" t="s">
        <v>759</v>
      </c>
      <c r="C512" t="s">
        <v>488</v>
      </c>
      <c r="D512" t="s">
        <v>763</v>
      </c>
      <c r="E512" t="s">
        <v>2129</v>
      </c>
      <c r="F512" t="s">
        <v>2130</v>
      </c>
      <c r="G512" t="s">
        <v>2128</v>
      </c>
    </row>
    <row r="513" spans="2:7" x14ac:dyDescent="0.25">
      <c r="B513" t="s">
        <v>759</v>
      </c>
      <c r="C513" t="s">
        <v>489</v>
      </c>
      <c r="D513" t="s">
        <v>762</v>
      </c>
      <c r="E513" t="s">
        <v>2218</v>
      </c>
      <c r="F513" t="s">
        <v>2219</v>
      </c>
      <c r="G513" t="s">
        <v>2216</v>
      </c>
    </row>
    <row r="514" spans="2:7" x14ac:dyDescent="0.25">
      <c r="B514" t="s">
        <v>759</v>
      </c>
      <c r="C514" t="s">
        <v>490</v>
      </c>
      <c r="D514" t="s">
        <v>763</v>
      </c>
      <c r="E514" t="s">
        <v>2150</v>
      </c>
      <c r="F514" t="s">
        <v>2154</v>
      </c>
      <c r="G514" t="s">
        <v>2151</v>
      </c>
    </row>
    <row r="515" spans="2:7" x14ac:dyDescent="0.25">
      <c r="B515" t="s">
        <v>759</v>
      </c>
      <c r="C515" t="s">
        <v>491</v>
      </c>
      <c r="D515" t="s">
        <v>763</v>
      </c>
      <c r="E515" t="s">
        <v>2732</v>
      </c>
      <c r="F515" t="s">
        <v>2734</v>
      </c>
      <c r="G515" t="s">
        <v>2733</v>
      </c>
    </row>
    <row r="516" spans="2:7" x14ac:dyDescent="0.25">
      <c r="B516" t="s">
        <v>759</v>
      </c>
      <c r="C516" t="s">
        <v>492</v>
      </c>
      <c r="D516" t="s">
        <v>762</v>
      </c>
      <c r="E516" t="s">
        <v>2286</v>
      </c>
      <c r="F516" t="s">
        <v>2736</v>
      </c>
      <c r="G516" t="s">
        <v>2737</v>
      </c>
    </row>
    <row r="517" spans="2:7" x14ac:dyDescent="0.25">
      <c r="B517" t="s">
        <v>759</v>
      </c>
      <c r="C517" t="s">
        <v>493</v>
      </c>
      <c r="D517" t="s">
        <v>762</v>
      </c>
      <c r="E517" t="s">
        <v>2738</v>
      </c>
      <c r="F517" t="s">
        <v>2739</v>
      </c>
      <c r="G517" t="s">
        <v>2301</v>
      </c>
    </row>
    <row r="518" spans="2:7" x14ac:dyDescent="0.25">
      <c r="B518" t="s">
        <v>759</v>
      </c>
      <c r="C518" t="s">
        <v>494</v>
      </c>
      <c r="D518" t="s">
        <v>763</v>
      </c>
      <c r="E518" t="s">
        <v>2312</v>
      </c>
      <c r="F518" t="s">
        <v>2317</v>
      </c>
      <c r="G518" t="s">
        <v>2311</v>
      </c>
    </row>
    <row r="519" spans="2:7" x14ac:dyDescent="0.25">
      <c r="B519" t="s">
        <v>759</v>
      </c>
      <c r="C519" t="s">
        <v>495</v>
      </c>
      <c r="D519" t="s">
        <v>762</v>
      </c>
      <c r="E519" t="s">
        <v>2491</v>
      </c>
      <c r="F519" t="s">
        <v>2493</v>
      </c>
      <c r="G519" t="s">
        <v>2492</v>
      </c>
    </row>
    <row r="520" spans="2:7" x14ac:dyDescent="0.25">
      <c r="B520" t="s">
        <v>759</v>
      </c>
      <c r="C520" t="s">
        <v>4652</v>
      </c>
      <c r="D520" t="s">
        <v>762</v>
      </c>
    </row>
    <row r="521" spans="2:7" x14ac:dyDescent="0.25">
      <c r="B521" t="s">
        <v>759</v>
      </c>
      <c r="C521" t="s">
        <v>496</v>
      </c>
      <c r="D521" t="s">
        <v>763</v>
      </c>
      <c r="E521" t="s">
        <v>2038</v>
      </c>
      <c r="F521" t="s">
        <v>2041</v>
      </c>
      <c r="G521" t="s">
        <v>2039</v>
      </c>
    </row>
    <row r="522" spans="2:7" x14ac:dyDescent="0.25">
      <c r="B522" t="s">
        <v>759</v>
      </c>
      <c r="C522" t="s">
        <v>497</v>
      </c>
      <c r="D522" t="s">
        <v>762</v>
      </c>
      <c r="E522" t="s">
        <v>2349</v>
      </c>
      <c r="F522" t="s">
        <v>2072</v>
      </c>
      <c r="G522" t="s">
        <v>2071</v>
      </c>
    </row>
    <row r="523" spans="2:7" x14ac:dyDescent="0.25">
      <c r="B523" t="s">
        <v>759</v>
      </c>
      <c r="C523" t="s">
        <v>498</v>
      </c>
      <c r="D523" t="s">
        <v>763</v>
      </c>
      <c r="E523" t="s">
        <v>2257</v>
      </c>
      <c r="F523" t="s">
        <v>2264</v>
      </c>
      <c r="G523" t="s">
        <v>2258</v>
      </c>
    </row>
    <row r="524" spans="2:7" x14ac:dyDescent="0.25">
      <c r="B524" t="s">
        <v>759</v>
      </c>
      <c r="C524" t="s">
        <v>499</v>
      </c>
      <c r="D524" t="s">
        <v>762</v>
      </c>
      <c r="E524" t="s">
        <v>2245</v>
      </c>
      <c r="F524" t="s">
        <v>2230</v>
      </c>
      <c r="G524" t="s">
        <v>2246</v>
      </c>
    </row>
    <row r="525" spans="2:7" x14ac:dyDescent="0.25">
      <c r="B525" t="s">
        <v>759</v>
      </c>
      <c r="C525" t="s">
        <v>500</v>
      </c>
      <c r="D525" t="s">
        <v>762</v>
      </c>
      <c r="E525" t="s">
        <v>2182</v>
      </c>
      <c r="F525" t="s">
        <v>2052</v>
      </c>
      <c r="G525" t="s">
        <v>2181</v>
      </c>
    </row>
    <row r="526" spans="2:7" x14ac:dyDescent="0.25">
      <c r="B526" t="s">
        <v>759</v>
      </c>
      <c r="C526" t="s">
        <v>501</v>
      </c>
      <c r="D526" t="s">
        <v>762</v>
      </c>
      <c r="E526" t="s">
        <v>2617</v>
      </c>
      <c r="F526" t="s">
        <v>2618</v>
      </c>
      <c r="G526" t="s">
        <v>2616</v>
      </c>
    </row>
    <row r="527" spans="2:7" x14ac:dyDescent="0.25">
      <c r="B527" t="s">
        <v>759</v>
      </c>
      <c r="C527" t="s">
        <v>502</v>
      </c>
      <c r="D527" t="s">
        <v>763</v>
      </c>
      <c r="E527" t="s">
        <v>2635</v>
      </c>
      <c r="F527" t="s">
        <v>2637</v>
      </c>
      <c r="G527" t="s">
        <v>2636</v>
      </c>
    </row>
    <row r="528" spans="2:7" x14ac:dyDescent="0.25">
      <c r="B528" t="s">
        <v>759</v>
      </c>
      <c r="C528" t="s">
        <v>503</v>
      </c>
      <c r="D528" t="s">
        <v>762</v>
      </c>
      <c r="E528" t="s">
        <v>2276</v>
      </c>
      <c r="F528" t="s">
        <v>2280</v>
      </c>
      <c r="G528" t="s">
        <v>2277</v>
      </c>
    </row>
    <row r="529" spans="2:7" x14ac:dyDescent="0.25">
      <c r="B529" t="s">
        <v>759</v>
      </c>
      <c r="C529" t="s">
        <v>504</v>
      </c>
      <c r="D529" t="s">
        <v>762</v>
      </c>
      <c r="E529" t="s">
        <v>2740</v>
      </c>
      <c r="F529" t="s">
        <v>2742</v>
      </c>
      <c r="G529" t="s">
        <v>2741</v>
      </c>
    </row>
    <row r="530" spans="2:7" x14ac:dyDescent="0.25">
      <c r="B530" t="s">
        <v>759</v>
      </c>
      <c r="C530" t="s">
        <v>505</v>
      </c>
      <c r="D530" t="s">
        <v>762</v>
      </c>
      <c r="E530" t="s">
        <v>2176</v>
      </c>
      <c r="F530" t="s">
        <v>1996</v>
      </c>
      <c r="G530" t="s">
        <v>2178</v>
      </c>
    </row>
    <row r="531" spans="2:7" x14ac:dyDescent="0.25">
      <c r="B531" t="s">
        <v>759</v>
      </c>
      <c r="C531" t="s">
        <v>506</v>
      </c>
      <c r="D531" t="s">
        <v>763</v>
      </c>
      <c r="E531" t="s">
        <v>2455</v>
      </c>
      <c r="F531" t="s">
        <v>2744</v>
      </c>
      <c r="G531" t="s">
        <v>2743</v>
      </c>
    </row>
    <row r="532" spans="2:7" x14ac:dyDescent="0.25">
      <c r="B532" t="s">
        <v>759</v>
      </c>
      <c r="C532" t="s">
        <v>507</v>
      </c>
      <c r="D532" t="s">
        <v>763</v>
      </c>
      <c r="E532" t="s">
        <v>2745</v>
      </c>
      <c r="F532" t="s">
        <v>2747</v>
      </c>
      <c r="G532" t="s">
        <v>2746</v>
      </c>
    </row>
    <row r="533" spans="2:7" x14ac:dyDescent="0.25">
      <c r="B533" t="s">
        <v>759</v>
      </c>
      <c r="C533" t="s">
        <v>508</v>
      </c>
      <c r="D533" t="s">
        <v>762</v>
      </c>
      <c r="E533" t="s">
        <v>2286</v>
      </c>
      <c r="F533" t="s">
        <v>2748</v>
      </c>
      <c r="G533" t="s">
        <v>2737</v>
      </c>
    </row>
    <row r="534" spans="2:7" x14ac:dyDescent="0.25">
      <c r="B534" t="s">
        <v>759</v>
      </c>
      <c r="C534" t="s">
        <v>509</v>
      </c>
      <c r="D534" t="s">
        <v>762</v>
      </c>
      <c r="E534" t="s">
        <v>2255</v>
      </c>
      <c r="F534" t="s">
        <v>2254</v>
      </c>
      <c r="G534" t="s">
        <v>2256</v>
      </c>
    </row>
    <row r="535" spans="2:7" x14ac:dyDescent="0.25">
      <c r="B535" t="s">
        <v>759</v>
      </c>
      <c r="C535" t="s">
        <v>510</v>
      </c>
      <c r="D535" t="s">
        <v>762</v>
      </c>
      <c r="E535" t="s">
        <v>2187</v>
      </c>
      <c r="F535" t="s">
        <v>2190</v>
      </c>
      <c r="G535" t="s">
        <v>2189</v>
      </c>
    </row>
    <row r="536" spans="2:7" x14ac:dyDescent="0.25">
      <c r="B536" t="s">
        <v>759</v>
      </c>
      <c r="C536" t="s">
        <v>511</v>
      </c>
      <c r="D536" t="s">
        <v>762</v>
      </c>
      <c r="E536" t="s">
        <v>2266</v>
      </c>
      <c r="F536" t="s">
        <v>2275</v>
      </c>
      <c r="G536" t="s">
        <v>2269</v>
      </c>
    </row>
    <row r="537" spans="2:7" x14ac:dyDescent="0.25">
      <c r="B537" t="s">
        <v>759</v>
      </c>
      <c r="C537" t="s">
        <v>512</v>
      </c>
      <c r="D537" t="s">
        <v>762</v>
      </c>
      <c r="E537" t="s">
        <v>2286</v>
      </c>
      <c r="F537" t="s">
        <v>2029</v>
      </c>
      <c r="G537" t="s">
        <v>2292</v>
      </c>
    </row>
    <row r="538" spans="2:7" x14ac:dyDescent="0.25">
      <c r="B538" t="s">
        <v>759</v>
      </c>
      <c r="C538" t="s">
        <v>513</v>
      </c>
      <c r="D538" t="s">
        <v>763</v>
      </c>
      <c r="E538" t="s">
        <v>2751</v>
      </c>
      <c r="F538" t="s">
        <v>2750</v>
      </c>
      <c r="G538" t="s">
        <v>2749</v>
      </c>
    </row>
    <row r="539" spans="2:7" x14ac:dyDescent="0.25">
      <c r="B539" t="s">
        <v>759</v>
      </c>
      <c r="C539" t="s">
        <v>514</v>
      </c>
      <c r="D539" t="s">
        <v>762</v>
      </c>
      <c r="E539" t="s">
        <v>2110</v>
      </c>
      <c r="F539" t="s">
        <v>2752</v>
      </c>
      <c r="G539" t="s">
        <v>2111</v>
      </c>
    </row>
    <row r="540" spans="2:7" x14ac:dyDescent="0.25">
      <c r="B540" t="s">
        <v>759</v>
      </c>
      <c r="C540" t="s">
        <v>515</v>
      </c>
      <c r="D540" t="s">
        <v>1979</v>
      </c>
      <c r="E540" t="s">
        <v>2150</v>
      </c>
      <c r="F540" t="s">
        <v>2155</v>
      </c>
      <c r="G540" t="s">
        <v>2151</v>
      </c>
    </row>
    <row r="541" spans="2:7" x14ac:dyDescent="0.25">
      <c r="B541" t="s">
        <v>759</v>
      </c>
      <c r="C541" t="s">
        <v>516</v>
      </c>
      <c r="D541" t="s">
        <v>763</v>
      </c>
      <c r="E541" t="s">
        <v>2064</v>
      </c>
      <c r="F541" t="s">
        <v>2066</v>
      </c>
      <c r="G541" t="s">
        <v>2065</v>
      </c>
    </row>
    <row r="542" spans="2:7" x14ac:dyDescent="0.25">
      <c r="B542" t="s">
        <v>759</v>
      </c>
      <c r="C542" t="s">
        <v>517</v>
      </c>
      <c r="D542" t="s">
        <v>762</v>
      </c>
      <c r="E542" t="s">
        <v>2118</v>
      </c>
      <c r="F542" t="s">
        <v>2117</v>
      </c>
      <c r="G542" t="s">
        <v>2114</v>
      </c>
    </row>
    <row r="543" spans="2:7" x14ac:dyDescent="0.25">
      <c r="B543" t="s">
        <v>759</v>
      </c>
      <c r="C543" t="s">
        <v>518</v>
      </c>
      <c r="D543" t="s">
        <v>762</v>
      </c>
      <c r="E543" t="s">
        <v>2363</v>
      </c>
      <c r="F543" t="s">
        <v>2365</v>
      </c>
      <c r="G543" t="s">
        <v>2364</v>
      </c>
    </row>
    <row r="544" spans="2:7" x14ac:dyDescent="0.25">
      <c r="B544" t="s">
        <v>759</v>
      </c>
      <c r="C544" t="s">
        <v>519</v>
      </c>
      <c r="D544" t="s">
        <v>762</v>
      </c>
      <c r="E544" t="s">
        <v>2180</v>
      </c>
      <c r="F544" t="s">
        <v>2053</v>
      </c>
      <c r="G544" t="s">
        <v>2181</v>
      </c>
    </row>
    <row r="545" spans="2:7" x14ac:dyDescent="0.25">
      <c r="B545" t="s">
        <v>759</v>
      </c>
      <c r="C545" t="s">
        <v>520</v>
      </c>
      <c r="D545" t="s">
        <v>762</v>
      </c>
      <c r="E545" t="s">
        <v>2753</v>
      </c>
      <c r="F545" t="s">
        <v>2754</v>
      </c>
      <c r="G545" t="s">
        <v>2761</v>
      </c>
    </row>
    <row r="546" spans="2:7" x14ac:dyDescent="0.25">
      <c r="B546" t="s">
        <v>759</v>
      </c>
      <c r="C546" t="s">
        <v>521</v>
      </c>
      <c r="D546" t="s">
        <v>1979</v>
      </c>
      <c r="E546" t="s">
        <v>2755</v>
      </c>
      <c r="F546" t="s">
        <v>2756</v>
      </c>
      <c r="G546" t="s">
        <v>2757</v>
      </c>
    </row>
    <row r="547" spans="2:7" x14ac:dyDescent="0.25">
      <c r="B547" t="s">
        <v>759</v>
      </c>
      <c r="C547" t="s">
        <v>3036</v>
      </c>
      <c r="D547" t="s">
        <v>762</v>
      </c>
      <c r="E547" t="s">
        <v>3065</v>
      </c>
      <c r="F547" t="s">
        <v>3066</v>
      </c>
      <c r="G547" t="s">
        <v>2189</v>
      </c>
    </row>
    <row r="548" spans="2:7" x14ac:dyDescent="0.25">
      <c r="B548" t="s">
        <v>759</v>
      </c>
      <c r="C548" t="s">
        <v>522</v>
      </c>
      <c r="D548" t="s">
        <v>763</v>
      </c>
      <c r="E548" t="s">
        <v>2758</v>
      </c>
      <c r="F548" t="s">
        <v>2759</v>
      </c>
      <c r="G548" t="s">
        <v>2361</v>
      </c>
    </row>
    <row r="549" spans="2:7" x14ac:dyDescent="0.25">
      <c r="B549" t="s">
        <v>759</v>
      </c>
      <c r="C549" t="s">
        <v>523</v>
      </c>
      <c r="D549" t="s">
        <v>762</v>
      </c>
      <c r="E549" t="s">
        <v>2209</v>
      </c>
      <c r="F549" t="s">
        <v>2222</v>
      </c>
      <c r="G549" t="s">
        <v>2223</v>
      </c>
    </row>
    <row r="550" spans="2:7" x14ac:dyDescent="0.25">
      <c r="B550" t="s">
        <v>759</v>
      </c>
      <c r="C550" t="s">
        <v>4547</v>
      </c>
      <c r="D550" t="s">
        <v>762</v>
      </c>
    </row>
    <row r="551" spans="2:7" x14ac:dyDescent="0.25">
      <c r="B551" t="s">
        <v>759</v>
      </c>
      <c r="C551" t="s">
        <v>524</v>
      </c>
      <c r="D551" t="s">
        <v>762</v>
      </c>
      <c r="E551" t="s">
        <v>2209</v>
      </c>
      <c r="F551" t="s">
        <v>2222</v>
      </c>
      <c r="G551" t="s">
        <v>2220</v>
      </c>
    </row>
    <row r="552" spans="2:7" x14ac:dyDescent="0.25">
      <c r="B552" t="s">
        <v>759</v>
      </c>
      <c r="C552" t="s">
        <v>525</v>
      </c>
      <c r="D552" t="s">
        <v>762</v>
      </c>
      <c r="E552" t="s">
        <v>2753</v>
      </c>
      <c r="F552" t="s">
        <v>2760</v>
      </c>
      <c r="G552" t="s">
        <v>2529</v>
      </c>
    </row>
    <row r="553" spans="2:7" x14ac:dyDescent="0.25">
      <c r="B553" t="s">
        <v>759</v>
      </c>
      <c r="C553" t="s">
        <v>526</v>
      </c>
      <c r="D553" t="s">
        <v>762</v>
      </c>
      <c r="E553" t="s">
        <v>2245</v>
      </c>
      <c r="F553" t="s">
        <v>2230</v>
      </c>
      <c r="G553" t="s">
        <v>2246</v>
      </c>
    </row>
    <row r="554" spans="2:7" x14ac:dyDescent="0.25">
      <c r="B554" t="s">
        <v>759</v>
      </c>
      <c r="C554" t="s">
        <v>527</v>
      </c>
      <c r="D554" t="s">
        <v>1979</v>
      </c>
      <c r="E554" t="s">
        <v>2345</v>
      </c>
      <c r="F554" t="s">
        <v>2000</v>
      </c>
      <c r="G554" t="s">
        <v>2346</v>
      </c>
    </row>
    <row r="555" spans="2:7" x14ac:dyDescent="0.25">
      <c r="B555" t="s">
        <v>759</v>
      </c>
      <c r="C555" t="s">
        <v>528</v>
      </c>
      <c r="D555" t="s">
        <v>762</v>
      </c>
      <c r="E555" t="s">
        <v>2762</v>
      </c>
      <c r="F555" t="s">
        <v>2764</v>
      </c>
      <c r="G555" t="s">
        <v>2763</v>
      </c>
    </row>
    <row r="556" spans="2:7" x14ac:dyDescent="0.25">
      <c r="B556" t="s">
        <v>759</v>
      </c>
      <c r="C556" t="s">
        <v>529</v>
      </c>
      <c r="D556" t="s">
        <v>762</v>
      </c>
      <c r="E556" t="s">
        <v>2286</v>
      </c>
      <c r="F556" t="s">
        <v>2029</v>
      </c>
      <c r="G556" t="s">
        <v>2399</v>
      </c>
    </row>
    <row r="557" spans="2:7" x14ac:dyDescent="0.25">
      <c r="B557" t="s">
        <v>759</v>
      </c>
      <c r="C557" t="s">
        <v>530</v>
      </c>
      <c r="D557" t="s">
        <v>762</v>
      </c>
      <c r="E557" t="s">
        <v>2753</v>
      </c>
      <c r="F557" t="s">
        <v>2766</v>
      </c>
      <c r="G557" t="s">
        <v>2765</v>
      </c>
    </row>
    <row r="558" spans="2:7" x14ac:dyDescent="0.25">
      <c r="B558" t="s">
        <v>759</v>
      </c>
      <c r="C558" t="s">
        <v>531</v>
      </c>
      <c r="D558" t="s">
        <v>762</v>
      </c>
      <c r="E558" t="s">
        <v>2286</v>
      </c>
      <c r="F558" t="s">
        <v>2036</v>
      </c>
      <c r="G558" t="s">
        <v>2293</v>
      </c>
    </row>
    <row r="559" spans="2:7" x14ac:dyDescent="0.25">
      <c r="B559" t="s">
        <v>759</v>
      </c>
      <c r="C559" t="s">
        <v>532</v>
      </c>
      <c r="D559" t="s">
        <v>762</v>
      </c>
      <c r="E559" t="s">
        <v>2182</v>
      </c>
      <c r="F559" t="s">
        <v>2054</v>
      </c>
      <c r="G559" t="s">
        <v>2181</v>
      </c>
    </row>
    <row r="560" spans="2:7" x14ac:dyDescent="0.25">
      <c r="B560" t="s">
        <v>759</v>
      </c>
      <c r="C560" t="s">
        <v>533</v>
      </c>
      <c r="D560" t="s">
        <v>763</v>
      </c>
      <c r="E560" t="s">
        <v>2769</v>
      </c>
      <c r="F560" t="s">
        <v>2768</v>
      </c>
      <c r="G560" t="s">
        <v>2767</v>
      </c>
    </row>
    <row r="561" spans="2:7" x14ac:dyDescent="0.25">
      <c r="B561" t="s">
        <v>759</v>
      </c>
      <c r="C561" t="s">
        <v>534</v>
      </c>
      <c r="D561" t="s">
        <v>763</v>
      </c>
      <c r="E561" t="s">
        <v>2771</v>
      </c>
      <c r="F561" t="s">
        <v>2772</v>
      </c>
      <c r="G561" t="s">
        <v>2770</v>
      </c>
    </row>
    <row r="562" spans="2:7" x14ac:dyDescent="0.25">
      <c r="B562" t="s">
        <v>759</v>
      </c>
      <c r="C562" t="s">
        <v>535</v>
      </c>
      <c r="D562" t="s">
        <v>762</v>
      </c>
      <c r="E562" t="s">
        <v>2286</v>
      </c>
      <c r="F562" t="s">
        <v>2029</v>
      </c>
      <c r="G562" t="s">
        <v>2292</v>
      </c>
    </row>
    <row r="563" spans="2:7" x14ac:dyDescent="0.25">
      <c r="B563" t="s">
        <v>759</v>
      </c>
      <c r="C563" t="s">
        <v>536</v>
      </c>
      <c r="D563" t="s">
        <v>762</v>
      </c>
      <c r="E563" t="s">
        <v>2180</v>
      </c>
      <c r="F563" t="s">
        <v>2055</v>
      </c>
      <c r="G563" t="s">
        <v>2181</v>
      </c>
    </row>
    <row r="564" spans="2:7" x14ac:dyDescent="0.25">
      <c r="B564" t="s">
        <v>759</v>
      </c>
      <c r="C564" t="s">
        <v>537</v>
      </c>
      <c r="D564" t="s">
        <v>762</v>
      </c>
      <c r="E564" t="s">
        <v>2774</v>
      </c>
      <c r="F564" t="s">
        <v>2773</v>
      </c>
      <c r="G564" t="s">
        <v>2579</v>
      </c>
    </row>
    <row r="565" spans="2:7" x14ac:dyDescent="0.25">
      <c r="B565" t="s">
        <v>759</v>
      </c>
      <c r="C565" t="s">
        <v>538</v>
      </c>
      <c r="D565" t="s">
        <v>763</v>
      </c>
      <c r="E565" t="s">
        <v>2257</v>
      </c>
      <c r="F565" t="s">
        <v>2265</v>
      </c>
      <c r="G565" t="s">
        <v>2258</v>
      </c>
    </row>
    <row r="566" spans="2:7" x14ac:dyDescent="0.25">
      <c r="B566" t="s">
        <v>759</v>
      </c>
      <c r="C566" t="s">
        <v>539</v>
      </c>
      <c r="D566" t="s">
        <v>762</v>
      </c>
      <c r="E566" t="s">
        <v>2775</v>
      </c>
      <c r="F566" t="s">
        <v>2777</v>
      </c>
      <c r="G566" t="s">
        <v>2776</v>
      </c>
    </row>
    <row r="567" spans="2:7" x14ac:dyDescent="0.25">
      <c r="B567" t="s">
        <v>759</v>
      </c>
      <c r="C567" t="s">
        <v>540</v>
      </c>
      <c r="D567" t="s">
        <v>762</v>
      </c>
      <c r="E567" t="s">
        <v>2286</v>
      </c>
      <c r="F567" t="s">
        <v>2034</v>
      </c>
      <c r="G567" t="s">
        <v>2294</v>
      </c>
    </row>
    <row r="568" spans="2:7" x14ac:dyDescent="0.25">
      <c r="B568" t="s">
        <v>759</v>
      </c>
      <c r="C568" t="s">
        <v>541</v>
      </c>
      <c r="D568" t="s">
        <v>762</v>
      </c>
      <c r="E568" t="s">
        <v>2590</v>
      </c>
      <c r="F568" t="s">
        <v>2591</v>
      </c>
      <c r="G568" t="s">
        <v>2588</v>
      </c>
    </row>
    <row r="569" spans="2:7" x14ac:dyDescent="0.25">
      <c r="B569" t="s">
        <v>759</v>
      </c>
      <c r="C569" t="s">
        <v>542</v>
      </c>
      <c r="D569" t="s">
        <v>763</v>
      </c>
      <c r="E569" t="s">
        <v>2064</v>
      </c>
      <c r="F569" t="s">
        <v>2066</v>
      </c>
      <c r="G569" t="s">
        <v>2065</v>
      </c>
    </row>
    <row r="570" spans="2:7" x14ac:dyDescent="0.25">
      <c r="B570" t="s">
        <v>759</v>
      </c>
      <c r="C570" t="s">
        <v>543</v>
      </c>
      <c r="D570" t="s">
        <v>762</v>
      </c>
      <c r="E570" t="s">
        <v>2276</v>
      </c>
      <c r="F570" t="s">
        <v>2281</v>
      </c>
      <c r="G570" t="s">
        <v>2277</v>
      </c>
    </row>
    <row r="571" spans="2:7" x14ac:dyDescent="0.25">
      <c r="B571" t="s">
        <v>759</v>
      </c>
      <c r="C571" t="s">
        <v>544</v>
      </c>
      <c r="D571" t="s">
        <v>763</v>
      </c>
      <c r="E571" t="s">
        <v>2779</v>
      </c>
      <c r="F571" t="s">
        <v>2780</v>
      </c>
      <c r="G571" t="s">
        <v>2778</v>
      </c>
    </row>
    <row r="572" spans="2:7" x14ac:dyDescent="0.25">
      <c r="B572" t="s">
        <v>759</v>
      </c>
      <c r="C572" t="s">
        <v>545</v>
      </c>
      <c r="D572" t="s">
        <v>763</v>
      </c>
      <c r="E572" t="s">
        <v>2330</v>
      </c>
      <c r="F572" t="s">
        <v>2333</v>
      </c>
      <c r="G572" t="s">
        <v>2331</v>
      </c>
    </row>
    <row r="573" spans="2:7" x14ac:dyDescent="0.25">
      <c r="B573" t="s">
        <v>759</v>
      </c>
      <c r="C573" t="s">
        <v>546</v>
      </c>
      <c r="D573" t="s">
        <v>762</v>
      </c>
      <c r="E573" t="s">
        <v>2581</v>
      </c>
      <c r="F573" t="s">
        <v>2022</v>
      </c>
      <c r="G573" t="s">
        <v>2531</v>
      </c>
    </row>
    <row r="574" spans="2:7" x14ac:dyDescent="0.25">
      <c r="B574" t="s">
        <v>3046</v>
      </c>
      <c r="C574" t="s">
        <v>547</v>
      </c>
      <c r="D574" t="s">
        <v>763</v>
      </c>
    </row>
    <row r="575" spans="2:7" x14ac:dyDescent="0.25">
      <c r="B575" t="s">
        <v>3046</v>
      </c>
      <c r="C575" t="s">
        <v>33</v>
      </c>
      <c r="D575" t="s">
        <v>763</v>
      </c>
    </row>
    <row r="576" spans="2:7" x14ac:dyDescent="0.25">
      <c r="B576" t="s">
        <v>3046</v>
      </c>
      <c r="C576" t="s">
        <v>548</v>
      </c>
      <c r="D576" t="s">
        <v>763</v>
      </c>
    </row>
    <row r="577" spans="2:4" x14ac:dyDescent="0.25">
      <c r="B577" t="s">
        <v>3046</v>
      </c>
      <c r="C577" t="s">
        <v>549</v>
      </c>
      <c r="D577" t="s">
        <v>763</v>
      </c>
    </row>
    <row r="578" spans="2:4" x14ac:dyDescent="0.25">
      <c r="B578" t="s">
        <v>3046</v>
      </c>
      <c r="C578" t="s">
        <v>550</v>
      </c>
      <c r="D578" t="s">
        <v>763</v>
      </c>
    </row>
    <row r="579" spans="2:4" x14ac:dyDescent="0.25">
      <c r="B579" t="s">
        <v>3046</v>
      </c>
      <c r="C579" t="s">
        <v>551</v>
      </c>
      <c r="D579" t="s">
        <v>763</v>
      </c>
    </row>
    <row r="580" spans="2:4" x14ac:dyDescent="0.25">
      <c r="B580" t="s">
        <v>3046</v>
      </c>
      <c r="C580" t="s">
        <v>552</v>
      </c>
      <c r="D580" t="s">
        <v>763</v>
      </c>
    </row>
    <row r="581" spans="2:4" x14ac:dyDescent="0.25">
      <c r="B581" t="s">
        <v>3046</v>
      </c>
      <c r="C581" t="s">
        <v>553</v>
      </c>
      <c r="D581" t="s">
        <v>763</v>
      </c>
    </row>
    <row r="582" spans="2:4" x14ac:dyDescent="0.25">
      <c r="B582" t="s">
        <v>3046</v>
      </c>
      <c r="C582" t="s">
        <v>554</v>
      </c>
      <c r="D582" t="s">
        <v>763</v>
      </c>
    </row>
    <row r="583" spans="2:4" x14ac:dyDescent="0.25">
      <c r="B583" t="s">
        <v>3046</v>
      </c>
      <c r="C583" t="s">
        <v>555</v>
      </c>
      <c r="D583" t="s">
        <v>763</v>
      </c>
    </row>
    <row r="584" spans="2:4" x14ac:dyDescent="0.25">
      <c r="B584" t="s">
        <v>3046</v>
      </c>
      <c r="C584" t="s">
        <v>556</v>
      </c>
      <c r="D584" t="s">
        <v>763</v>
      </c>
    </row>
    <row r="585" spans="2:4" x14ac:dyDescent="0.25">
      <c r="B585" t="s">
        <v>3046</v>
      </c>
      <c r="C585" t="s">
        <v>918</v>
      </c>
      <c r="D585" t="s">
        <v>763</v>
      </c>
    </row>
    <row r="586" spans="2:4" x14ac:dyDescent="0.25">
      <c r="B586" t="s">
        <v>3046</v>
      </c>
      <c r="C586" t="s">
        <v>557</v>
      </c>
      <c r="D586" t="s">
        <v>763</v>
      </c>
    </row>
    <row r="587" spans="2:4" x14ac:dyDescent="0.25">
      <c r="B587" t="s">
        <v>3046</v>
      </c>
      <c r="C587" t="s">
        <v>558</v>
      </c>
      <c r="D587" t="s">
        <v>763</v>
      </c>
    </row>
    <row r="588" spans="2:4" x14ac:dyDescent="0.25">
      <c r="B588" t="s">
        <v>3046</v>
      </c>
      <c r="C588" t="s">
        <v>559</v>
      </c>
      <c r="D588" t="s">
        <v>763</v>
      </c>
    </row>
    <row r="589" spans="2:4" x14ac:dyDescent="0.25">
      <c r="B589" t="s">
        <v>3046</v>
      </c>
      <c r="C589" t="s">
        <v>560</v>
      </c>
      <c r="D589" t="s">
        <v>763</v>
      </c>
    </row>
    <row r="590" spans="2:4" x14ac:dyDescent="0.25">
      <c r="B590" t="s">
        <v>3046</v>
      </c>
      <c r="C590" t="s">
        <v>561</v>
      </c>
      <c r="D590" t="s">
        <v>763</v>
      </c>
    </row>
    <row r="591" spans="2:4" x14ac:dyDescent="0.25">
      <c r="B591" t="s">
        <v>3046</v>
      </c>
      <c r="C591" t="s">
        <v>562</v>
      </c>
      <c r="D591" t="s">
        <v>763</v>
      </c>
    </row>
    <row r="592" spans="2:4" x14ac:dyDescent="0.25">
      <c r="B592" t="s">
        <v>3046</v>
      </c>
      <c r="C592" t="s">
        <v>563</v>
      </c>
      <c r="D592" t="s">
        <v>763</v>
      </c>
    </row>
    <row r="593" spans="2:4" x14ac:dyDescent="0.25">
      <c r="B593" t="s">
        <v>3046</v>
      </c>
      <c r="C593" t="s">
        <v>564</v>
      </c>
      <c r="D593" t="s">
        <v>763</v>
      </c>
    </row>
    <row r="594" spans="2:4" x14ac:dyDescent="0.25">
      <c r="B594" t="s">
        <v>3046</v>
      </c>
      <c r="C594" t="s">
        <v>565</v>
      </c>
      <c r="D594" t="s">
        <v>763</v>
      </c>
    </row>
    <row r="595" spans="2:4" x14ac:dyDescent="0.25">
      <c r="B595" t="s">
        <v>3046</v>
      </c>
      <c r="C595" t="s">
        <v>566</v>
      </c>
      <c r="D595" t="s">
        <v>763</v>
      </c>
    </row>
    <row r="596" spans="2:4" x14ac:dyDescent="0.25">
      <c r="B596" t="s">
        <v>3046</v>
      </c>
      <c r="C596" t="s">
        <v>4657</v>
      </c>
      <c r="D596" t="s">
        <v>763</v>
      </c>
    </row>
    <row r="597" spans="2:4" x14ac:dyDescent="0.25">
      <c r="B597" t="s">
        <v>3046</v>
      </c>
      <c r="C597" t="s">
        <v>567</v>
      </c>
      <c r="D597" t="s">
        <v>763</v>
      </c>
    </row>
    <row r="598" spans="2:4" x14ac:dyDescent="0.25">
      <c r="B598" t="s">
        <v>3046</v>
      </c>
      <c r="C598" t="s">
        <v>568</v>
      </c>
      <c r="D598" t="s">
        <v>763</v>
      </c>
    </row>
    <row r="599" spans="2:4" x14ac:dyDescent="0.25">
      <c r="B599" t="s">
        <v>3046</v>
      </c>
      <c r="C599" t="s">
        <v>569</v>
      </c>
      <c r="D599" t="s">
        <v>763</v>
      </c>
    </row>
    <row r="600" spans="2:4" x14ac:dyDescent="0.25">
      <c r="B600" t="s">
        <v>3046</v>
      </c>
      <c r="C600" t="s">
        <v>570</v>
      </c>
      <c r="D600" t="s">
        <v>763</v>
      </c>
    </row>
    <row r="601" spans="2:4" x14ac:dyDescent="0.25">
      <c r="B601" t="s">
        <v>3046</v>
      </c>
      <c r="C601" t="s">
        <v>571</v>
      </c>
      <c r="D601" t="s">
        <v>763</v>
      </c>
    </row>
    <row r="602" spans="2:4" x14ac:dyDescent="0.25">
      <c r="B602" t="s">
        <v>3046</v>
      </c>
      <c r="C602" t="s">
        <v>572</v>
      </c>
      <c r="D602" t="s">
        <v>763</v>
      </c>
    </row>
    <row r="603" spans="2:4" x14ac:dyDescent="0.25">
      <c r="B603" t="s">
        <v>3046</v>
      </c>
      <c r="C603" t="s">
        <v>573</v>
      </c>
      <c r="D603" t="s">
        <v>763</v>
      </c>
    </row>
    <row r="604" spans="2:4" x14ac:dyDescent="0.25">
      <c r="B604" t="s">
        <v>3046</v>
      </c>
      <c r="C604" t="s">
        <v>574</v>
      </c>
      <c r="D604" t="s">
        <v>763</v>
      </c>
    </row>
    <row r="605" spans="2:4" x14ac:dyDescent="0.25">
      <c r="B605" t="s">
        <v>3046</v>
      </c>
      <c r="C605" t="s">
        <v>575</v>
      </c>
      <c r="D605" t="s">
        <v>763</v>
      </c>
    </row>
    <row r="606" spans="2:4" x14ac:dyDescent="0.25">
      <c r="B606" t="s">
        <v>3046</v>
      </c>
      <c r="C606" t="s">
        <v>576</v>
      </c>
      <c r="D606" t="s">
        <v>763</v>
      </c>
    </row>
    <row r="607" spans="2:4" x14ac:dyDescent="0.25">
      <c r="B607" t="s">
        <v>3046</v>
      </c>
      <c r="C607" t="s">
        <v>577</v>
      </c>
      <c r="D607" t="s">
        <v>763</v>
      </c>
    </row>
    <row r="608" spans="2:4" x14ac:dyDescent="0.25">
      <c r="B608" t="s">
        <v>3046</v>
      </c>
      <c r="C608" t="s">
        <v>578</v>
      </c>
      <c r="D608" t="s">
        <v>763</v>
      </c>
    </row>
    <row r="609" spans="2:4" x14ac:dyDescent="0.25">
      <c r="B609" t="s">
        <v>3046</v>
      </c>
      <c r="C609" t="s">
        <v>579</v>
      </c>
      <c r="D609" t="s">
        <v>763</v>
      </c>
    </row>
    <row r="610" spans="2:4" x14ac:dyDescent="0.25">
      <c r="B610" t="s">
        <v>3046</v>
      </c>
      <c r="C610" t="s">
        <v>4658</v>
      </c>
      <c r="D610" t="s">
        <v>763</v>
      </c>
    </row>
    <row r="611" spans="2:4" x14ac:dyDescent="0.25">
      <c r="B611" t="s">
        <v>3046</v>
      </c>
      <c r="C611" t="s">
        <v>580</v>
      </c>
      <c r="D611" t="s">
        <v>763</v>
      </c>
    </row>
    <row r="612" spans="2:4" x14ac:dyDescent="0.25">
      <c r="B612" t="s">
        <v>3046</v>
      </c>
      <c r="C612" t="s">
        <v>581</v>
      </c>
      <c r="D612" t="s">
        <v>763</v>
      </c>
    </row>
    <row r="613" spans="2:4" x14ac:dyDescent="0.25">
      <c r="B613" t="s">
        <v>3046</v>
      </c>
      <c r="C613" t="s">
        <v>582</v>
      </c>
      <c r="D613" t="s">
        <v>763</v>
      </c>
    </row>
    <row r="614" spans="2:4" x14ac:dyDescent="0.25">
      <c r="B614" t="s">
        <v>3046</v>
      </c>
      <c r="C614" t="s">
        <v>583</v>
      </c>
      <c r="D614" t="s">
        <v>763</v>
      </c>
    </row>
    <row r="615" spans="2:4" x14ac:dyDescent="0.25">
      <c r="B615" t="s">
        <v>3046</v>
      </c>
      <c r="C615" t="s">
        <v>584</v>
      </c>
      <c r="D615" t="s">
        <v>763</v>
      </c>
    </row>
    <row r="616" spans="2:4" x14ac:dyDescent="0.25">
      <c r="B616" t="s">
        <v>3046</v>
      </c>
      <c r="C616" t="s">
        <v>585</v>
      </c>
      <c r="D616" t="s">
        <v>763</v>
      </c>
    </row>
    <row r="617" spans="2:4" x14ac:dyDescent="0.25">
      <c r="B617" t="s">
        <v>3046</v>
      </c>
      <c r="C617" t="s">
        <v>586</v>
      </c>
      <c r="D617" t="s">
        <v>763</v>
      </c>
    </row>
    <row r="618" spans="2:4" x14ac:dyDescent="0.25">
      <c r="B618" t="s">
        <v>3046</v>
      </c>
      <c r="C618" t="s">
        <v>3040</v>
      </c>
      <c r="D618" t="s">
        <v>763</v>
      </c>
    </row>
    <row r="619" spans="2:4" x14ac:dyDescent="0.25">
      <c r="B619" t="s">
        <v>3046</v>
      </c>
      <c r="C619" t="s">
        <v>587</v>
      </c>
      <c r="D619" t="s">
        <v>763</v>
      </c>
    </row>
    <row r="620" spans="2:4" x14ac:dyDescent="0.25">
      <c r="B620" t="s">
        <v>3046</v>
      </c>
      <c r="C620" t="s">
        <v>588</v>
      </c>
      <c r="D620" t="s">
        <v>763</v>
      </c>
    </row>
    <row r="621" spans="2:4" x14ac:dyDescent="0.25">
      <c r="B621" t="s">
        <v>3046</v>
      </c>
      <c r="C621" t="s">
        <v>589</v>
      </c>
      <c r="D621" t="s">
        <v>763</v>
      </c>
    </row>
    <row r="622" spans="2:4" x14ac:dyDescent="0.25">
      <c r="B622" t="s">
        <v>3046</v>
      </c>
      <c r="C622" t="s">
        <v>590</v>
      </c>
      <c r="D622" t="s">
        <v>763</v>
      </c>
    </row>
    <row r="623" spans="2:4" x14ac:dyDescent="0.25">
      <c r="B623" t="s">
        <v>3046</v>
      </c>
      <c r="C623" t="s">
        <v>591</v>
      </c>
      <c r="D623" t="s">
        <v>763</v>
      </c>
    </row>
    <row r="624" spans="2:4" x14ac:dyDescent="0.25">
      <c r="B624" t="s">
        <v>3046</v>
      </c>
      <c r="C624" t="s">
        <v>592</v>
      </c>
      <c r="D624" t="s">
        <v>763</v>
      </c>
    </row>
    <row r="625" spans="2:4" x14ac:dyDescent="0.25">
      <c r="B625" t="s">
        <v>3046</v>
      </c>
      <c r="C625" t="s">
        <v>593</v>
      </c>
      <c r="D625" t="s">
        <v>763</v>
      </c>
    </row>
    <row r="626" spans="2:4" x14ac:dyDescent="0.25">
      <c r="B626" t="s">
        <v>3046</v>
      </c>
      <c r="C626" t="s">
        <v>594</v>
      </c>
      <c r="D626" t="s">
        <v>763</v>
      </c>
    </row>
    <row r="627" spans="2:4" x14ac:dyDescent="0.25">
      <c r="B627" t="s">
        <v>3046</v>
      </c>
      <c r="C627" t="s">
        <v>595</v>
      </c>
      <c r="D627" t="s">
        <v>763</v>
      </c>
    </row>
    <row r="628" spans="2:4" x14ac:dyDescent="0.25">
      <c r="B628" t="s">
        <v>3046</v>
      </c>
      <c r="C628" t="s">
        <v>596</v>
      </c>
      <c r="D628" t="s">
        <v>763</v>
      </c>
    </row>
    <row r="629" spans="2:4" x14ac:dyDescent="0.25">
      <c r="B629" t="s">
        <v>3046</v>
      </c>
      <c r="C629" t="s">
        <v>4660</v>
      </c>
      <c r="D629" t="s">
        <v>763</v>
      </c>
    </row>
    <row r="630" spans="2:4" x14ac:dyDescent="0.25">
      <c r="B630" t="s">
        <v>3046</v>
      </c>
      <c r="C630" t="s">
        <v>597</v>
      </c>
      <c r="D630" t="s">
        <v>763</v>
      </c>
    </row>
    <row r="631" spans="2:4" x14ac:dyDescent="0.25">
      <c r="B631" t="s">
        <v>3046</v>
      </c>
      <c r="C631" t="s">
        <v>598</v>
      </c>
      <c r="D631" t="s">
        <v>763</v>
      </c>
    </row>
    <row r="632" spans="2:4" x14ac:dyDescent="0.25">
      <c r="B632" t="s">
        <v>3046</v>
      </c>
      <c r="C632" t="s">
        <v>599</v>
      </c>
      <c r="D632" t="s">
        <v>763</v>
      </c>
    </row>
    <row r="633" spans="2:4" x14ac:dyDescent="0.25">
      <c r="B633" t="s">
        <v>3046</v>
      </c>
      <c r="C633" t="s">
        <v>600</v>
      </c>
      <c r="D633" t="s">
        <v>763</v>
      </c>
    </row>
    <row r="634" spans="2:4" x14ac:dyDescent="0.25">
      <c r="B634" t="s">
        <v>3046</v>
      </c>
      <c r="C634" t="s">
        <v>601</v>
      </c>
      <c r="D634" t="s">
        <v>763</v>
      </c>
    </row>
    <row r="635" spans="2:4" x14ac:dyDescent="0.25">
      <c r="B635" t="s">
        <v>3046</v>
      </c>
      <c r="C635" t="s">
        <v>602</v>
      </c>
      <c r="D635" t="s">
        <v>763</v>
      </c>
    </row>
    <row r="636" spans="2:4" x14ac:dyDescent="0.25">
      <c r="B636" t="s">
        <v>3046</v>
      </c>
      <c r="C636" t="s">
        <v>603</v>
      </c>
      <c r="D636" t="s">
        <v>763</v>
      </c>
    </row>
    <row r="637" spans="2:4" x14ac:dyDescent="0.25">
      <c r="B637" t="s">
        <v>3046</v>
      </c>
      <c r="C637" t="s">
        <v>4664</v>
      </c>
      <c r="D637" t="s">
        <v>763</v>
      </c>
    </row>
    <row r="638" spans="2:4" x14ac:dyDescent="0.25">
      <c r="B638" t="s">
        <v>3046</v>
      </c>
      <c r="C638" t="s">
        <v>604</v>
      </c>
      <c r="D638" t="s">
        <v>763</v>
      </c>
    </row>
    <row r="639" spans="2:4" x14ac:dyDescent="0.25">
      <c r="B639" t="s">
        <v>3046</v>
      </c>
      <c r="C639" t="s">
        <v>605</v>
      </c>
      <c r="D639" t="s">
        <v>763</v>
      </c>
    </row>
    <row r="640" spans="2:4" x14ac:dyDescent="0.25">
      <c r="B640" t="s">
        <v>3046</v>
      </c>
      <c r="C640" t="s">
        <v>606</v>
      </c>
      <c r="D640" t="s">
        <v>763</v>
      </c>
    </row>
    <row r="641" spans="2:7" x14ac:dyDescent="0.25">
      <c r="B641" t="s">
        <v>3046</v>
      </c>
      <c r="C641" t="s">
        <v>607</v>
      </c>
      <c r="D641" t="s">
        <v>763</v>
      </c>
    </row>
    <row r="642" spans="2:7" x14ac:dyDescent="0.25">
      <c r="B642" t="s">
        <v>3046</v>
      </c>
      <c r="C642" t="s">
        <v>608</v>
      </c>
      <c r="D642" t="s">
        <v>763</v>
      </c>
    </row>
    <row r="643" spans="2:7" x14ac:dyDescent="0.25">
      <c r="B643" t="s">
        <v>3046</v>
      </c>
      <c r="C643" t="s">
        <v>609</v>
      </c>
      <c r="D643" t="s">
        <v>763</v>
      </c>
    </row>
    <row r="644" spans="2:7" x14ac:dyDescent="0.25">
      <c r="B644" t="s">
        <v>3046</v>
      </c>
      <c r="C644" t="s">
        <v>610</v>
      </c>
      <c r="D644" t="s">
        <v>763</v>
      </c>
    </row>
    <row r="645" spans="2:7" x14ac:dyDescent="0.25">
      <c r="B645" t="s">
        <v>3046</v>
      </c>
      <c r="C645" t="s">
        <v>611</v>
      </c>
      <c r="D645" t="s">
        <v>763</v>
      </c>
    </row>
    <row r="646" spans="2:7" x14ac:dyDescent="0.25">
      <c r="B646" t="s">
        <v>3046</v>
      </c>
      <c r="C646" t="s">
        <v>4667</v>
      </c>
      <c r="D646" t="s">
        <v>763</v>
      </c>
    </row>
    <row r="647" spans="2:7" x14ac:dyDescent="0.25">
      <c r="B647" t="s">
        <v>3046</v>
      </c>
      <c r="C647" t="s">
        <v>612</v>
      </c>
      <c r="D647" t="s">
        <v>763</v>
      </c>
    </row>
    <row r="648" spans="2:7" x14ac:dyDescent="0.25">
      <c r="B648" t="s">
        <v>3046</v>
      </c>
      <c r="C648" t="s">
        <v>779</v>
      </c>
      <c r="D648" t="s">
        <v>763</v>
      </c>
    </row>
    <row r="649" spans="2:7" x14ac:dyDescent="0.25">
      <c r="B649" t="s">
        <v>3046</v>
      </c>
      <c r="C649" t="s">
        <v>613</v>
      </c>
      <c r="D649" t="s">
        <v>763</v>
      </c>
    </row>
    <row r="650" spans="2:7" x14ac:dyDescent="0.25">
      <c r="B650" t="s">
        <v>3046</v>
      </c>
      <c r="C650" t="s">
        <v>614</v>
      </c>
      <c r="D650" t="s">
        <v>763</v>
      </c>
    </row>
    <row r="651" spans="2:7" x14ac:dyDescent="0.25">
      <c r="B651" t="s">
        <v>3046</v>
      </c>
      <c r="C651" t="s">
        <v>615</v>
      </c>
      <c r="D651" t="s">
        <v>763</v>
      </c>
    </row>
    <row r="652" spans="2:7" x14ac:dyDescent="0.25">
      <c r="B652" t="s">
        <v>3046</v>
      </c>
      <c r="C652" t="s">
        <v>616</v>
      </c>
      <c r="D652" t="s">
        <v>763</v>
      </c>
    </row>
    <row r="653" spans="2:7" x14ac:dyDescent="0.25">
      <c r="B653" t="s">
        <v>760</v>
      </c>
      <c r="C653" t="s">
        <v>617</v>
      </c>
      <c r="D653" t="s">
        <v>763</v>
      </c>
      <c r="E653" t="s">
        <v>2781</v>
      </c>
    </row>
    <row r="654" spans="2:7" x14ac:dyDescent="0.25">
      <c r="B654" t="s">
        <v>760</v>
      </c>
      <c r="C654" t="s">
        <v>618</v>
      </c>
      <c r="D654" t="s">
        <v>763</v>
      </c>
      <c r="E654" t="s">
        <v>2781</v>
      </c>
    </row>
    <row r="655" spans="2:7" x14ac:dyDescent="0.25">
      <c r="B655" t="s">
        <v>760</v>
      </c>
      <c r="C655" t="s">
        <v>619</v>
      </c>
      <c r="D655" t="s">
        <v>763</v>
      </c>
      <c r="E655" t="s">
        <v>2781</v>
      </c>
    </row>
    <row r="656" spans="2:7" x14ac:dyDescent="0.25">
      <c r="B656" t="s">
        <v>3050</v>
      </c>
      <c r="C656" t="s">
        <v>620</v>
      </c>
      <c r="D656" t="s">
        <v>763</v>
      </c>
      <c r="E656" t="s">
        <v>2783</v>
      </c>
      <c r="F656" t="s">
        <v>2784</v>
      </c>
      <c r="G656" t="s">
        <v>2782</v>
      </c>
    </row>
    <row r="657" spans="2:7" x14ac:dyDescent="0.25">
      <c r="B657" t="s">
        <v>3050</v>
      </c>
      <c r="C657" t="s">
        <v>4668</v>
      </c>
      <c r="D657" t="s">
        <v>763</v>
      </c>
    </row>
    <row r="658" spans="2:7" x14ac:dyDescent="0.25">
      <c r="B658" t="s">
        <v>3050</v>
      </c>
      <c r="C658" t="s">
        <v>621</v>
      </c>
      <c r="D658" t="s">
        <v>1979</v>
      </c>
      <c r="E658" t="s">
        <v>2785</v>
      </c>
      <c r="F658" t="s">
        <v>2787</v>
      </c>
      <c r="G658" t="s">
        <v>2786</v>
      </c>
    </row>
    <row r="659" spans="2:7" x14ac:dyDescent="0.25">
      <c r="B659" t="s">
        <v>3050</v>
      </c>
      <c r="C659" t="s">
        <v>622</v>
      </c>
      <c r="D659" t="s">
        <v>762</v>
      </c>
      <c r="E659" t="s">
        <v>2789</v>
      </c>
      <c r="F659" t="s">
        <v>2553</v>
      </c>
      <c r="G659" t="s">
        <v>2788</v>
      </c>
    </row>
    <row r="660" spans="2:7" x14ac:dyDescent="0.25">
      <c r="B660" t="s">
        <v>3050</v>
      </c>
      <c r="C660" t="s">
        <v>623</v>
      </c>
      <c r="D660" t="s">
        <v>762</v>
      </c>
      <c r="E660" t="s">
        <v>2789</v>
      </c>
      <c r="F660" t="s">
        <v>2553</v>
      </c>
      <c r="G660" t="s">
        <v>2788</v>
      </c>
    </row>
    <row r="661" spans="2:7" x14ac:dyDescent="0.25">
      <c r="B661" t="s">
        <v>3050</v>
      </c>
      <c r="C661" t="s">
        <v>624</v>
      </c>
      <c r="D661" t="s">
        <v>763</v>
      </c>
      <c r="E661" t="s">
        <v>2790</v>
      </c>
      <c r="F661" t="s">
        <v>2792</v>
      </c>
      <c r="G661" t="s">
        <v>2791</v>
      </c>
    </row>
    <row r="662" spans="2:7" x14ac:dyDescent="0.25">
      <c r="B662" t="s">
        <v>3050</v>
      </c>
      <c r="C662" t="s">
        <v>625</v>
      </c>
      <c r="D662" t="s">
        <v>762</v>
      </c>
      <c r="E662" t="s">
        <v>2793</v>
      </c>
      <c r="F662" t="s">
        <v>2794</v>
      </c>
      <c r="G662" t="s">
        <v>2788</v>
      </c>
    </row>
    <row r="663" spans="2:7" x14ac:dyDescent="0.25">
      <c r="B663" t="s">
        <v>3050</v>
      </c>
      <c r="C663" t="s">
        <v>626</v>
      </c>
      <c r="D663" t="s">
        <v>762</v>
      </c>
      <c r="E663" t="s">
        <v>2796</v>
      </c>
      <c r="F663" t="s">
        <v>2795</v>
      </c>
      <c r="G663" t="s">
        <v>2788</v>
      </c>
    </row>
    <row r="664" spans="2:7" x14ac:dyDescent="0.25">
      <c r="B664" t="s">
        <v>3050</v>
      </c>
      <c r="C664" t="s">
        <v>3076</v>
      </c>
      <c r="D664" t="s">
        <v>763</v>
      </c>
      <c r="E664" t="s">
        <v>2800</v>
      </c>
      <c r="F664" t="s">
        <v>2798</v>
      </c>
      <c r="G664" t="s">
        <v>2797</v>
      </c>
    </row>
    <row r="665" spans="2:7" x14ac:dyDescent="0.25">
      <c r="B665" t="s">
        <v>3050</v>
      </c>
      <c r="C665" t="s">
        <v>627</v>
      </c>
      <c r="D665" t="s">
        <v>763</v>
      </c>
      <c r="E665" t="s">
        <v>2801</v>
      </c>
      <c r="F665" t="s">
        <v>2768</v>
      </c>
      <c r="G665" t="s">
        <v>2797</v>
      </c>
    </row>
    <row r="666" spans="2:7" x14ac:dyDescent="0.25">
      <c r="B666" t="s">
        <v>3050</v>
      </c>
      <c r="C666" t="s">
        <v>3077</v>
      </c>
      <c r="D666" t="s">
        <v>763</v>
      </c>
      <c r="E666" t="s">
        <v>2802</v>
      </c>
      <c r="F666" t="s">
        <v>2799</v>
      </c>
      <c r="G666" t="s">
        <v>2797</v>
      </c>
    </row>
    <row r="667" spans="2:7" x14ac:dyDescent="0.25">
      <c r="B667" t="s">
        <v>3050</v>
      </c>
      <c r="C667" t="s">
        <v>628</v>
      </c>
      <c r="D667" t="s">
        <v>763</v>
      </c>
      <c r="E667" t="s">
        <v>2803</v>
      </c>
      <c r="F667" t="s">
        <v>2804</v>
      </c>
      <c r="G667" t="s">
        <v>2797</v>
      </c>
    </row>
    <row r="668" spans="2:7" x14ac:dyDescent="0.25">
      <c r="B668" t="s">
        <v>3050</v>
      </c>
      <c r="C668" t="s">
        <v>629</v>
      </c>
      <c r="D668" t="s">
        <v>763</v>
      </c>
      <c r="E668" t="s">
        <v>2805</v>
      </c>
      <c r="F668" t="s">
        <v>2807</v>
      </c>
      <c r="G668" t="s">
        <v>2806</v>
      </c>
    </row>
    <row r="669" spans="2:7" x14ac:dyDescent="0.25">
      <c r="B669" t="s">
        <v>3050</v>
      </c>
      <c r="C669" t="s">
        <v>630</v>
      </c>
      <c r="D669" t="s">
        <v>1979</v>
      </c>
      <c r="E669" t="s">
        <v>2808</v>
      </c>
      <c r="F669" t="s">
        <v>2809</v>
      </c>
      <c r="G669" s="12" t="s">
        <v>2906</v>
      </c>
    </row>
    <row r="670" spans="2:7" x14ac:dyDescent="0.25">
      <c r="B670" t="s">
        <v>3050</v>
      </c>
      <c r="C670" t="s">
        <v>3078</v>
      </c>
      <c r="D670" t="s">
        <v>1979</v>
      </c>
      <c r="E670" t="s">
        <v>2811</v>
      </c>
      <c r="F670" t="s">
        <v>2812</v>
      </c>
      <c r="G670" t="s">
        <v>2810</v>
      </c>
    </row>
    <row r="671" spans="2:7" x14ac:dyDescent="0.25">
      <c r="B671" t="s">
        <v>3050</v>
      </c>
      <c r="C671" t="s">
        <v>631</v>
      </c>
      <c r="D671" t="s">
        <v>763</v>
      </c>
      <c r="E671" t="s">
        <v>2813</v>
      </c>
      <c r="F671" t="s">
        <v>2815</v>
      </c>
      <c r="G671" t="s">
        <v>2814</v>
      </c>
    </row>
    <row r="672" spans="2:7" x14ac:dyDescent="0.25">
      <c r="B672" t="s">
        <v>3050</v>
      </c>
      <c r="C672" t="s">
        <v>632</v>
      </c>
      <c r="D672" t="s">
        <v>763</v>
      </c>
      <c r="E672" t="s">
        <v>2817</v>
      </c>
      <c r="F672" t="s">
        <v>2816</v>
      </c>
      <c r="G672" t="s">
        <v>2814</v>
      </c>
    </row>
    <row r="673" spans="2:7" x14ac:dyDescent="0.25">
      <c r="B673" t="s">
        <v>3050</v>
      </c>
      <c r="C673" t="s">
        <v>3079</v>
      </c>
      <c r="D673" t="s">
        <v>763</v>
      </c>
      <c r="E673" t="s">
        <v>2818</v>
      </c>
      <c r="F673" t="s">
        <v>2819</v>
      </c>
      <c r="G673" t="s">
        <v>2814</v>
      </c>
    </row>
    <row r="674" spans="2:7" x14ac:dyDescent="0.25">
      <c r="B674" t="s">
        <v>3050</v>
      </c>
      <c r="C674" t="s">
        <v>633</v>
      </c>
      <c r="D674" t="s">
        <v>763</v>
      </c>
      <c r="E674" t="s">
        <v>2820</v>
      </c>
      <c r="F674" t="s">
        <v>2821</v>
      </c>
      <c r="G674" t="s">
        <v>2814</v>
      </c>
    </row>
    <row r="675" spans="2:7" x14ac:dyDescent="0.25">
      <c r="B675" t="s">
        <v>3050</v>
      </c>
      <c r="C675" t="s">
        <v>634</v>
      </c>
      <c r="D675" t="s">
        <v>762</v>
      </c>
      <c r="E675" t="s">
        <v>2824</v>
      </c>
      <c r="F675" t="s">
        <v>2823</v>
      </c>
      <c r="G675" t="s">
        <v>2822</v>
      </c>
    </row>
    <row r="676" spans="2:7" x14ac:dyDescent="0.25">
      <c r="B676" t="s">
        <v>3050</v>
      </c>
      <c r="C676" t="s">
        <v>635</v>
      </c>
      <c r="D676" t="s">
        <v>762</v>
      </c>
      <c r="E676" t="s">
        <v>2825</v>
      </c>
      <c r="F676" t="s">
        <v>2826</v>
      </c>
      <c r="G676" t="s">
        <v>2822</v>
      </c>
    </row>
    <row r="677" spans="2:7" x14ac:dyDescent="0.25">
      <c r="B677" t="s">
        <v>3050</v>
      </c>
      <c r="C677" t="s">
        <v>3080</v>
      </c>
      <c r="D677" t="s">
        <v>762</v>
      </c>
      <c r="E677" t="s">
        <v>2827</v>
      </c>
      <c r="F677" t="s">
        <v>2828</v>
      </c>
      <c r="G677" t="s">
        <v>2822</v>
      </c>
    </row>
    <row r="678" spans="2:7" x14ac:dyDescent="0.25">
      <c r="B678" t="s">
        <v>3050</v>
      </c>
      <c r="C678" t="s">
        <v>636</v>
      </c>
      <c r="D678" t="s">
        <v>762</v>
      </c>
      <c r="E678" t="s">
        <v>2829</v>
      </c>
      <c r="F678" t="s">
        <v>2830</v>
      </c>
      <c r="G678" t="s">
        <v>2822</v>
      </c>
    </row>
    <row r="679" spans="2:7" x14ac:dyDescent="0.25">
      <c r="B679" t="s">
        <v>3050</v>
      </c>
      <c r="C679" t="s">
        <v>637</v>
      </c>
      <c r="D679" t="s">
        <v>762</v>
      </c>
      <c r="E679" t="s">
        <v>2831</v>
      </c>
      <c r="F679" t="s">
        <v>2832</v>
      </c>
      <c r="G679" t="s">
        <v>2788</v>
      </c>
    </row>
    <row r="680" spans="2:7" x14ac:dyDescent="0.25">
      <c r="B680" t="s">
        <v>3050</v>
      </c>
      <c r="C680" t="s">
        <v>638</v>
      </c>
      <c r="D680" t="s">
        <v>763</v>
      </c>
      <c r="E680" t="s">
        <v>2833</v>
      </c>
      <c r="F680" t="s">
        <v>2834</v>
      </c>
      <c r="G680" t="s">
        <v>2797</v>
      </c>
    </row>
    <row r="681" spans="2:7" x14ac:dyDescent="0.25">
      <c r="B681" t="s">
        <v>3050</v>
      </c>
      <c r="C681" t="s">
        <v>3081</v>
      </c>
      <c r="D681" t="s">
        <v>763</v>
      </c>
      <c r="E681" t="s">
        <v>2835</v>
      </c>
      <c r="F681" t="s">
        <v>2834</v>
      </c>
      <c r="G681" t="s">
        <v>2797</v>
      </c>
    </row>
    <row r="682" spans="2:7" x14ac:dyDescent="0.25">
      <c r="B682" t="s">
        <v>3050</v>
      </c>
      <c r="C682" t="s">
        <v>639</v>
      </c>
      <c r="D682" t="s">
        <v>763</v>
      </c>
      <c r="E682" t="s">
        <v>2836</v>
      </c>
      <c r="F682" t="s">
        <v>2837</v>
      </c>
      <c r="G682" t="s">
        <v>2822</v>
      </c>
    </row>
    <row r="683" spans="2:7" x14ac:dyDescent="0.25">
      <c r="B683" t="s">
        <v>3050</v>
      </c>
      <c r="C683" t="s">
        <v>3082</v>
      </c>
      <c r="D683" t="s">
        <v>763</v>
      </c>
      <c r="E683" t="s">
        <v>2838</v>
      </c>
      <c r="F683" t="s">
        <v>2834</v>
      </c>
      <c r="G683" t="s">
        <v>2822</v>
      </c>
    </row>
    <row r="684" spans="2:7" x14ac:dyDescent="0.25">
      <c r="B684" t="s">
        <v>3050</v>
      </c>
      <c r="C684" t="s">
        <v>640</v>
      </c>
      <c r="D684" t="s">
        <v>763</v>
      </c>
      <c r="E684" t="s">
        <v>2840</v>
      </c>
      <c r="F684" t="s">
        <v>2839</v>
      </c>
      <c r="G684" t="s">
        <v>2822</v>
      </c>
    </row>
    <row r="685" spans="2:7" x14ac:dyDescent="0.25">
      <c r="B685" t="s">
        <v>3050</v>
      </c>
      <c r="C685" t="s">
        <v>641</v>
      </c>
      <c r="D685" t="s">
        <v>763</v>
      </c>
      <c r="E685" t="s">
        <v>2842</v>
      </c>
      <c r="F685" t="s">
        <v>2843</v>
      </c>
      <c r="G685" t="s">
        <v>2841</v>
      </c>
    </row>
    <row r="686" spans="2:7" x14ac:dyDescent="0.25">
      <c r="B686" t="s">
        <v>3050</v>
      </c>
      <c r="C686" t="s">
        <v>3083</v>
      </c>
      <c r="D686" t="s">
        <v>763</v>
      </c>
      <c r="E686" t="s">
        <v>2845</v>
      </c>
      <c r="F686" t="s">
        <v>2846</v>
      </c>
      <c r="G686" t="s">
        <v>2844</v>
      </c>
    </row>
    <row r="687" spans="2:7" x14ac:dyDescent="0.25">
      <c r="B687" t="s">
        <v>3050</v>
      </c>
      <c r="C687" t="s">
        <v>642</v>
      </c>
      <c r="D687" t="s">
        <v>763</v>
      </c>
      <c r="E687" t="s">
        <v>2847</v>
      </c>
      <c r="F687" t="s">
        <v>2834</v>
      </c>
      <c r="G687" t="s">
        <v>2844</v>
      </c>
    </row>
    <row r="688" spans="2:7" x14ac:dyDescent="0.25">
      <c r="B688" t="s">
        <v>3050</v>
      </c>
      <c r="C688" t="s">
        <v>643</v>
      </c>
      <c r="D688" t="s">
        <v>763</v>
      </c>
      <c r="E688" t="s">
        <v>2849</v>
      </c>
      <c r="F688" t="s">
        <v>2848</v>
      </c>
      <c r="G688" t="s">
        <v>2844</v>
      </c>
    </row>
    <row r="689" spans="2:7" x14ac:dyDescent="0.25">
      <c r="B689" t="s">
        <v>3050</v>
      </c>
      <c r="C689" t="s">
        <v>644</v>
      </c>
      <c r="D689" t="s">
        <v>763</v>
      </c>
      <c r="E689" t="s">
        <v>2850</v>
      </c>
      <c r="F689" t="s">
        <v>2852</v>
      </c>
      <c r="G689" t="s">
        <v>2851</v>
      </c>
    </row>
    <row r="690" spans="2:7" x14ac:dyDescent="0.25">
      <c r="B690" t="s">
        <v>3050</v>
      </c>
      <c r="C690" t="s">
        <v>645</v>
      </c>
      <c r="D690" t="s">
        <v>763</v>
      </c>
      <c r="E690" t="s">
        <v>2836</v>
      </c>
      <c r="F690" t="s">
        <v>2854</v>
      </c>
      <c r="G690" t="s">
        <v>2853</v>
      </c>
    </row>
    <row r="691" spans="2:7" x14ac:dyDescent="0.25">
      <c r="B691" t="s">
        <v>3050</v>
      </c>
      <c r="C691" t="s">
        <v>646</v>
      </c>
      <c r="D691" t="s">
        <v>1979</v>
      </c>
      <c r="E691" t="s">
        <v>2856</v>
      </c>
      <c r="F691" t="s">
        <v>2857</v>
      </c>
      <c r="G691" t="s">
        <v>2855</v>
      </c>
    </row>
    <row r="692" spans="2:7" x14ac:dyDescent="0.25">
      <c r="B692" t="s">
        <v>3051</v>
      </c>
      <c r="C692" t="s">
        <v>3042</v>
      </c>
      <c r="D692" t="s">
        <v>763</v>
      </c>
    </row>
    <row r="693" spans="2:7" x14ac:dyDescent="0.25">
      <c r="B693" t="s">
        <v>3051</v>
      </c>
      <c r="C693" t="s">
        <v>647</v>
      </c>
      <c r="D693" t="s">
        <v>763</v>
      </c>
      <c r="E693" t="s">
        <v>2860</v>
      </c>
      <c r="F693" t="s">
        <v>2859</v>
      </c>
      <c r="G693" t="s">
        <v>2858</v>
      </c>
    </row>
    <row r="694" spans="2:7" x14ac:dyDescent="0.25">
      <c r="B694" t="s">
        <v>3051</v>
      </c>
      <c r="C694" t="s">
        <v>648</v>
      </c>
      <c r="D694" t="s">
        <v>763</v>
      </c>
      <c r="E694" t="s">
        <v>2861</v>
      </c>
      <c r="F694" t="s">
        <v>2864</v>
      </c>
      <c r="G694" t="s">
        <v>2862</v>
      </c>
    </row>
    <row r="695" spans="2:7" x14ac:dyDescent="0.25">
      <c r="B695" t="s">
        <v>3051</v>
      </c>
      <c r="C695" t="s">
        <v>649</v>
      </c>
      <c r="D695" t="s">
        <v>763</v>
      </c>
      <c r="E695" t="s">
        <v>2863</v>
      </c>
      <c r="F695" t="s">
        <v>2834</v>
      </c>
      <c r="G695" t="s">
        <v>2862</v>
      </c>
    </row>
    <row r="696" spans="2:7" x14ac:dyDescent="0.25">
      <c r="B696" t="s">
        <v>3051</v>
      </c>
      <c r="C696" t="s">
        <v>3041</v>
      </c>
      <c r="D696" t="s">
        <v>763</v>
      </c>
    </row>
    <row r="697" spans="2:7" x14ac:dyDescent="0.25">
      <c r="B697" t="s">
        <v>3051</v>
      </c>
      <c r="C697" t="s">
        <v>650</v>
      </c>
      <c r="D697" t="s">
        <v>763</v>
      </c>
      <c r="E697" t="s">
        <v>2865</v>
      </c>
      <c r="F697" t="s">
        <v>2866</v>
      </c>
      <c r="G697" t="s">
        <v>2858</v>
      </c>
    </row>
    <row r="698" spans="2:7" x14ac:dyDescent="0.25">
      <c r="B698" t="s">
        <v>3055</v>
      </c>
      <c r="C698" t="s">
        <v>651</v>
      </c>
      <c r="D698" t="s">
        <v>762</v>
      </c>
      <c r="E698" t="s">
        <v>2869</v>
      </c>
      <c r="F698" t="s">
        <v>2868</v>
      </c>
      <c r="G698" t="s">
        <v>2867</v>
      </c>
    </row>
    <row r="699" spans="2:7" x14ac:dyDescent="0.25">
      <c r="B699" t="s">
        <v>3055</v>
      </c>
      <c r="C699" t="s">
        <v>652</v>
      </c>
      <c r="D699" t="s">
        <v>763</v>
      </c>
      <c r="E699" t="s">
        <v>2871</v>
      </c>
      <c r="F699" t="s">
        <v>2872</v>
      </c>
      <c r="G699" t="s">
        <v>2870</v>
      </c>
    </row>
    <row r="700" spans="2:7" x14ac:dyDescent="0.25">
      <c r="B700" t="s">
        <v>3055</v>
      </c>
      <c r="C700" t="s">
        <v>3043</v>
      </c>
      <c r="D700" t="s">
        <v>763</v>
      </c>
      <c r="E700" t="s">
        <v>2873</v>
      </c>
      <c r="F700" t="s">
        <v>2834</v>
      </c>
      <c r="G700" t="s">
        <v>2874</v>
      </c>
    </row>
    <row r="701" spans="2:7" x14ac:dyDescent="0.25">
      <c r="B701" t="s">
        <v>3055</v>
      </c>
      <c r="C701" t="s">
        <v>653</v>
      </c>
      <c r="D701" t="s">
        <v>763</v>
      </c>
      <c r="E701" t="s">
        <v>2877</v>
      </c>
      <c r="F701" t="s">
        <v>2876</v>
      </c>
      <c r="G701" t="s">
        <v>2875</v>
      </c>
    </row>
    <row r="702" spans="2:7" x14ac:dyDescent="0.25">
      <c r="B702" t="s">
        <v>3055</v>
      </c>
      <c r="C702" t="s">
        <v>654</v>
      </c>
      <c r="D702" t="s">
        <v>763</v>
      </c>
      <c r="E702" t="s">
        <v>2881</v>
      </c>
      <c r="F702" t="s">
        <v>2834</v>
      </c>
      <c r="G702" t="s">
        <v>2878</v>
      </c>
    </row>
    <row r="703" spans="2:7" x14ac:dyDescent="0.25">
      <c r="B703" t="s">
        <v>3055</v>
      </c>
      <c r="C703" t="s">
        <v>3053</v>
      </c>
      <c r="D703" t="s">
        <v>763</v>
      </c>
      <c r="E703" t="s">
        <v>2880</v>
      </c>
      <c r="F703" t="s">
        <v>2879</v>
      </c>
      <c r="G703" t="s">
        <v>2874</v>
      </c>
    </row>
    <row r="704" spans="2:7" x14ac:dyDescent="0.25">
      <c r="B704" t="s">
        <v>3055</v>
      </c>
      <c r="C704" t="s">
        <v>655</v>
      </c>
      <c r="D704" t="s">
        <v>762</v>
      </c>
      <c r="E704" t="s">
        <v>2882</v>
      </c>
      <c r="F704" t="s">
        <v>2883</v>
      </c>
      <c r="G704" t="s">
        <v>2867</v>
      </c>
    </row>
    <row r="705" spans="2:7" x14ac:dyDescent="0.25">
      <c r="B705" t="s">
        <v>3055</v>
      </c>
      <c r="C705" t="s">
        <v>656</v>
      </c>
      <c r="D705" t="s">
        <v>763</v>
      </c>
      <c r="E705" t="s">
        <v>2884</v>
      </c>
      <c r="F705" t="s">
        <v>2886</v>
      </c>
      <c r="G705" t="s">
        <v>2885</v>
      </c>
    </row>
    <row r="706" spans="2:7" x14ac:dyDescent="0.25">
      <c r="B706" t="s">
        <v>3055</v>
      </c>
      <c r="C706" t="s">
        <v>657</v>
      </c>
      <c r="D706" t="s">
        <v>763</v>
      </c>
      <c r="E706" t="s">
        <v>2887</v>
      </c>
      <c r="F706" t="s">
        <v>2888</v>
      </c>
      <c r="G706" t="s">
        <v>2885</v>
      </c>
    </row>
    <row r="707" spans="2:7" x14ac:dyDescent="0.25">
      <c r="B707" t="s">
        <v>3055</v>
      </c>
      <c r="C707" t="s">
        <v>3054</v>
      </c>
      <c r="D707" t="s">
        <v>763</v>
      </c>
      <c r="E707" t="s">
        <v>2891</v>
      </c>
      <c r="F707" t="s">
        <v>2889</v>
      </c>
      <c r="G707" t="s">
        <v>2890</v>
      </c>
    </row>
    <row r="708" spans="2:7" x14ac:dyDescent="0.25">
      <c r="B708" t="s">
        <v>3055</v>
      </c>
      <c r="C708" t="s">
        <v>658</v>
      </c>
      <c r="D708" t="s">
        <v>763</v>
      </c>
      <c r="E708" t="s">
        <v>2892</v>
      </c>
      <c r="F708" t="s">
        <v>2894</v>
      </c>
      <c r="G708" t="s">
        <v>2893</v>
      </c>
    </row>
    <row r="709" spans="2:7" x14ac:dyDescent="0.25">
      <c r="B709" t="s">
        <v>3055</v>
      </c>
      <c r="C709" t="s">
        <v>659</v>
      </c>
      <c r="D709" t="s">
        <v>763</v>
      </c>
      <c r="E709" t="s">
        <v>2892</v>
      </c>
      <c r="F709" t="s">
        <v>2895</v>
      </c>
      <c r="G709" t="s">
        <v>2893</v>
      </c>
    </row>
    <row r="710" spans="2:7" x14ac:dyDescent="0.25">
      <c r="B710" t="s">
        <v>3055</v>
      </c>
      <c r="C710" t="s">
        <v>660</v>
      </c>
      <c r="D710" t="s">
        <v>763</v>
      </c>
      <c r="E710" t="s">
        <v>2892</v>
      </c>
      <c r="F710" t="s">
        <v>2896</v>
      </c>
      <c r="G710" t="s">
        <v>2893</v>
      </c>
    </row>
    <row r="711" spans="2:7" x14ac:dyDescent="0.25">
      <c r="B711" t="s">
        <v>3055</v>
      </c>
      <c r="C711" t="s">
        <v>661</v>
      </c>
      <c r="D711" t="s">
        <v>763</v>
      </c>
      <c r="E711" t="s">
        <v>2892</v>
      </c>
      <c r="F711" t="s">
        <v>2896</v>
      </c>
      <c r="G711" t="s">
        <v>2893</v>
      </c>
    </row>
    <row r="712" spans="2:7" x14ac:dyDescent="0.25">
      <c r="B712" t="s">
        <v>3055</v>
      </c>
      <c r="C712" t="s">
        <v>3044</v>
      </c>
      <c r="D712" t="s">
        <v>763</v>
      </c>
      <c r="E712" t="s">
        <v>2897</v>
      </c>
      <c r="F712" t="s">
        <v>2898</v>
      </c>
      <c r="G712" t="s">
        <v>2874</v>
      </c>
    </row>
    <row r="713" spans="2:7" x14ac:dyDescent="0.25">
      <c r="B713" t="s">
        <v>761</v>
      </c>
      <c r="C713" t="s">
        <v>662</v>
      </c>
      <c r="D713" t="s">
        <v>762</v>
      </c>
    </row>
    <row r="714" spans="2:7" x14ac:dyDescent="0.25">
      <c r="B714" t="s">
        <v>761</v>
      </c>
      <c r="C714" t="s">
        <v>663</v>
      </c>
      <c r="D714" t="s">
        <v>762</v>
      </c>
    </row>
    <row r="715" spans="2:7" x14ac:dyDescent="0.25">
      <c r="B715" t="s">
        <v>761</v>
      </c>
      <c r="C715" t="s">
        <v>664</v>
      </c>
      <c r="D715" t="s">
        <v>762</v>
      </c>
    </row>
    <row r="716" spans="2:7" x14ac:dyDescent="0.25">
      <c r="B716" t="s">
        <v>761</v>
      </c>
      <c r="C716" t="s">
        <v>665</v>
      </c>
      <c r="D716" t="s">
        <v>762</v>
      </c>
    </row>
    <row r="717" spans="2:7" x14ac:dyDescent="0.25">
      <c r="B717" t="s">
        <v>761</v>
      </c>
      <c r="C717" t="s">
        <v>666</v>
      </c>
      <c r="D717" t="s">
        <v>762</v>
      </c>
    </row>
    <row r="718" spans="2:7" x14ac:dyDescent="0.25">
      <c r="B718" t="s">
        <v>761</v>
      </c>
      <c r="C718" t="s">
        <v>667</v>
      </c>
      <c r="D718" t="s">
        <v>762</v>
      </c>
    </row>
    <row r="719" spans="2:7" x14ac:dyDescent="0.25">
      <c r="B719" t="s">
        <v>761</v>
      </c>
      <c r="C719" t="s">
        <v>668</v>
      </c>
      <c r="D719" t="s">
        <v>762</v>
      </c>
    </row>
    <row r="720" spans="2:7" x14ac:dyDescent="0.25">
      <c r="B720" t="s">
        <v>761</v>
      </c>
      <c r="C720" t="s">
        <v>669</v>
      </c>
      <c r="D720" t="s">
        <v>762</v>
      </c>
    </row>
    <row r="721" spans="2:4" x14ac:dyDescent="0.25">
      <c r="B721" t="s">
        <v>761</v>
      </c>
      <c r="C721" t="s">
        <v>670</v>
      </c>
      <c r="D721" t="s">
        <v>762</v>
      </c>
    </row>
    <row r="722" spans="2:4" x14ac:dyDescent="0.25">
      <c r="B722" t="s">
        <v>761</v>
      </c>
      <c r="C722" t="s">
        <v>671</v>
      </c>
      <c r="D722" t="s">
        <v>762</v>
      </c>
    </row>
    <row r="723" spans="2:4" x14ac:dyDescent="0.25">
      <c r="B723" t="s">
        <v>761</v>
      </c>
      <c r="C723" t="s">
        <v>672</v>
      </c>
      <c r="D723" t="s">
        <v>762</v>
      </c>
    </row>
    <row r="724" spans="2:4" x14ac:dyDescent="0.25">
      <c r="B724" t="s">
        <v>761</v>
      </c>
      <c r="C724" t="s">
        <v>673</v>
      </c>
      <c r="D724" t="s">
        <v>762</v>
      </c>
    </row>
    <row r="725" spans="2:4" x14ac:dyDescent="0.25">
      <c r="B725" t="s">
        <v>761</v>
      </c>
      <c r="C725" t="s">
        <v>674</v>
      </c>
      <c r="D725" t="s">
        <v>762</v>
      </c>
    </row>
    <row r="726" spans="2:4" x14ac:dyDescent="0.25">
      <c r="B726" t="s">
        <v>761</v>
      </c>
      <c r="C726" t="s">
        <v>675</v>
      </c>
      <c r="D726" t="s">
        <v>762</v>
      </c>
    </row>
    <row r="727" spans="2:4" x14ac:dyDescent="0.25">
      <c r="B727" t="s">
        <v>761</v>
      </c>
      <c r="C727" t="s">
        <v>676</v>
      </c>
      <c r="D727" t="s">
        <v>762</v>
      </c>
    </row>
    <row r="728" spans="2:4" x14ac:dyDescent="0.25">
      <c r="B728" t="s">
        <v>761</v>
      </c>
      <c r="C728" t="s">
        <v>677</v>
      </c>
      <c r="D728" t="s">
        <v>762</v>
      </c>
    </row>
    <row r="729" spans="2:4" x14ac:dyDescent="0.25">
      <c r="B729" t="s">
        <v>761</v>
      </c>
      <c r="C729" t="s">
        <v>678</v>
      </c>
      <c r="D729" t="s">
        <v>762</v>
      </c>
    </row>
    <row r="730" spans="2:4" x14ac:dyDescent="0.25">
      <c r="B730" t="s">
        <v>761</v>
      </c>
      <c r="C730" t="s">
        <v>679</v>
      </c>
      <c r="D730" t="s">
        <v>762</v>
      </c>
    </row>
    <row r="731" spans="2:4" x14ac:dyDescent="0.25">
      <c r="B731" t="s">
        <v>761</v>
      </c>
      <c r="C731" t="s">
        <v>3085</v>
      </c>
      <c r="D731" t="s">
        <v>762</v>
      </c>
    </row>
    <row r="732" spans="2:4" x14ac:dyDescent="0.25">
      <c r="B732" t="s">
        <v>761</v>
      </c>
      <c r="C732" t="s">
        <v>680</v>
      </c>
      <c r="D732" t="s">
        <v>762</v>
      </c>
    </row>
    <row r="733" spans="2:4" x14ac:dyDescent="0.25">
      <c r="B733" t="s">
        <v>761</v>
      </c>
      <c r="C733" t="s">
        <v>681</v>
      </c>
      <c r="D733" t="s">
        <v>762</v>
      </c>
    </row>
    <row r="734" spans="2:4" x14ac:dyDescent="0.25">
      <c r="B734" t="s">
        <v>761</v>
      </c>
      <c r="C734" t="s">
        <v>682</v>
      </c>
      <c r="D734" t="s">
        <v>762</v>
      </c>
    </row>
    <row r="735" spans="2:4" x14ac:dyDescent="0.25">
      <c r="B735" t="s">
        <v>761</v>
      </c>
      <c r="C735" t="s">
        <v>683</v>
      </c>
      <c r="D735" t="s">
        <v>762</v>
      </c>
    </row>
    <row r="736" spans="2:4" x14ac:dyDescent="0.25">
      <c r="B736" t="s">
        <v>761</v>
      </c>
      <c r="C736" t="s">
        <v>684</v>
      </c>
      <c r="D736" t="s">
        <v>762</v>
      </c>
    </row>
    <row r="737" spans="2:4" x14ac:dyDescent="0.25">
      <c r="B737" t="s">
        <v>761</v>
      </c>
      <c r="C737" t="s">
        <v>685</v>
      </c>
      <c r="D737" t="s">
        <v>762</v>
      </c>
    </row>
    <row r="738" spans="2:4" x14ac:dyDescent="0.25">
      <c r="B738" t="s">
        <v>761</v>
      </c>
      <c r="C738" t="s">
        <v>686</v>
      </c>
      <c r="D738" t="s">
        <v>762</v>
      </c>
    </row>
    <row r="739" spans="2:4" x14ac:dyDescent="0.25">
      <c r="B739" t="s">
        <v>761</v>
      </c>
      <c r="C739" t="s">
        <v>687</v>
      </c>
      <c r="D739" t="s">
        <v>762</v>
      </c>
    </row>
    <row r="740" spans="2:4" x14ac:dyDescent="0.25">
      <c r="B740" t="s">
        <v>761</v>
      </c>
      <c r="C740" t="s">
        <v>688</v>
      </c>
      <c r="D740" t="s">
        <v>762</v>
      </c>
    </row>
    <row r="741" spans="2:4" x14ac:dyDescent="0.25">
      <c r="B741" t="s">
        <v>761</v>
      </c>
      <c r="C741" t="s">
        <v>689</v>
      </c>
      <c r="D741" t="s">
        <v>762</v>
      </c>
    </row>
    <row r="742" spans="2:4" x14ac:dyDescent="0.25">
      <c r="B742" t="s">
        <v>761</v>
      </c>
      <c r="C742" t="s">
        <v>690</v>
      </c>
      <c r="D742" t="s">
        <v>762</v>
      </c>
    </row>
    <row r="743" spans="2:4" x14ac:dyDescent="0.25">
      <c r="B743" t="s">
        <v>761</v>
      </c>
      <c r="C743" t="s">
        <v>691</v>
      </c>
      <c r="D743" t="s">
        <v>762</v>
      </c>
    </row>
    <row r="744" spans="2:4" x14ac:dyDescent="0.25">
      <c r="B744" t="s">
        <v>761</v>
      </c>
      <c r="C744" t="s">
        <v>3045</v>
      </c>
      <c r="D744" t="s">
        <v>762</v>
      </c>
    </row>
    <row r="745" spans="2:4" x14ac:dyDescent="0.25">
      <c r="B745" t="s">
        <v>761</v>
      </c>
      <c r="C745" t="s">
        <v>692</v>
      </c>
      <c r="D745" t="s">
        <v>762</v>
      </c>
    </row>
    <row r="746" spans="2:4" x14ac:dyDescent="0.25">
      <c r="B746" t="s">
        <v>761</v>
      </c>
      <c r="C746" t="s">
        <v>693</v>
      </c>
      <c r="D746" t="s">
        <v>762</v>
      </c>
    </row>
    <row r="747" spans="2:4" x14ac:dyDescent="0.25">
      <c r="B747" t="s">
        <v>761</v>
      </c>
      <c r="C747" t="s">
        <v>694</v>
      </c>
      <c r="D747" t="s">
        <v>762</v>
      </c>
    </row>
    <row r="748" spans="2:4" x14ac:dyDescent="0.25">
      <c r="B748" t="s">
        <v>761</v>
      </c>
      <c r="C748" t="s">
        <v>695</v>
      </c>
      <c r="D748" t="s">
        <v>762</v>
      </c>
    </row>
    <row r="749" spans="2:4" x14ac:dyDescent="0.25">
      <c r="B749" t="s">
        <v>761</v>
      </c>
      <c r="C749" t="s">
        <v>696</v>
      </c>
      <c r="D749" t="s">
        <v>762</v>
      </c>
    </row>
    <row r="750" spans="2:4" x14ac:dyDescent="0.25">
      <c r="B750" t="s">
        <v>761</v>
      </c>
      <c r="C750" t="s">
        <v>697</v>
      </c>
      <c r="D750" t="s">
        <v>762</v>
      </c>
    </row>
    <row r="751" spans="2:4" x14ac:dyDescent="0.25">
      <c r="B751" t="s">
        <v>761</v>
      </c>
      <c r="C751" t="s">
        <v>698</v>
      </c>
      <c r="D751" t="s">
        <v>762</v>
      </c>
    </row>
    <row r="752" spans="2:4" x14ac:dyDescent="0.25">
      <c r="B752" t="s">
        <v>761</v>
      </c>
      <c r="C752" t="s">
        <v>699</v>
      </c>
      <c r="D752" t="s">
        <v>762</v>
      </c>
    </row>
    <row r="753" spans="2:5" x14ac:dyDescent="0.25">
      <c r="B753" t="s">
        <v>761</v>
      </c>
      <c r="C753" t="s">
        <v>700</v>
      </c>
      <c r="D753" t="s">
        <v>762</v>
      </c>
    </row>
    <row r="754" spans="2:5" x14ac:dyDescent="0.25">
      <c r="B754" t="s">
        <v>761</v>
      </c>
      <c r="C754" t="s">
        <v>701</v>
      </c>
      <c r="D754" t="s">
        <v>762</v>
      </c>
    </row>
    <row r="755" spans="2:5" x14ac:dyDescent="0.25">
      <c r="B755" t="s">
        <v>761</v>
      </c>
      <c r="C755" t="s">
        <v>702</v>
      </c>
      <c r="D755" t="s">
        <v>762</v>
      </c>
    </row>
    <row r="756" spans="2:5" x14ac:dyDescent="0.25">
      <c r="B756" t="s">
        <v>761</v>
      </c>
      <c r="C756" t="s">
        <v>703</v>
      </c>
      <c r="D756" t="s">
        <v>762</v>
      </c>
    </row>
    <row r="757" spans="2:5" x14ac:dyDescent="0.25">
      <c r="B757" t="s">
        <v>761</v>
      </c>
      <c r="C757" t="s">
        <v>704</v>
      </c>
      <c r="D757" t="s">
        <v>762</v>
      </c>
    </row>
    <row r="758" spans="2:5" x14ac:dyDescent="0.25">
      <c r="B758" t="s">
        <v>761</v>
      </c>
      <c r="C758" t="s">
        <v>705</v>
      </c>
      <c r="D758" t="s">
        <v>762</v>
      </c>
    </row>
    <row r="759" spans="2:5" x14ac:dyDescent="0.25">
      <c r="B759" t="s">
        <v>761</v>
      </c>
      <c r="C759" t="s">
        <v>706</v>
      </c>
      <c r="D759" t="s">
        <v>762</v>
      </c>
    </row>
    <row r="760" spans="2:5" x14ac:dyDescent="0.25">
      <c r="B760" t="s">
        <v>761</v>
      </c>
      <c r="C760" t="s">
        <v>707</v>
      </c>
      <c r="D760" t="s">
        <v>762</v>
      </c>
    </row>
    <row r="761" spans="2:5" x14ac:dyDescent="0.25">
      <c r="B761" t="s">
        <v>761</v>
      </c>
      <c r="C761" t="s">
        <v>3086</v>
      </c>
      <c r="D761" t="s">
        <v>762</v>
      </c>
    </row>
    <row r="762" spans="2:5" x14ac:dyDescent="0.25">
      <c r="B762" t="s">
        <v>761</v>
      </c>
      <c r="C762" t="s">
        <v>3087</v>
      </c>
      <c r="D762" t="s">
        <v>762</v>
      </c>
    </row>
    <row r="763" spans="2:5" x14ac:dyDescent="0.25">
      <c r="B763" t="s">
        <v>761</v>
      </c>
      <c r="C763" t="s">
        <v>708</v>
      </c>
      <c r="D763" t="s">
        <v>762</v>
      </c>
    </row>
    <row r="764" spans="2:5" x14ac:dyDescent="0.25">
      <c r="B764" t="s">
        <v>761</v>
      </c>
      <c r="C764" t="s">
        <v>709</v>
      </c>
      <c r="D764" t="s">
        <v>762</v>
      </c>
    </row>
    <row r="765" spans="2:5" x14ac:dyDescent="0.25">
      <c r="B765" t="s">
        <v>761</v>
      </c>
      <c r="C765" t="s">
        <v>710</v>
      </c>
      <c r="D765" t="s">
        <v>762</v>
      </c>
      <c r="E765" t="s">
        <v>2907</v>
      </c>
    </row>
    <row r="766" spans="2:5" x14ac:dyDescent="0.25">
      <c r="B766" t="s">
        <v>761</v>
      </c>
      <c r="C766" t="s">
        <v>711</v>
      </c>
      <c r="D766" t="s">
        <v>762</v>
      </c>
      <c r="E766" t="s">
        <v>2907</v>
      </c>
    </row>
    <row r="767" spans="2:5" x14ac:dyDescent="0.25">
      <c r="B767" t="s">
        <v>761</v>
      </c>
      <c r="C767" t="s">
        <v>712</v>
      </c>
      <c r="D767" t="s">
        <v>762</v>
      </c>
    </row>
    <row r="768" spans="2:5" x14ac:dyDescent="0.25">
      <c r="B768" t="s">
        <v>761</v>
      </c>
      <c r="C768" t="s">
        <v>713</v>
      </c>
      <c r="D768" t="s">
        <v>762</v>
      </c>
    </row>
    <row r="769" spans="2:7" x14ac:dyDescent="0.25">
      <c r="B769" t="s">
        <v>761</v>
      </c>
      <c r="C769" t="s">
        <v>714</v>
      </c>
      <c r="D769" t="s">
        <v>762</v>
      </c>
    </row>
    <row r="770" spans="2:7" x14ac:dyDescent="0.25">
      <c r="B770" t="s">
        <v>761</v>
      </c>
      <c r="C770" t="s">
        <v>715</v>
      </c>
      <c r="D770" t="s">
        <v>762</v>
      </c>
    </row>
    <row r="771" spans="2:7" x14ac:dyDescent="0.25">
      <c r="B771" t="s">
        <v>761</v>
      </c>
      <c r="C771" t="s">
        <v>716</v>
      </c>
      <c r="D771" t="s">
        <v>762</v>
      </c>
    </row>
    <row r="772" spans="2:7" x14ac:dyDescent="0.25">
      <c r="B772" t="s">
        <v>761</v>
      </c>
      <c r="C772" t="s">
        <v>717</v>
      </c>
      <c r="D772" t="s">
        <v>762</v>
      </c>
    </row>
    <row r="773" spans="2:7" x14ac:dyDescent="0.25">
      <c r="B773" t="s">
        <v>761</v>
      </c>
      <c r="C773" t="s">
        <v>718</v>
      </c>
      <c r="D773" t="s">
        <v>762</v>
      </c>
    </row>
    <row r="774" spans="2:7" x14ac:dyDescent="0.25">
      <c r="B774" t="s">
        <v>761</v>
      </c>
      <c r="C774" t="s">
        <v>719</v>
      </c>
      <c r="D774" t="s">
        <v>762</v>
      </c>
    </row>
    <row r="775" spans="2:7" x14ac:dyDescent="0.25">
      <c r="B775" t="s">
        <v>761</v>
      </c>
      <c r="C775" t="s">
        <v>720</v>
      </c>
      <c r="D775" t="s">
        <v>762</v>
      </c>
      <c r="E775" t="s">
        <v>2909</v>
      </c>
      <c r="G775" s="12"/>
    </row>
    <row r="776" spans="2:7" x14ac:dyDescent="0.25">
      <c r="B776" t="s">
        <v>761</v>
      </c>
      <c r="C776" t="s">
        <v>721</v>
      </c>
      <c r="D776" t="s">
        <v>762</v>
      </c>
    </row>
    <row r="777" spans="2:7" x14ac:dyDescent="0.25">
      <c r="B777" t="s">
        <v>761</v>
      </c>
      <c r="C777" t="s">
        <v>3088</v>
      </c>
      <c r="D777" t="s">
        <v>762</v>
      </c>
    </row>
    <row r="778" spans="2:7" x14ac:dyDescent="0.25">
      <c r="B778" t="s">
        <v>761</v>
      </c>
      <c r="C778" t="s">
        <v>722</v>
      </c>
      <c r="D778" t="s">
        <v>762</v>
      </c>
      <c r="E778" t="s">
        <v>2910</v>
      </c>
    </row>
    <row r="779" spans="2:7" x14ac:dyDescent="0.25">
      <c r="B779" t="s">
        <v>761</v>
      </c>
      <c r="C779" t="s">
        <v>723</v>
      </c>
      <c r="D779" t="s">
        <v>762</v>
      </c>
      <c r="E779" t="s">
        <v>2910</v>
      </c>
    </row>
    <row r="780" spans="2:7" x14ac:dyDescent="0.25">
      <c r="B780" t="s">
        <v>761</v>
      </c>
      <c r="C780" t="s">
        <v>724</v>
      </c>
      <c r="D780" t="s">
        <v>762</v>
      </c>
      <c r="E780" t="s">
        <v>2910</v>
      </c>
    </row>
    <row r="781" spans="2:7" x14ac:dyDescent="0.25">
      <c r="B781" t="s">
        <v>761</v>
      </c>
      <c r="C781" t="s">
        <v>3089</v>
      </c>
      <c r="D781" t="s">
        <v>762</v>
      </c>
    </row>
    <row r="782" spans="2:7" x14ac:dyDescent="0.25">
      <c r="B782" t="s">
        <v>761</v>
      </c>
      <c r="C782" t="s">
        <v>725</v>
      </c>
      <c r="D782" t="s">
        <v>762</v>
      </c>
    </row>
    <row r="783" spans="2:7" x14ac:dyDescent="0.25">
      <c r="B783" t="s">
        <v>761</v>
      </c>
      <c r="C783" t="s">
        <v>726</v>
      </c>
      <c r="D783" t="s">
        <v>762</v>
      </c>
    </row>
    <row r="784" spans="2:7" x14ac:dyDescent="0.25">
      <c r="B784" t="s">
        <v>3052</v>
      </c>
      <c r="C784" t="s">
        <v>727</v>
      </c>
      <c r="D784" t="s">
        <v>763</v>
      </c>
      <c r="E784" t="s">
        <v>2911</v>
      </c>
    </row>
    <row r="785" spans="2:7" x14ac:dyDescent="0.25">
      <c r="B785" t="s">
        <v>3052</v>
      </c>
      <c r="C785" t="s">
        <v>728</v>
      </c>
      <c r="D785" t="s">
        <v>763</v>
      </c>
      <c r="E785" t="s">
        <v>2911</v>
      </c>
    </row>
    <row r="786" spans="2:7" x14ac:dyDescent="0.25">
      <c r="B786" t="s">
        <v>3052</v>
      </c>
      <c r="C786" t="s">
        <v>729</v>
      </c>
      <c r="D786" t="s">
        <v>763</v>
      </c>
      <c r="E786" t="s">
        <v>2911</v>
      </c>
    </row>
    <row r="787" spans="2:7" x14ac:dyDescent="0.25">
      <c r="B787" t="s">
        <v>3052</v>
      </c>
      <c r="C787" t="s">
        <v>730</v>
      </c>
      <c r="D787" t="s">
        <v>763</v>
      </c>
      <c r="E787" t="s">
        <v>2912</v>
      </c>
    </row>
    <row r="788" spans="2:7" x14ac:dyDescent="0.25">
      <c r="B788" t="s">
        <v>3052</v>
      </c>
      <c r="C788" t="s">
        <v>3084</v>
      </c>
      <c r="D788" t="s">
        <v>763</v>
      </c>
      <c r="E788" t="s">
        <v>2913</v>
      </c>
    </row>
    <row r="789" spans="2:7" x14ac:dyDescent="0.25">
      <c r="B789" t="s">
        <v>3052</v>
      </c>
      <c r="C789" t="s">
        <v>731</v>
      </c>
      <c r="D789" t="s">
        <v>763</v>
      </c>
      <c r="E789" t="s">
        <v>2911</v>
      </c>
    </row>
    <row r="790" spans="2:7" x14ac:dyDescent="0.25">
      <c r="B790" t="s">
        <v>3052</v>
      </c>
      <c r="C790" t="s">
        <v>732</v>
      </c>
      <c r="D790" t="s">
        <v>763</v>
      </c>
      <c r="E790" t="s">
        <v>2913</v>
      </c>
    </row>
    <row r="791" spans="2:7" x14ac:dyDescent="0.25">
      <c r="B791" t="s">
        <v>3052</v>
      </c>
      <c r="C791" t="s">
        <v>733</v>
      </c>
      <c r="D791" t="s">
        <v>763</v>
      </c>
      <c r="E791" t="s">
        <v>2914</v>
      </c>
    </row>
    <row r="792" spans="2:7" x14ac:dyDescent="0.25">
      <c r="B792" t="s">
        <v>3052</v>
      </c>
      <c r="C792" t="s">
        <v>734</v>
      </c>
      <c r="D792" t="s">
        <v>763</v>
      </c>
      <c r="E792" t="s">
        <v>2915</v>
      </c>
    </row>
    <row r="793" spans="2:7" x14ac:dyDescent="0.25">
      <c r="B793" t="s">
        <v>3047</v>
      </c>
      <c r="C793" t="s">
        <v>4583</v>
      </c>
      <c r="D793" t="s">
        <v>763</v>
      </c>
      <c r="E793" t="s">
        <v>3092</v>
      </c>
      <c r="F793" t="s">
        <v>3091</v>
      </c>
      <c r="G793" t="s">
        <v>3090</v>
      </c>
    </row>
    <row r="794" spans="2:7" x14ac:dyDescent="0.25">
      <c r="B794" t="s">
        <v>3047</v>
      </c>
      <c r="C794" t="s">
        <v>735</v>
      </c>
      <c r="D794" t="s">
        <v>763</v>
      </c>
      <c r="E794" t="s">
        <v>3092</v>
      </c>
      <c r="G794" t="s">
        <v>3093</v>
      </c>
    </row>
    <row r="795" spans="2:7" x14ac:dyDescent="0.25">
      <c r="B795" t="s">
        <v>3047</v>
      </c>
      <c r="C795" t="s">
        <v>736</v>
      </c>
      <c r="D795" t="s">
        <v>763</v>
      </c>
      <c r="E795" t="s">
        <v>3092</v>
      </c>
      <c r="G795" t="s">
        <v>3094</v>
      </c>
    </row>
    <row r="796" spans="2:7" x14ac:dyDescent="0.25">
      <c r="B796" t="s">
        <v>3047</v>
      </c>
      <c r="C796" t="s">
        <v>3048</v>
      </c>
      <c r="D796" t="s">
        <v>763</v>
      </c>
      <c r="E796" t="s">
        <v>3092</v>
      </c>
      <c r="G796" t="s">
        <v>3095</v>
      </c>
    </row>
    <row r="797" spans="2:7" x14ac:dyDescent="0.25">
      <c r="B797" t="s">
        <v>3047</v>
      </c>
      <c r="C797" t="s">
        <v>3049</v>
      </c>
      <c r="D797" t="s">
        <v>763</v>
      </c>
      <c r="E797" t="s">
        <v>3092</v>
      </c>
      <c r="G797" t="s">
        <v>3096</v>
      </c>
    </row>
  </sheetData>
  <sheetProtection algorithmName="SHA-512" hashValue="jTkTsmBwQf9IGeBVvR57JkBmMLavDPe+QmdjEW3Njdy6tT7z6mGvr4B7o2u2xS+tVkkhPTiSYDPdxQgi3EnoEg==" saltValue="x/di3H71Le+gDWLhhmZtcQ==" spinCount="100000" sheet="1" objects="1" scenarios="1"/>
  <pageMargins left="0.7" right="0.7" top="0.75" bottom="0.75" header="0.3" footer="0.3"/>
  <pageSetup paperSize="14" orientation="portrait" horizontalDpi="0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M267"/>
  <sheetViews>
    <sheetView view="pageBreakPreview" zoomScaleNormal="80" zoomScaleSheetLayoutView="100" workbookViewId="0">
      <pane xSplit="14" ySplit="14" topLeftCell="O15" activePane="bottomRight" state="frozen"/>
      <selection activeCell="L22" sqref="L22"/>
      <selection pane="topRight" activeCell="L22" sqref="L22"/>
      <selection pane="bottomLeft" activeCell="L22" sqref="L22"/>
      <selection pane="bottomRight" activeCell="AS1" sqref="AS1:BM1048576"/>
    </sheetView>
  </sheetViews>
  <sheetFormatPr baseColWidth="10" defaultRowHeight="15" x14ac:dyDescent="0.25"/>
  <cols>
    <col min="1" max="1" width="1.85546875" customWidth="1"/>
    <col min="2" max="3" width="7.42578125" style="16" customWidth="1"/>
    <col min="4" max="4" width="21.42578125" style="20" customWidth="1"/>
    <col min="5" max="5" width="22.5703125" style="21" customWidth="1"/>
    <col min="6" max="6" width="9.140625" style="16" customWidth="1"/>
    <col min="7" max="7" width="7.85546875" style="16" customWidth="1"/>
    <col min="8" max="8" width="6.7109375" style="16" customWidth="1"/>
    <col min="9" max="9" width="8.140625" style="16" customWidth="1"/>
    <col min="10" max="10" width="11.85546875" style="16" customWidth="1"/>
    <col min="11" max="11" width="6.7109375" style="16" customWidth="1"/>
    <col min="12" max="12" width="6.140625" style="16" customWidth="1"/>
    <col min="13" max="13" width="16.85546875" style="16" customWidth="1"/>
    <col min="14" max="14" width="5.85546875" style="16" customWidth="1"/>
    <col min="15" max="34" width="6.140625" style="16" customWidth="1"/>
    <col min="35" max="44" width="6.140625" customWidth="1"/>
    <col min="45" max="45" width="6.140625" hidden="1" customWidth="1"/>
    <col min="46" max="46" width="18.42578125" hidden="1" customWidth="1"/>
    <col min="47" max="48" width="14.140625" hidden="1" customWidth="1"/>
    <col min="49" max="49" width="6.85546875" hidden="1" customWidth="1"/>
    <col min="50" max="51" width="14.5703125" hidden="1" customWidth="1"/>
    <col min="52" max="52" width="6.7109375" hidden="1" customWidth="1"/>
    <col min="53" max="54" width="13.28515625" hidden="1" customWidth="1"/>
    <col min="55" max="55" width="6.7109375" hidden="1" customWidth="1"/>
    <col min="56" max="56" width="14.28515625" hidden="1" customWidth="1"/>
    <col min="57" max="57" width="6.7109375" hidden="1" customWidth="1"/>
    <col min="58" max="58" width="14.28515625" hidden="1" customWidth="1"/>
    <col min="59" max="59" width="11.85546875" hidden="1" customWidth="1"/>
    <col min="60" max="60" width="10.85546875" hidden="1" customWidth="1"/>
    <col min="61" max="61" width="11.42578125" hidden="1" customWidth="1"/>
    <col min="62" max="62" width="15.5703125" hidden="1" customWidth="1"/>
    <col min="63" max="65" width="12.140625" hidden="1" customWidth="1"/>
    <col min="66" max="68" width="10" customWidth="1"/>
    <col min="69" max="73" width="11" customWidth="1"/>
  </cols>
  <sheetData>
    <row r="1" spans="1:65" ht="27" x14ac:dyDescent="0.35">
      <c r="B1" s="608" t="s">
        <v>3032</v>
      </c>
      <c r="C1" s="608"/>
      <c r="D1" s="608"/>
      <c r="E1" s="608"/>
      <c r="F1" s="608"/>
      <c r="G1" s="608"/>
      <c r="H1" s="608"/>
      <c r="I1" s="608"/>
      <c r="J1" s="608"/>
      <c r="K1" s="608"/>
      <c r="L1" s="608"/>
      <c r="M1" s="608"/>
      <c r="AZ1" s="179"/>
      <c r="BA1" s="179"/>
      <c r="BB1" s="179"/>
      <c r="BC1" s="179"/>
      <c r="BD1" s="179"/>
      <c r="BE1" s="179"/>
      <c r="BF1" s="179"/>
      <c r="BG1" s="179"/>
      <c r="BH1" s="179"/>
      <c r="BI1" s="179"/>
      <c r="BM1" s="31" t="s">
        <v>4588</v>
      </c>
    </row>
    <row r="2" spans="1:65" ht="14.45" customHeight="1" x14ac:dyDescent="0.25">
      <c r="B2" s="223"/>
      <c r="D2" s="223"/>
      <c r="E2" s="224"/>
      <c r="F2" s="223"/>
      <c r="H2" s="223"/>
      <c r="I2" s="223"/>
      <c r="J2" s="223"/>
      <c r="K2" s="223"/>
      <c r="L2" s="223"/>
      <c r="M2" s="223"/>
      <c r="O2" s="602" t="s">
        <v>4194</v>
      </c>
      <c r="P2" s="603"/>
      <c r="Q2" s="594">
        <f>COUNTIF('ORDEN DE CUARENTENA'!R14:X58,"&lt;&gt;")+ COUNTIF(ANEXO!R14:X58,"&lt;&gt;")</f>
        <v>0</v>
      </c>
      <c r="R2" s="602" t="s">
        <v>4363</v>
      </c>
      <c r="S2" s="603"/>
      <c r="T2" s="594">
        <f>SUM((FREQUENCY(B15:B244,B15:B244)&gt;0)*1)</f>
        <v>0</v>
      </c>
      <c r="BI2" s="122" t="s">
        <v>3023</v>
      </c>
      <c r="BK2" t="s">
        <v>4282</v>
      </c>
      <c r="BL2" t="s">
        <v>4369</v>
      </c>
      <c r="BM2" s="4" t="s">
        <v>4370</v>
      </c>
    </row>
    <row r="3" spans="1:65" ht="14.45" customHeight="1" x14ac:dyDescent="0.25">
      <c r="A3" s="339" t="s">
        <v>4367</v>
      </c>
      <c r="B3" s="611" t="s">
        <v>3028</v>
      </c>
      <c r="C3" s="611"/>
      <c r="D3" s="611"/>
      <c r="E3" s="611"/>
      <c r="F3" s="611"/>
      <c r="G3" s="611"/>
      <c r="H3" s="611"/>
      <c r="I3" s="611"/>
      <c r="J3" s="611"/>
      <c r="K3" s="611"/>
      <c r="L3" s="393"/>
      <c r="M3" s="612" t="s">
        <v>4674</v>
      </c>
      <c r="N3" s="152"/>
      <c r="O3" s="604"/>
      <c r="P3" s="605"/>
      <c r="Q3" s="595"/>
      <c r="R3" s="604"/>
      <c r="S3" s="605"/>
      <c r="T3" s="595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BI3" s="122" t="s">
        <v>4125</v>
      </c>
      <c r="BK3" t="s">
        <v>4283</v>
      </c>
      <c r="BL3" t="s">
        <v>4370</v>
      </c>
      <c r="BM3" s="4" t="s">
        <v>4369</v>
      </c>
    </row>
    <row r="4" spans="1:65" ht="18" customHeight="1" x14ac:dyDescent="0.25">
      <c r="B4" s="611"/>
      <c r="C4" s="611"/>
      <c r="D4" s="611"/>
      <c r="E4" s="611"/>
      <c r="F4" s="611"/>
      <c r="G4" s="611"/>
      <c r="H4" s="611"/>
      <c r="I4" s="611"/>
      <c r="J4" s="611"/>
      <c r="K4" s="611"/>
      <c r="L4" s="393"/>
      <c r="M4" s="612"/>
      <c r="N4" s="152"/>
      <c r="O4" s="596" t="s">
        <v>8</v>
      </c>
      <c r="P4" s="596"/>
      <c r="Q4" s="596"/>
      <c r="R4" s="598">
        <f>F245</f>
        <v>0</v>
      </c>
      <c r="S4" s="598"/>
      <c r="T4" s="598"/>
      <c r="Y4" s="118"/>
      <c r="Z4" s="118"/>
      <c r="AA4" s="118"/>
      <c r="AB4" s="24"/>
      <c r="AC4" s="24"/>
      <c r="AD4" s="24"/>
      <c r="AE4" s="24"/>
      <c r="AF4" s="24"/>
      <c r="AG4" s="24"/>
      <c r="AH4" s="24"/>
      <c r="BI4" s="122" t="s">
        <v>3024</v>
      </c>
      <c r="BM4" s="4" t="s">
        <v>4589</v>
      </c>
    </row>
    <row r="5" spans="1:65" ht="18.75" customHeight="1" x14ac:dyDescent="0.25">
      <c r="B5" s="611"/>
      <c r="C5" s="611"/>
      <c r="D5" s="611"/>
      <c r="E5" s="611"/>
      <c r="F5" s="611"/>
      <c r="G5" s="611"/>
      <c r="H5" s="611"/>
      <c r="I5" s="611"/>
      <c r="J5" s="611"/>
      <c r="K5" s="611"/>
      <c r="L5" s="393"/>
      <c r="M5" s="607"/>
      <c r="N5" s="152"/>
      <c r="O5" s="596"/>
      <c r="P5" s="596"/>
      <c r="Q5" s="596"/>
      <c r="R5" s="598"/>
      <c r="S5" s="598"/>
      <c r="T5" s="598"/>
      <c r="U5"/>
      <c r="V5"/>
      <c r="W5"/>
      <c r="X5"/>
      <c r="Y5"/>
      <c r="Z5"/>
      <c r="AA5"/>
      <c r="AB5" s="24"/>
      <c r="AC5" s="24"/>
      <c r="AD5" s="24"/>
      <c r="AE5" s="24"/>
      <c r="AF5" s="24"/>
      <c r="AG5" s="24"/>
      <c r="AH5" s="24"/>
      <c r="BI5" s="122" t="s">
        <v>3025</v>
      </c>
    </row>
    <row r="6" spans="1:65" s="333" customFormat="1" ht="15" customHeight="1" x14ac:dyDescent="0.25">
      <c r="A6" s="339" t="s">
        <v>4367</v>
      </c>
      <c r="B6" s="606" t="s">
        <v>4673</v>
      </c>
      <c r="C6" s="606"/>
      <c r="D6" s="606"/>
      <c r="E6" s="606"/>
      <c r="F6" s="606"/>
      <c r="G6" s="606"/>
      <c r="H6" s="606"/>
      <c r="I6" s="606"/>
      <c r="J6" s="606"/>
      <c r="K6" s="606"/>
      <c r="L6" s="606"/>
      <c r="M6" s="607"/>
      <c r="N6" s="332"/>
      <c r="O6" s="597" t="s">
        <v>10</v>
      </c>
      <c r="P6" s="597"/>
      <c r="Q6" s="414">
        <f>Item[[#Totals],[mortalidad acumulada]]+Item2[[#Totals],[mortalidad acumulada]]</f>
        <v>0</v>
      </c>
      <c r="R6" s="600" t="s">
        <v>1971</v>
      </c>
      <c r="S6" s="601" t="str">
        <f>IF(Q6=0,"",Q6/R4)</f>
        <v/>
      </c>
      <c r="T6" s="601"/>
      <c r="AB6" s="334"/>
      <c r="AC6" s="334"/>
      <c r="AD6" s="334"/>
      <c r="AE6" s="334"/>
      <c r="AF6" s="334"/>
      <c r="AG6" s="334"/>
      <c r="AH6" s="334"/>
      <c r="BI6" s="335" t="s">
        <v>3027</v>
      </c>
    </row>
    <row r="7" spans="1:65" s="333" customFormat="1" ht="14.25" customHeight="1" x14ac:dyDescent="0.25">
      <c r="A7" s="339" t="s">
        <v>4367</v>
      </c>
      <c r="B7" s="610" t="s">
        <v>1967</v>
      </c>
      <c r="C7" s="610"/>
      <c r="D7" s="610"/>
      <c r="E7" s="610"/>
      <c r="F7" s="610"/>
      <c r="G7" s="610"/>
      <c r="H7" s="610"/>
      <c r="I7" s="610"/>
      <c r="J7" s="610"/>
      <c r="K7" s="610"/>
      <c r="L7" s="610"/>
      <c r="M7" s="610"/>
      <c r="N7" s="334"/>
      <c r="O7" s="597"/>
      <c r="P7" s="597"/>
      <c r="Q7" s="414"/>
      <c r="R7" s="600"/>
      <c r="S7" s="601"/>
      <c r="T7" s="601"/>
      <c r="U7" s="336"/>
      <c r="V7" s="336"/>
      <c r="W7" s="336"/>
      <c r="X7" s="336"/>
      <c r="Y7" s="337"/>
      <c r="Z7" s="337"/>
      <c r="AA7" s="337"/>
      <c r="AB7" s="336"/>
      <c r="AC7" s="336"/>
      <c r="AD7" s="336"/>
      <c r="AE7" s="336"/>
      <c r="AF7" s="336"/>
      <c r="AG7" s="336"/>
      <c r="AH7" s="336"/>
      <c r="BI7" s="335" t="s">
        <v>3026</v>
      </c>
    </row>
    <row r="8" spans="1:65" ht="15.75" customHeight="1" x14ac:dyDescent="0.25">
      <c r="B8" s="338" t="s">
        <v>4364</v>
      </c>
      <c r="N8" s="25"/>
      <c r="O8" s="596" t="s">
        <v>12</v>
      </c>
      <c r="P8" s="596"/>
      <c r="Q8" s="596"/>
      <c r="R8" s="599">
        <f>G245</f>
        <v>0</v>
      </c>
      <c r="S8" s="599"/>
      <c r="T8" s="599"/>
      <c r="Y8" s="119"/>
      <c r="Z8" s="119"/>
      <c r="AA8" s="119"/>
      <c r="BI8" s="121" t="s">
        <v>4352</v>
      </c>
    </row>
    <row r="9" spans="1:65" ht="14.45" customHeight="1" x14ac:dyDescent="0.25">
      <c r="A9" s="339" t="s">
        <v>4367</v>
      </c>
      <c r="B9" s="609" t="s">
        <v>4595</v>
      </c>
      <c r="C9" s="609"/>
      <c r="D9" s="609"/>
      <c r="E9" s="609"/>
      <c r="F9" s="609"/>
      <c r="G9" s="609"/>
      <c r="H9" s="609"/>
      <c r="I9" s="609"/>
      <c r="J9" s="609"/>
      <c r="K9" s="609"/>
      <c r="L9" s="609"/>
      <c r="M9" s="609"/>
      <c r="N9" s="145"/>
      <c r="O9" s="596"/>
      <c r="P9" s="596"/>
      <c r="Q9" s="596"/>
      <c r="R9" s="599"/>
      <c r="S9" s="599"/>
      <c r="T9" s="599"/>
      <c r="AZ9" s="121"/>
      <c r="BA9" s="121"/>
      <c r="BB9" s="121"/>
      <c r="BC9" s="121"/>
      <c r="BD9" s="121"/>
      <c r="BE9" s="121"/>
      <c r="BF9" s="121"/>
      <c r="BG9" s="121"/>
      <c r="BH9" s="121"/>
    </row>
    <row r="10" spans="1:65" ht="15" customHeight="1" x14ac:dyDescent="0.25">
      <c r="B10" s="609"/>
      <c r="C10" s="609"/>
      <c r="D10" s="609"/>
      <c r="E10" s="609"/>
      <c r="F10" s="609"/>
      <c r="G10" s="609"/>
      <c r="H10" s="609"/>
      <c r="I10" s="609"/>
      <c r="J10" s="609"/>
      <c r="K10" s="609"/>
      <c r="L10" s="609"/>
      <c r="M10" s="609"/>
      <c r="N10" s="145"/>
      <c r="O10" s="25"/>
      <c r="P10" s="25"/>
      <c r="Q10" s="25"/>
      <c r="R10" s="25"/>
      <c r="S10" s="25"/>
      <c r="T10" s="25"/>
      <c r="U10" s="25"/>
      <c r="AZ10" s="121"/>
      <c r="BA10" s="121"/>
      <c r="BB10" s="121"/>
      <c r="BC10" s="121"/>
      <c r="BD10" s="121"/>
      <c r="BE10" s="121"/>
      <c r="BF10" s="121"/>
      <c r="BG10" s="121"/>
      <c r="BH10" s="121"/>
    </row>
    <row r="11" spans="1:65" ht="15" customHeight="1" x14ac:dyDescent="0.25">
      <c r="A11" s="339" t="s">
        <v>4367</v>
      </c>
      <c r="B11" s="392" t="s">
        <v>4366</v>
      </c>
      <c r="C11" s="392"/>
      <c r="D11" s="392"/>
      <c r="E11" s="392"/>
      <c r="F11" s="392"/>
      <c r="G11" s="392"/>
      <c r="H11" s="392"/>
      <c r="I11" s="392"/>
      <c r="J11" s="392"/>
      <c r="K11" s="392"/>
      <c r="L11" s="392"/>
      <c r="M11" s="392"/>
      <c r="N11" s="145"/>
      <c r="O11" s="25"/>
      <c r="P11" s="25"/>
      <c r="Q11" s="25"/>
      <c r="R11" s="25"/>
      <c r="S11" s="25"/>
      <c r="T11" s="25"/>
      <c r="U11" s="25"/>
      <c r="AZ11" s="121"/>
      <c r="BA11" s="121"/>
      <c r="BB11" s="121"/>
      <c r="BC11" s="121"/>
      <c r="BD11" s="121"/>
      <c r="BE11" s="121"/>
      <c r="BF11" s="121"/>
      <c r="BG11" s="121"/>
      <c r="BH11" s="121"/>
    </row>
    <row r="12" spans="1:65" x14ac:dyDescent="0.25">
      <c r="A12" s="390" t="s">
        <v>4367</v>
      </c>
      <c r="B12" s="593" t="s">
        <v>4596</v>
      </c>
      <c r="C12" s="593"/>
      <c r="D12" s="593"/>
      <c r="E12" s="593"/>
      <c r="F12" s="593"/>
      <c r="G12" s="593"/>
      <c r="H12" s="593"/>
      <c r="I12" s="593"/>
      <c r="J12" s="593"/>
      <c r="K12" s="593"/>
      <c r="L12" s="593"/>
      <c r="M12" s="593"/>
      <c r="O12" s="19">
        <f>O13</f>
        <v>0</v>
      </c>
      <c r="P12" s="19">
        <f t="shared" ref="P12:AR12" si="0">P13</f>
        <v>1</v>
      </c>
      <c r="Q12" s="19">
        <f t="shared" si="0"/>
        <v>2</v>
      </c>
      <c r="R12" s="19">
        <f t="shared" si="0"/>
        <v>3</v>
      </c>
      <c r="S12" s="19">
        <f t="shared" si="0"/>
        <v>4</v>
      </c>
      <c r="T12" s="19">
        <f t="shared" si="0"/>
        <v>5</v>
      </c>
      <c r="U12" s="19">
        <f t="shared" si="0"/>
        <v>6</v>
      </c>
      <c r="V12" s="19">
        <f t="shared" si="0"/>
        <v>7</v>
      </c>
      <c r="W12" s="19">
        <f t="shared" si="0"/>
        <v>8</v>
      </c>
      <c r="X12" s="19">
        <f t="shared" si="0"/>
        <v>9</v>
      </c>
      <c r="Y12" s="19">
        <f t="shared" si="0"/>
        <v>10</v>
      </c>
      <c r="Z12" s="19">
        <f t="shared" si="0"/>
        <v>11</v>
      </c>
      <c r="AA12" s="19">
        <f t="shared" si="0"/>
        <v>12</v>
      </c>
      <c r="AB12" s="19">
        <f t="shared" si="0"/>
        <v>13</v>
      </c>
      <c r="AC12" s="153">
        <f t="shared" si="0"/>
        <v>14</v>
      </c>
      <c r="AD12" s="19">
        <f t="shared" si="0"/>
        <v>15</v>
      </c>
      <c r="AE12" s="19">
        <f t="shared" si="0"/>
        <v>16</v>
      </c>
      <c r="AF12" s="19">
        <f t="shared" si="0"/>
        <v>17</v>
      </c>
      <c r="AG12" s="19">
        <f t="shared" si="0"/>
        <v>18</v>
      </c>
      <c r="AH12" s="19">
        <f t="shared" si="0"/>
        <v>19</v>
      </c>
      <c r="AI12" s="19">
        <f t="shared" si="0"/>
        <v>20</v>
      </c>
      <c r="AJ12" s="19">
        <f t="shared" si="0"/>
        <v>21</v>
      </c>
      <c r="AK12" s="19">
        <f t="shared" si="0"/>
        <v>22</v>
      </c>
      <c r="AL12" s="19">
        <f t="shared" si="0"/>
        <v>23</v>
      </c>
      <c r="AM12" s="19">
        <f t="shared" si="0"/>
        <v>24</v>
      </c>
      <c r="AN12" s="19">
        <f t="shared" si="0"/>
        <v>25</v>
      </c>
      <c r="AO12" s="19">
        <f t="shared" si="0"/>
        <v>26</v>
      </c>
      <c r="AP12" s="19">
        <f t="shared" si="0"/>
        <v>27</v>
      </c>
      <c r="AQ12" s="19">
        <f t="shared" si="0"/>
        <v>28</v>
      </c>
      <c r="AR12" s="19">
        <f t="shared" si="0"/>
        <v>29</v>
      </c>
      <c r="AZ12" s="121"/>
      <c r="BA12" s="121"/>
      <c r="BB12" s="121"/>
      <c r="BC12" s="121"/>
      <c r="BD12" s="121"/>
      <c r="BE12" s="121"/>
      <c r="BF12" s="121"/>
      <c r="BG12" s="121"/>
      <c r="BH12" s="121"/>
    </row>
    <row r="13" spans="1:65" x14ac:dyDescent="0.25">
      <c r="A13" s="390" t="s">
        <v>4367</v>
      </c>
      <c r="B13" s="593" t="s">
        <v>4675</v>
      </c>
      <c r="C13" s="593"/>
      <c r="D13" s="593"/>
      <c r="E13" s="593"/>
      <c r="F13" s="593"/>
      <c r="G13" s="593"/>
      <c r="H13" s="593"/>
      <c r="I13" s="593"/>
      <c r="J13" s="593"/>
      <c r="K13" s="593"/>
      <c r="L13" s="593"/>
      <c r="M13" s="593"/>
      <c r="N13" s="123"/>
      <c r="O13" s="18">
        <f>('ORDEN DE CUARENTENA'!I6-1)+O14</f>
        <v>0</v>
      </c>
      <c r="P13" s="18">
        <f>('ORDEN DE CUARENTENA'!I6-1)+P14</f>
        <v>1</v>
      </c>
      <c r="Q13" s="18">
        <f>('ORDEN DE CUARENTENA'!I6-1)+Q14</f>
        <v>2</v>
      </c>
      <c r="R13" s="18">
        <f>('ORDEN DE CUARENTENA'!I6-1)+R14</f>
        <v>3</v>
      </c>
      <c r="S13" s="18">
        <f>('ORDEN DE CUARENTENA'!I6-1)+S14</f>
        <v>4</v>
      </c>
      <c r="T13" s="18">
        <f>('ORDEN DE CUARENTENA'!I6-1)+T14</f>
        <v>5</v>
      </c>
      <c r="U13" s="18">
        <f>('ORDEN DE CUARENTENA'!I6-1)+U14</f>
        <v>6</v>
      </c>
      <c r="V13" s="18">
        <f>('ORDEN DE CUARENTENA'!I6-1)+V14</f>
        <v>7</v>
      </c>
      <c r="W13" s="18">
        <f>('ORDEN DE CUARENTENA'!I6-1)+W14</f>
        <v>8</v>
      </c>
      <c r="X13" s="18">
        <f>('ORDEN DE CUARENTENA'!I6-1)+X14</f>
        <v>9</v>
      </c>
      <c r="Y13" s="18">
        <f>('ORDEN DE CUARENTENA'!I6-1)+Y14</f>
        <v>10</v>
      </c>
      <c r="Z13" s="18">
        <f>('ORDEN DE CUARENTENA'!I6-1)+Z14</f>
        <v>11</v>
      </c>
      <c r="AA13" s="18">
        <f>('ORDEN DE CUARENTENA'!I6-1)+AA14</f>
        <v>12</v>
      </c>
      <c r="AB13" s="18">
        <f>('ORDEN DE CUARENTENA'!I6-1)+AB14</f>
        <v>13</v>
      </c>
      <c r="AC13" s="154">
        <f>('ORDEN DE CUARENTENA'!I6-1)+AC14</f>
        <v>14</v>
      </c>
      <c r="AD13" s="18">
        <f>('ORDEN DE CUARENTENA'!I6-1)+AD14</f>
        <v>15</v>
      </c>
      <c r="AE13" s="18">
        <f>('ORDEN DE CUARENTENA'!I6-1)+AE14</f>
        <v>16</v>
      </c>
      <c r="AF13" s="18">
        <f>('ORDEN DE CUARENTENA'!I6-1)+AF14</f>
        <v>17</v>
      </c>
      <c r="AG13" s="18">
        <f>('ORDEN DE CUARENTENA'!I6-1)+AG14</f>
        <v>18</v>
      </c>
      <c r="AH13" s="18">
        <f>('ORDEN DE CUARENTENA'!I6-1)+AH14</f>
        <v>19</v>
      </c>
      <c r="AI13" s="18">
        <f>('ORDEN DE CUARENTENA'!I6-1)+AI14</f>
        <v>20</v>
      </c>
      <c r="AJ13" s="18">
        <f>('ORDEN DE CUARENTENA'!I6-1)+AJ14</f>
        <v>21</v>
      </c>
      <c r="AK13" s="18">
        <f>('ORDEN DE CUARENTENA'!I6-1)+AK14</f>
        <v>22</v>
      </c>
      <c r="AL13" s="18">
        <f>('ORDEN DE CUARENTENA'!I6-1)+AL14</f>
        <v>23</v>
      </c>
      <c r="AM13" s="18">
        <f>('ORDEN DE CUARENTENA'!I6-1)+AM14</f>
        <v>24</v>
      </c>
      <c r="AN13" s="18">
        <f>('ORDEN DE CUARENTENA'!I6-1)+AN14</f>
        <v>25</v>
      </c>
      <c r="AO13" s="18">
        <f>('ORDEN DE CUARENTENA'!I6-1)+AO14</f>
        <v>26</v>
      </c>
      <c r="AP13" s="18">
        <f>('ORDEN DE CUARENTENA'!I6-1)+AP14</f>
        <v>27</v>
      </c>
      <c r="AQ13" s="18">
        <f>('ORDEN DE CUARENTENA'!I6-1)+AQ14</f>
        <v>28</v>
      </c>
      <c r="AR13" s="18">
        <f>('ORDEN DE CUARENTENA'!I6-1)+AR14</f>
        <v>29</v>
      </c>
      <c r="AZ13" s="121"/>
      <c r="BA13" s="121"/>
      <c r="BB13" s="121"/>
      <c r="BC13" s="121"/>
      <c r="BD13" s="121"/>
      <c r="BE13" s="121"/>
      <c r="BF13" s="121"/>
      <c r="BG13" s="121"/>
      <c r="BH13" s="121"/>
    </row>
    <row r="14" spans="1:65" ht="38.25" customHeight="1" x14ac:dyDescent="0.25">
      <c r="B14" s="128" t="s">
        <v>1947</v>
      </c>
      <c r="C14" s="125" t="s">
        <v>1946</v>
      </c>
      <c r="D14" s="129" t="s">
        <v>1951</v>
      </c>
      <c r="E14" s="129" t="s">
        <v>1948</v>
      </c>
      <c r="F14" s="139" t="s">
        <v>1965</v>
      </c>
      <c r="G14" s="125" t="s">
        <v>1952</v>
      </c>
      <c r="H14" s="139" t="s">
        <v>4212</v>
      </c>
      <c r="I14" s="139" t="s">
        <v>4368</v>
      </c>
      <c r="J14" s="139" t="s">
        <v>4284</v>
      </c>
      <c r="K14" s="125" t="s">
        <v>3022</v>
      </c>
      <c r="L14" s="125" t="s">
        <v>3006</v>
      </c>
      <c r="M14" s="208" t="s">
        <v>4203</v>
      </c>
      <c r="N14" s="125" t="s">
        <v>3007</v>
      </c>
      <c r="O14" s="17">
        <v>1</v>
      </c>
      <c r="P14" s="17">
        <v>2</v>
      </c>
      <c r="Q14" s="17">
        <v>3</v>
      </c>
      <c r="R14" s="17">
        <v>4</v>
      </c>
      <c r="S14" s="17">
        <v>5</v>
      </c>
      <c r="T14" s="17">
        <v>6</v>
      </c>
      <c r="U14" s="17">
        <v>7</v>
      </c>
      <c r="V14" s="17">
        <v>8</v>
      </c>
      <c r="W14" s="17">
        <v>9</v>
      </c>
      <c r="X14" s="17">
        <v>10</v>
      </c>
      <c r="Y14" s="17">
        <v>11</v>
      </c>
      <c r="Z14" s="17">
        <v>12</v>
      </c>
      <c r="AA14" s="17">
        <v>13</v>
      </c>
      <c r="AB14" s="17">
        <v>14</v>
      </c>
      <c r="AC14" s="155">
        <v>15</v>
      </c>
      <c r="AD14" s="17">
        <v>16</v>
      </c>
      <c r="AE14" s="17">
        <v>17</v>
      </c>
      <c r="AF14" s="17">
        <v>18</v>
      </c>
      <c r="AG14" s="17">
        <v>19</v>
      </c>
      <c r="AH14" s="17">
        <v>20</v>
      </c>
      <c r="AI14" s="17">
        <v>21</v>
      </c>
      <c r="AJ14" s="17">
        <v>22</v>
      </c>
      <c r="AK14" s="17">
        <v>23</v>
      </c>
      <c r="AL14" s="17">
        <v>24</v>
      </c>
      <c r="AM14" s="17">
        <v>25</v>
      </c>
      <c r="AN14" s="17">
        <v>26</v>
      </c>
      <c r="AO14" s="17">
        <v>27</v>
      </c>
      <c r="AP14" s="17">
        <v>28</v>
      </c>
      <c r="AQ14" s="17">
        <v>29</v>
      </c>
      <c r="AR14" s="17">
        <v>30</v>
      </c>
      <c r="AS14" s="125" t="s">
        <v>3007</v>
      </c>
      <c r="AT14" s="125" t="s">
        <v>4343</v>
      </c>
      <c r="AU14" s="125" t="s">
        <v>3097</v>
      </c>
      <c r="AV14" s="125" t="s">
        <v>3118</v>
      </c>
      <c r="AW14" s="139" t="s">
        <v>3147</v>
      </c>
      <c r="AX14" s="139" t="s">
        <v>3112</v>
      </c>
      <c r="AY14" s="125" t="s">
        <v>3122</v>
      </c>
      <c r="AZ14" s="139" t="s">
        <v>3115</v>
      </c>
      <c r="BA14" s="139" t="s">
        <v>3116</v>
      </c>
      <c r="BB14" s="139" t="s">
        <v>3124</v>
      </c>
      <c r="BC14" s="139" t="s">
        <v>3111</v>
      </c>
      <c r="BD14" s="139" t="s">
        <v>3110</v>
      </c>
      <c r="BE14" s="139" t="s">
        <v>3114</v>
      </c>
      <c r="BF14" s="139" t="s">
        <v>3117</v>
      </c>
      <c r="BG14" s="139" t="s">
        <v>4159</v>
      </c>
      <c r="BH14" s="139" t="s">
        <v>4160</v>
      </c>
      <c r="BI14" s="213"/>
    </row>
    <row r="15" spans="1:65" ht="18" customHeight="1" x14ac:dyDescent="0.25">
      <c r="B15" s="275"/>
      <c r="C15" s="275"/>
      <c r="D15" s="277" t="str">
        <f>IFERROR(VLOOKUP(B15,Item[],3,FALSE),IFERROR(VLOOKUP(B15,Item2[],3,FALSE),""))</f>
        <v/>
      </c>
      <c r="E15" s="276" t="str">
        <f>IFERROR(VLOOKUP(B15,Item[],2,FALSE),IFERROR(VLOOKUP(B15,Item2[],2,FALSE),""))</f>
        <v/>
      </c>
      <c r="F15" s="277"/>
      <c r="G15" s="278" t="str">
        <f t="shared" ref="G15" si="1">IF(F15&gt;0,IFERROR(F15-K15,F15),"")</f>
        <v/>
      </c>
      <c r="H15" s="277"/>
      <c r="I15" s="277"/>
      <c r="J15" s="277"/>
      <c r="K15" s="278" t="str">
        <f t="shared" ref="K15" si="2">IF(B15&gt;0,SUM(O15:AR15),"")</f>
        <v/>
      </c>
      <c r="L15" s="279" t="str">
        <f>IFERROR(K15/F15,"")</f>
        <v/>
      </c>
      <c r="M15" s="277"/>
      <c r="N15" s="278" t="str">
        <f>AS15</f>
        <v/>
      </c>
      <c r="O15" s="275"/>
      <c r="P15" s="275"/>
      <c r="Q15" s="275"/>
      <c r="R15" s="275"/>
      <c r="S15" s="275"/>
      <c r="T15" s="275"/>
      <c r="U15" s="275"/>
      <c r="V15" s="275"/>
      <c r="W15" s="275"/>
      <c r="X15" s="275"/>
      <c r="Y15" s="275"/>
      <c r="Z15" s="275"/>
      <c r="AA15" s="275"/>
      <c r="AB15" s="275"/>
      <c r="AC15" s="275"/>
      <c r="AD15" s="275"/>
      <c r="AE15" s="275"/>
      <c r="AF15" s="275"/>
      <c r="AG15" s="275"/>
      <c r="AH15" s="275"/>
      <c r="AI15" s="275"/>
      <c r="AJ15" s="275"/>
      <c r="AK15" s="275"/>
      <c r="AL15" s="275"/>
      <c r="AM15" s="275"/>
      <c r="AN15" s="275"/>
      <c r="AO15" s="275"/>
      <c r="AP15" s="275"/>
      <c r="AQ15" s="275"/>
      <c r="AR15" s="275"/>
      <c r="AS15" s="280" t="str">
        <f>IF(C15&lt;&gt;0,IFERROR(IF(COUNTIF(AcuariosTto[],C15),"SI",""),""),"")</f>
        <v/>
      </c>
      <c r="AT15" s="151">
        <f>IFERROR(INDEX(AcuariosTto[SignoTTo],MATCH(C15,AcuariosTto[AcuariosTTo],0)),"")</f>
        <v>0</v>
      </c>
      <c r="AU15" s="151">
        <f>IFERROR(INDEX(AcuariosTto[TipoProd],MATCH(C15,AcuariosTto[AcuariosTTo],0)),"")</f>
        <v>0</v>
      </c>
      <c r="AV15" s="151">
        <f>IFERROR(INDEX(AcuariosTto[NomProd],MATCH(C15,AcuariosTto[AcuariosTTo],0)),"")</f>
        <v>0</v>
      </c>
      <c r="AW15" s="17" t="str">
        <f>IF(B15&lt;&gt;0,IFERROR(IF(COUNTIF(ItemOcPreven[],B15),"SI",""),""),"")</f>
        <v/>
      </c>
      <c r="AX15" s="17">
        <f>IFERROR(INDEX(ItemOcPreven[TipoProPrev],MATCH(B15,ItemOcPreven[ItemOcPreven],0)),"")</f>
        <v>0</v>
      </c>
      <c r="AY15" s="17">
        <f>IFERROR(INDEX(ItemOcPreven[NomProPrev],MATCH(B15,ItemOcPreven[ItemOcPreven],0)),"")</f>
        <v>0</v>
      </c>
      <c r="AZ15" s="17" t="str">
        <f>IF(B15&lt;&gt;0,IFERROR(IF(COUNTIF(PrevTodas[],"SI"),"SI",""),""),"")</f>
        <v/>
      </c>
      <c r="BA15" s="151" t="str">
        <f>IFERROR(INDEX(ItemOcPreven[TipoProPrev],MATCH(AZ15,PrevTodas[PrevTodas],0)),"")</f>
        <v/>
      </c>
      <c r="BB15" s="151" t="str">
        <f>IFERROR(INDEX(ItemOcPreven[NomProPrev],MATCH(AZ15,PrevTodas[PrevTodas],0)),"")</f>
        <v/>
      </c>
      <c r="BC15" s="17" t="str">
        <f>IF(B15&lt;&gt;0,IFERROR(IF(COUNTIF(ItemOcEvto[],B15),"SI",""),""),"")</f>
        <v/>
      </c>
      <c r="BD15" s="151">
        <f>IFERROR(INDEX(ItemOcEvto[TipoEvto],MATCH(B15,ItemOcEvto[ItemOcEvto],0)),"")</f>
        <v>0</v>
      </c>
      <c r="BE15" s="17" t="str">
        <f>IF(B15&lt;&gt;0,IFERROR(IF(COUNTIF(EvtoTodas[],"SI"),"SI",""),""),"")</f>
        <v/>
      </c>
      <c r="BF15" s="151" t="str">
        <f>IFERROR(INDEX(ItemOcEvto[TipoEvto],MATCH(BE15,EvtoTodas[EvtoTodas],0)),"")</f>
        <v/>
      </c>
      <c r="BG15" s="151">
        <f>SUM(P15:V15)</f>
        <v>0</v>
      </c>
      <c r="BH15" s="151">
        <f>SUM(W15:AC15)</f>
        <v>0</v>
      </c>
      <c r="BI15" s="214"/>
    </row>
    <row r="16" spans="1:65" ht="18" customHeight="1" x14ac:dyDescent="0.25">
      <c r="B16" s="275"/>
      <c r="C16" s="275"/>
      <c r="D16" s="277" t="str">
        <f>IFERROR(VLOOKUP(B16,Item[],3,FALSE),IFERROR(VLOOKUP(B16,Item2[],3,FALSE),""))</f>
        <v/>
      </c>
      <c r="E16" s="276" t="str">
        <f>IFERROR(VLOOKUP(B16,Item[],2,FALSE),IFERROR(VLOOKUP(B16,Item2[],2,FALSE),""))</f>
        <v/>
      </c>
      <c r="F16" s="277"/>
      <c r="G16" s="278" t="str">
        <f t="shared" ref="G16:G79" si="3">IF(F16&gt;0,IFERROR(F16-K16,F16),"")</f>
        <v/>
      </c>
      <c r="H16" s="277"/>
      <c r="I16" s="277"/>
      <c r="J16" s="277"/>
      <c r="K16" s="278" t="str">
        <f t="shared" ref="K16:K79" si="4">IF(B16&gt;0,SUM(O16:AR16),"")</f>
        <v/>
      </c>
      <c r="L16" s="279" t="str">
        <f t="shared" ref="L16:L79" si="5">IFERROR(K16/F16,"")</f>
        <v/>
      </c>
      <c r="M16" s="277"/>
      <c r="N16" s="278" t="str">
        <f t="shared" ref="N16:N79" si="6">AS16</f>
        <v/>
      </c>
      <c r="O16" s="275"/>
      <c r="P16" s="275"/>
      <c r="Q16" s="275"/>
      <c r="R16" s="275"/>
      <c r="S16" s="275"/>
      <c r="T16" s="275"/>
      <c r="U16" s="275"/>
      <c r="V16" s="275"/>
      <c r="W16" s="275"/>
      <c r="X16" s="275"/>
      <c r="Y16" s="275"/>
      <c r="Z16" s="275"/>
      <c r="AA16" s="275"/>
      <c r="AB16" s="275"/>
      <c r="AC16" s="275"/>
      <c r="AD16" s="275"/>
      <c r="AE16" s="275"/>
      <c r="AF16" s="275"/>
      <c r="AG16" s="275"/>
      <c r="AH16" s="275"/>
      <c r="AI16" s="275"/>
      <c r="AJ16" s="275"/>
      <c r="AK16" s="275"/>
      <c r="AL16" s="275"/>
      <c r="AM16" s="275"/>
      <c r="AN16" s="275"/>
      <c r="AO16" s="275"/>
      <c r="AP16" s="275"/>
      <c r="AQ16" s="275"/>
      <c r="AR16" s="275"/>
      <c r="AS16" s="280" t="str">
        <f>IF(C16&lt;&gt;0,IFERROR(IF(COUNTIF(AcuariosTto[],C16),"SI",""),""),"")</f>
        <v/>
      </c>
      <c r="AT16" s="151">
        <f>IFERROR(INDEX(AcuariosTto[SignoTTo],MATCH(C16,AcuariosTto[AcuariosTTo],0)),"")</f>
        <v>0</v>
      </c>
      <c r="AU16" s="151">
        <f>IFERROR(INDEX(AcuariosTto[TipoProd],MATCH(C16,AcuariosTto[AcuariosTTo],0)),"")</f>
        <v>0</v>
      </c>
      <c r="AV16" s="151">
        <f>IFERROR(INDEX(AcuariosTto[NomProd],MATCH(C16,AcuariosTto[AcuariosTTo],0)),"")</f>
        <v>0</v>
      </c>
      <c r="AW16" s="17" t="str">
        <f>IF(B16&lt;&gt;0,IFERROR(IF(COUNTIF(ItemOcPreven[],B16),"SI",""),""),"")</f>
        <v/>
      </c>
      <c r="AX16" s="17">
        <f>IFERROR(INDEX(ItemOcPreven[TipoProPrev],MATCH(B16,ItemOcPreven[ItemOcPreven],0)),"")</f>
        <v>0</v>
      </c>
      <c r="AY16" s="17">
        <f>IFERROR(INDEX(ItemOcPreven[NomProPrev],MATCH(B16,ItemOcPreven[ItemOcPreven],0)),"")</f>
        <v>0</v>
      </c>
      <c r="AZ16" s="17" t="str">
        <f>IF(B16&lt;&gt;0,IFERROR(IF(COUNTIF(PrevTodas[],"SI"),"SI",""),""),"")</f>
        <v/>
      </c>
      <c r="BA16" s="151" t="str">
        <f>IFERROR(INDEX(ItemOcPreven[TipoProPrev],MATCH(AZ16,PrevTodas[PrevTodas],0)),"")</f>
        <v/>
      </c>
      <c r="BB16" s="151" t="str">
        <f>IFERROR(INDEX(ItemOcPreven[NomProPrev],MATCH(AZ16,PrevTodas[PrevTodas],0)),"")</f>
        <v/>
      </c>
      <c r="BC16" s="17" t="str">
        <f>IF(B16&lt;&gt;0,IFERROR(IF(COUNTIF(ItemOcEvto[],B16),"SI",""),""),"")</f>
        <v/>
      </c>
      <c r="BD16" s="151">
        <f>IFERROR(INDEX(ItemOcEvto[TipoEvto],MATCH(B16,ItemOcEvto[ItemOcEvto],0)),"")</f>
        <v>0</v>
      </c>
      <c r="BE16" s="17" t="str">
        <f>IF(B16&lt;&gt;0,IFERROR(IF(COUNTIF(EvtoTodas[],"SI"),"SI",""),""),"")</f>
        <v/>
      </c>
      <c r="BF16" s="151" t="str">
        <f>IFERROR(INDEX(ItemOcEvto[TipoEvto],MATCH(BE16,EvtoTodas[EvtoTodas],0)),"")</f>
        <v/>
      </c>
      <c r="BG16" s="151">
        <f t="shared" ref="BG16:BG79" si="7">SUM(P16:V16)</f>
        <v>0</v>
      </c>
      <c r="BH16" s="151">
        <f t="shared" ref="BH16:BH79" si="8">SUM(W16:AC16)</f>
        <v>0</v>
      </c>
      <c r="BI16" s="214"/>
    </row>
    <row r="17" spans="2:61" ht="18" customHeight="1" x14ac:dyDescent="0.25">
      <c r="B17" s="275"/>
      <c r="C17" s="275"/>
      <c r="D17" s="277" t="str">
        <f>IFERROR(VLOOKUP(B17,Item[],3,FALSE),IFERROR(VLOOKUP(B17,Item2[],3,FALSE),""))</f>
        <v/>
      </c>
      <c r="E17" s="276" t="str">
        <f>IFERROR(VLOOKUP(B17,Item[],2,FALSE),IFERROR(VLOOKUP(B17,Item2[],2,FALSE),""))</f>
        <v/>
      </c>
      <c r="F17" s="277"/>
      <c r="G17" s="278" t="str">
        <f t="shared" si="3"/>
        <v/>
      </c>
      <c r="H17" s="277"/>
      <c r="I17" s="277"/>
      <c r="J17" s="277"/>
      <c r="K17" s="278" t="str">
        <f t="shared" si="4"/>
        <v/>
      </c>
      <c r="L17" s="279" t="str">
        <f t="shared" si="5"/>
        <v/>
      </c>
      <c r="M17" s="277"/>
      <c r="N17" s="278" t="str">
        <f t="shared" si="6"/>
        <v/>
      </c>
      <c r="O17" s="275"/>
      <c r="P17" s="275"/>
      <c r="Q17" s="275"/>
      <c r="R17" s="275"/>
      <c r="S17" s="275"/>
      <c r="T17" s="275"/>
      <c r="U17" s="275"/>
      <c r="V17" s="275"/>
      <c r="W17" s="275"/>
      <c r="X17" s="275"/>
      <c r="Y17" s="275"/>
      <c r="Z17" s="275"/>
      <c r="AA17" s="275"/>
      <c r="AB17" s="275"/>
      <c r="AC17" s="275"/>
      <c r="AD17" s="275"/>
      <c r="AE17" s="275"/>
      <c r="AF17" s="275"/>
      <c r="AG17" s="275"/>
      <c r="AH17" s="275"/>
      <c r="AI17" s="275"/>
      <c r="AJ17" s="275"/>
      <c r="AK17" s="275"/>
      <c r="AL17" s="275"/>
      <c r="AM17" s="275"/>
      <c r="AN17" s="275"/>
      <c r="AO17" s="275"/>
      <c r="AP17" s="275"/>
      <c r="AQ17" s="275"/>
      <c r="AR17" s="275"/>
      <c r="AS17" s="280" t="str">
        <f>IF(C17&lt;&gt;0,IFERROR(IF(COUNTIF(AcuariosTto[],C17),"SI",""),""),"")</f>
        <v/>
      </c>
      <c r="AT17" s="151">
        <f>IFERROR(INDEX(AcuariosTto[SignoTTo],MATCH(C17,AcuariosTto[AcuariosTTo],0)),"")</f>
        <v>0</v>
      </c>
      <c r="AU17" s="151">
        <f>IFERROR(INDEX(AcuariosTto[TipoProd],MATCH(C17,AcuariosTto[AcuariosTTo],0)),"")</f>
        <v>0</v>
      </c>
      <c r="AV17" s="151">
        <f>IFERROR(INDEX(AcuariosTto[NomProd],MATCH(C17,AcuariosTto[AcuariosTTo],0)),"")</f>
        <v>0</v>
      </c>
      <c r="AW17" s="17" t="str">
        <f>IF(B17&lt;&gt;0,IFERROR(IF(COUNTIF(ItemOcPreven[],B17),"SI",""),""),"")</f>
        <v/>
      </c>
      <c r="AX17" s="17">
        <f>IFERROR(INDEX(ItemOcPreven[TipoProPrev],MATCH(B17,ItemOcPreven[ItemOcPreven],0)),"")</f>
        <v>0</v>
      </c>
      <c r="AY17" s="17">
        <f>IFERROR(INDEX(ItemOcPreven[NomProPrev],MATCH(B17,ItemOcPreven[ItemOcPreven],0)),"")</f>
        <v>0</v>
      </c>
      <c r="AZ17" s="17" t="str">
        <f>IF(B17&lt;&gt;0,IFERROR(IF(COUNTIF(PrevTodas[],"SI"),"SI",""),""),"")</f>
        <v/>
      </c>
      <c r="BA17" s="151" t="str">
        <f>IFERROR(INDEX(ItemOcPreven[TipoProPrev],MATCH(AZ17,PrevTodas[PrevTodas],0)),"")</f>
        <v/>
      </c>
      <c r="BB17" s="151" t="str">
        <f>IFERROR(INDEX(ItemOcPreven[NomProPrev],MATCH(AZ17,PrevTodas[PrevTodas],0)),"")</f>
        <v/>
      </c>
      <c r="BC17" s="17" t="str">
        <f>IF(B17&lt;&gt;0,IFERROR(IF(COUNTIF(ItemOcEvto[],B17),"SI",""),""),"")</f>
        <v/>
      </c>
      <c r="BD17" s="151">
        <f>IFERROR(INDEX(ItemOcEvto[TipoEvto],MATCH(B17,ItemOcEvto[ItemOcEvto],0)),"")</f>
        <v>0</v>
      </c>
      <c r="BE17" s="17" t="str">
        <f>IF(B17&lt;&gt;0,IFERROR(IF(COUNTIF(EvtoTodas[],"SI"),"SI",""),""),"")</f>
        <v/>
      </c>
      <c r="BF17" s="151" t="str">
        <f>IFERROR(INDEX(ItemOcEvto[TipoEvto],MATCH(BE17,EvtoTodas[EvtoTodas],0)),"")</f>
        <v/>
      </c>
      <c r="BG17" s="151">
        <f t="shared" si="7"/>
        <v>0</v>
      </c>
      <c r="BH17" s="151">
        <f t="shared" si="8"/>
        <v>0</v>
      </c>
      <c r="BI17" s="214"/>
    </row>
    <row r="18" spans="2:61" ht="18" customHeight="1" x14ac:dyDescent="0.25">
      <c r="B18" s="275"/>
      <c r="C18" s="275"/>
      <c r="D18" s="277" t="str">
        <f>IFERROR(VLOOKUP(B18,Item[],3,FALSE),IFERROR(VLOOKUP(B18,Item2[],3,FALSE),""))</f>
        <v/>
      </c>
      <c r="E18" s="276" t="str">
        <f>IFERROR(VLOOKUP(B18,Item[],2,FALSE),IFERROR(VLOOKUP(B18,Item2[],2,FALSE),""))</f>
        <v/>
      </c>
      <c r="F18" s="277"/>
      <c r="G18" s="278" t="str">
        <f t="shared" si="3"/>
        <v/>
      </c>
      <c r="H18" s="277"/>
      <c r="I18" s="277"/>
      <c r="J18" s="277"/>
      <c r="K18" s="278" t="str">
        <f t="shared" si="4"/>
        <v/>
      </c>
      <c r="L18" s="279" t="str">
        <f t="shared" si="5"/>
        <v/>
      </c>
      <c r="M18" s="277"/>
      <c r="N18" s="278" t="str">
        <f t="shared" si="6"/>
        <v/>
      </c>
      <c r="O18" s="275"/>
      <c r="P18" s="275"/>
      <c r="Q18" s="275"/>
      <c r="R18" s="275"/>
      <c r="S18" s="275"/>
      <c r="T18" s="275"/>
      <c r="U18" s="275"/>
      <c r="V18" s="275"/>
      <c r="W18" s="275"/>
      <c r="X18" s="275"/>
      <c r="Y18" s="275"/>
      <c r="Z18" s="275"/>
      <c r="AA18" s="275"/>
      <c r="AB18" s="275"/>
      <c r="AC18" s="275"/>
      <c r="AD18" s="275"/>
      <c r="AE18" s="275"/>
      <c r="AF18" s="275"/>
      <c r="AG18" s="275"/>
      <c r="AH18" s="275"/>
      <c r="AI18" s="275"/>
      <c r="AJ18" s="275"/>
      <c r="AK18" s="275"/>
      <c r="AL18" s="275"/>
      <c r="AM18" s="275"/>
      <c r="AN18" s="275"/>
      <c r="AO18" s="275"/>
      <c r="AP18" s="275"/>
      <c r="AQ18" s="275"/>
      <c r="AR18" s="275"/>
      <c r="AS18" s="280" t="str">
        <f>IF(C18&lt;&gt;0,IFERROR(IF(COUNTIF(AcuariosTto[],C18),"SI",""),""),"")</f>
        <v/>
      </c>
      <c r="AT18" s="151">
        <f>IFERROR(INDEX(AcuariosTto[SignoTTo],MATCH(C18,AcuariosTto[AcuariosTTo],0)),"")</f>
        <v>0</v>
      </c>
      <c r="AU18" s="151">
        <f>IFERROR(INDEX(AcuariosTto[TipoProd],MATCH(C18,AcuariosTto[AcuariosTTo],0)),"")</f>
        <v>0</v>
      </c>
      <c r="AV18" s="151">
        <f>IFERROR(INDEX(AcuariosTto[NomProd],MATCH(C18,AcuariosTto[AcuariosTTo],0)),"")</f>
        <v>0</v>
      </c>
      <c r="AW18" s="17" t="str">
        <f>IF(B18&lt;&gt;0,IFERROR(IF(COUNTIF(ItemOcPreven[],B18),"SI",""),""),"")</f>
        <v/>
      </c>
      <c r="AX18" s="17">
        <f>IFERROR(INDEX(ItemOcPreven[TipoProPrev],MATCH(B18,ItemOcPreven[ItemOcPreven],0)),"")</f>
        <v>0</v>
      </c>
      <c r="AY18" s="17">
        <f>IFERROR(INDEX(ItemOcPreven[NomProPrev],MATCH(B18,ItemOcPreven[ItemOcPreven],0)),"")</f>
        <v>0</v>
      </c>
      <c r="AZ18" s="17" t="str">
        <f>IF(B18&lt;&gt;0,IFERROR(IF(COUNTIF(PrevTodas[],"SI"),"SI",""),""),"")</f>
        <v/>
      </c>
      <c r="BA18" s="151" t="str">
        <f>IFERROR(INDEX(ItemOcPreven[TipoProPrev],MATCH(AZ18,PrevTodas[PrevTodas],0)),"")</f>
        <v/>
      </c>
      <c r="BB18" s="151" t="str">
        <f>IFERROR(INDEX(ItemOcPreven[NomProPrev],MATCH(AZ18,PrevTodas[PrevTodas],0)),"")</f>
        <v/>
      </c>
      <c r="BC18" s="17" t="str">
        <f>IF(B18&lt;&gt;0,IFERROR(IF(COUNTIF(ItemOcEvto[],B18),"SI",""),""),"")</f>
        <v/>
      </c>
      <c r="BD18" s="151">
        <f>IFERROR(INDEX(ItemOcEvto[TipoEvto],MATCH(B18,ItemOcEvto[ItemOcEvto],0)),"")</f>
        <v>0</v>
      </c>
      <c r="BE18" s="17" t="str">
        <f>IF(B18&lt;&gt;0,IFERROR(IF(COUNTIF(EvtoTodas[],"SI"),"SI",""),""),"")</f>
        <v/>
      </c>
      <c r="BF18" s="151" t="str">
        <f>IFERROR(INDEX(ItemOcEvto[TipoEvto],MATCH(BE18,EvtoTodas[EvtoTodas],0)),"")</f>
        <v/>
      </c>
      <c r="BG18" s="151">
        <f t="shared" si="7"/>
        <v>0</v>
      </c>
      <c r="BH18" s="151">
        <f t="shared" si="8"/>
        <v>0</v>
      </c>
      <c r="BI18" s="214"/>
    </row>
    <row r="19" spans="2:61" ht="18" customHeight="1" x14ac:dyDescent="0.25">
      <c r="B19" s="275"/>
      <c r="C19" s="275"/>
      <c r="D19" s="277" t="str">
        <f>IFERROR(VLOOKUP(B19,Item[],3,FALSE),IFERROR(VLOOKUP(B19,Item2[],3,FALSE),""))</f>
        <v/>
      </c>
      <c r="E19" s="276" t="str">
        <f>IFERROR(VLOOKUP(B19,Item[],2,FALSE),IFERROR(VLOOKUP(B19,Item2[],2,FALSE),""))</f>
        <v/>
      </c>
      <c r="F19" s="277"/>
      <c r="G19" s="278" t="str">
        <f t="shared" si="3"/>
        <v/>
      </c>
      <c r="H19" s="277"/>
      <c r="I19" s="277"/>
      <c r="J19" s="277"/>
      <c r="K19" s="278" t="str">
        <f t="shared" si="4"/>
        <v/>
      </c>
      <c r="L19" s="279" t="str">
        <f t="shared" si="5"/>
        <v/>
      </c>
      <c r="M19" s="277"/>
      <c r="N19" s="278" t="str">
        <f t="shared" si="6"/>
        <v/>
      </c>
      <c r="O19" s="275"/>
      <c r="P19" s="275"/>
      <c r="Q19" s="275"/>
      <c r="R19" s="275"/>
      <c r="S19" s="275"/>
      <c r="T19" s="275"/>
      <c r="U19" s="275"/>
      <c r="V19" s="275"/>
      <c r="W19" s="275"/>
      <c r="X19" s="275"/>
      <c r="Y19" s="275"/>
      <c r="Z19" s="275"/>
      <c r="AA19" s="275"/>
      <c r="AB19" s="275"/>
      <c r="AC19" s="275"/>
      <c r="AD19" s="275"/>
      <c r="AE19" s="275"/>
      <c r="AF19" s="275"/>
      <c r="AG19" s="275"/>
      <c r="AH19" s="275"/>
      <c r="AI19" s="275"/>
      <c r="AJ19" s="275"/>
      <c r="AK19" s="275"/>
      <c r="AL19" s="275"/>
      <c r="AM19" s="275"/>
      <c r="AN19" s="275"/>
      <c r="AO19" s="275"/>
      <c r="AP19" s="275"/>
      <c r="AQ19" s="275"/>
      <c r="AR19" s="275"/>
      <c r="AS19" s="280" t="str">
        <f>IF(C19&lt;&gt;0,IFERROR(IF(COUNTIF(AcuariosTto[],C19),"SI",""),""),"")</f>
        <v/>
      </c>
      <c r="AT19" s="151">
        <f>IFERROR(INDEX(AcuariosTto[SignoTTo],MATCH(C19,AcuariosTto[AcuariosTTo],0)),"")</f>
        <v>0</v>
      </c>
      <c r="AU19" s="151">
        <f>IFERROR(INDEX(AcuariosTto[TipoProd],MATCH(C19,AcuariosTto[AcuariosTTo],0)),"")</f>
        <v>0</v>
      </c>
      <c r="AV19" s="151">
        <f>IFERROR(INDEX(AcuariosTto[NomProd],MATCH(C19,AcuariosTto[AcuariosTTo],0)),"")</f>
        <v>0</v>
      </c>
      <c r="AW19" s="17" t="str">
        <f>IF(B19&lt;&gt;0,IFERROR(IF(COUNTIF(ItemOcPreven[],B19),"SI",""),""),"")</f>
        <v/>
      </c>
      <c r="AX19" s="17">
        <f>IFERROR(INDEX(ItemOcPreven[TipoProPrev],MATCH(B19,ItemOcPreven[ItemOcPreven],0)),"")</f>
        <v>0</v>
      </c>
      <c r="AY19" s="17">
        <f>IFERROR(INDEX(ItemOcPreven[NomProPrev],MATCH(B19,ItemOcPreven[ItemOcPreven],0)),"")</f>
        <v>0</v>
      </c>
      <c r="AZ19" s="17" t="str">
        <f>IF(B19&lt;&gt;0,IFERROR(IF(COUNTIF(PrevTodas[],"SI"),"SI",""),""),"")</f>
        <v/>
      </c>
      <c r="BA19" s="151" t="str">
        <f>IFERROR(INDEX(ItemOcPreven[TipoProPrev],MATCH(AZ19,PrevTodas[PrevTodas],0)),"")</f>
        <v/>
      </c>
      <c r="BB19" s="151" t="str">
        <f>IFERROR(INDEX(ItemOcPreven[NomProPrev],MATCH(AZ19,PrevTodas[PrevTodas],0)),"")</f>
        <v/>
      </c>
      <c r="BC19" s="17" t="str">
        <f>IF(B19&lt;&gt;0,IFERROR(IF(COUNTIF(ItemOcEvto[],B19),"SI",""),""),"")</f>
        <v/>
      </c>
      <c r="BD19" s="151">
        <f>IFERROR(INDEX(ItemOcEvto[TipoEvto],MATCH(B19,ItemOcEvto[ItemOcEvto],0)),"")</f>
        <v>0</v>
      </c>
      <c r="BE19" s="17" t="str">
        <f>IF(B19&lt;&gt;0,IFERROR(IF(COUNTIF(EvtoTodas[],"SI"),"SI",""),""),"")</f>
        <v/>
      </c>
      <c r="BF19" s="151" t="str">
        <f>IFERROR(INDEX(ItemOcEvto[TipoEvto],MATCH(BE19,EvtoTodas[EvtoTodas],0)),"")</f>
        <v/>
      </c>
      <c r="BG19" s="151">
        <f t="shared" si="7"/>
        <v>0</v>
      </c>
      <c r="BH19" s="151">
        <f t="shared" si="8"/>
        <v>0</v>
      </c>
      <c r="BI19" s="214"/>
    </row>
    <row r="20" spans="2:61" ht="18" customHeight="1" x14ac:dyDescent="0.25">
      <c r="B20" s="275"/>
      <c r="C20" s="275"/>
      <c r="D20" s="277" t="str">
        <f>IFERROR(VLOOKUP(B20,Item[],3,FALSE),IFERROR(VLOOKUP(B20,Item2[],3,FALSE),""))</f>
        <v/>
      </c>
      <c r="E20" s="276" t="str">
        <f>IFERROR(VLOOKUP(B20,Item[],2,FALSE),IFERROR(VLOOKUP(B20,Item2[],2,FALSE),""))</f>
        <v/>
      </c>
      <c r="F20" s="277"/>
      <c r="G20" s="278" t="str">
        <f t="shared" si="3"/>
        <v/>
      </c>
      <c r="H20" s="277"/>
      <c r="I20" s="277"/>
      <c r="J20" s="277"/>
      <c r="K20" s="278" t="str">
        <f t="shared" si="4"/>
        <v/>
      </c>
      <c r="L20" s="279" t="str">
        <f t="shared" si="5"/>
        <v/>
      </c>
      <c r="M20" s="277"/>
      <c r="N20" s="278" t="str">
        <f t="shared" si="6"/>
        <v/>
      </c>
      <c r="O20" s="275"/>
      <c r="P20" s="275"/>
      <c r="Q20" s="275"/>
      <c r="R20" s="275"/>
      <c r="S20" s="275"/>
      <c r="T20" s="275"/>
      <c r="U20" s="275"/>
      <c r="V20" s="275"/>
      <c r="W20" s="275"/>
      <c r="X20" s="275"/>
      <c r="Y20" s="275"/>
      <c r="Z20" s="275"/>
      <c r="AA20" s="275"/>
      <c r="AB20" s="275"/>
      <c r="AC20" s="275"/>
      <c r="AD20" s="275"/>
      <c r="AE20" s="275"/>
      <c r="AF20" s="275"/>
      <c r="AG20" s="275"/>
      <c r="AH20" s="275"/>
      <c r="AI20" s="275"/>
      <c r="AJ20" s="275"/>
      <c r="AK20" s="275"/>
      <c r="AL20" s="275"/>
      <c r="AM20" s="275"/>
      <c r="AN20" s="275"/>
      <c r="AO20" s="275"/>
      <c r="AP20" s="275"/>
      <c r="AQ20" s="275"/>
      <c r="AR20" s="275"/>
      <c r="AS20" s="280" t="str">
        <f>IF(C20&lt;&gt;0,IFERROR(IF(COUNTIF(AcuariosTto[],C20),"SI",""),""),"")</f>
        <v/>
      </c>
      <c r="AT20" s="151">
        <f>IFERROR(INDEX(AcuariosTto[SignoTTo],MATCH(C20,AcuariosTto[AcuariosTTo],0)),"")</f>
        <v>0</v>
      </c>
      <c r="AU20" s="151">
        <f>IFERROR(INDEX(AcuariosTto[TipoProd],MATCH(C20,AcuariosTto[AcuariosTTo],0)),"")</f>
        <v>0</v>
      </c>
      <c r="AV20" s="151">
        <f>IFERROR(INDEX(AcuariosTto[NomProd],MATCH(C20,AcuariosTto[AcuariosTTo],0)),"")</f>
        <v>0</v>
      </c>
      <c r="AW20" s="17" t="str">
        <f>IF(B20&lt;&gt;0,IFERROR(IF(COUNTIF(ItemOcPreven[],B20),"SI",""),""),"")</f>
        <v/>
      </c>
      <c r="AX20" s="17">
        <f>IFERROR(INDEX(ItemOcPreven[TipoProPrev],MATCH(B20,ItemOcPreven[ItemOcPreven],0)),"")</f>
        <v>0</v>
      </c>
      <c r="AY20" s="17">
        <f>IFERROR(INDEX(ItemOcPreven[NomProPrev],MATCH(B20,ItemOcPreven[ItemOcPreven],0)),"")</f>
        <v>0</v>
      </c>
      <c r="AZ20" s="17" t="str">
        <f>IF(B20&lt;&gt;0,IFERROR(IF(COUNTIF(PrevTodas[],"SI"),"SI",""),""),"")</f>
        <v/>
      </c>
      <c r="BA20" s="151" t="str">
        <f>IFERROR(INDEX(ItemOcPreven[TipoProPrev],MATCH(AZ20,PrevTodas[PrevTodas],0)),"")</f>
        <v/>
      </c>
      <c r="BB20" s="151" t="str">
        <f>IFERROR(INDEX(ItemOcPreven[NomProPrev],MATCH(AZ20,PrevTodas[PrevTodas],0)),"")</f>
        <v/>
      </c>
      <c r="BC20" s="17" t="str">
        <f>IF(B20&lt;&gt;0,IFERROR(IF(COUNTIF(ItemOcEvto[],B20),"SI",""),""),"")</f>
        <v/>
      </c>
      <c r="BD20" s="151">
        <f>IFERROR(INDEX(ItemOcEvto[TipoEvto],MATCH(B20,ItemOcEvto[ItemOcEvto],0)),"")</f>
        <v>0</v>
      </c>
      <c r="BE20" s="17" t="str">
        <f>IF(B20&lt;&gt;0,IFERROR(IF(COUNTIF(EvtoTodas[],"SI"),"SI",""),""),"")</f>
        <v/>
      </c>
      <c r="BF20" s="151" t="str">
        <f>IFERROR(INDEX(ItemOcEvto[TipoEvto],MATCH(BE20,EvtoTodas[EvtoTodas],0)),"")</f>
        <v/>
      </c>
      <c r="BG20" s="151">
        <f t="shared" si="7"/>
        <v>0</v>
      </c>
      <c r="BH20" s="151">
        <f t="shared" si="8"/>
        <v>0</v>
      </c>
      <c r="BI20" s="214"/>
    </row>
    <row r="21" spans="2:61" ht="18" customHeight="1" x14ac:dyDescent="0.25">
      <c r="B21" s="275"/>
      <c r="C21" s="275"/>
      <c r="D21" s="277" t="str">
        <f>IFERROR(VLOOKUP(B21,Item[],3,FALSE),IFERROR(VLOOKUP(B21,Item2[],3,FALSE),""))</f>
        <v/>
      </c>
      <c r="E21" s="276" t="str">
        <f>IFERROR(VLOOKUP(B21,Item[],2,FALSE),IFERROR(VLOOKUP(B21,Item2[],2,FALSE),""))</f>
        <v/>
      </c>
      <c r="F21" s="277"/>
      <c r="G21" s="278" t="str">
        <f t="shared" si="3"/>
        <v/>
      </c>
      <c r="H21" s="277"/>
      <c r="I21" s="277"/>
      <c r="J21" s="277"/>
      <c r="K21" s="278" t="str">
        <f t="shared" si="4"/>
        <v/>
      </c>
      <c r="L21" s="279" t="str">
        <f t="shared" si="5"/>
        <v/>
      </c>
      <c r="M21" s="277"/>
      <c r="N21" s="278" t="str">
        <f t="shared" si="6"/>
        <v/>
      </c>
      <c r="O21" s="275"/>
      <c r="P21" s="275"/>
      <c r="Q21" s="275"/>
      <c r="R21" s="275"/>
      <c r="S21" s="275"/>
      <c r="T21" s="275"/>
      <c r="U21" s="275"/>
      <c r="V21" s="275"/>
      <c r="W21" s="275"/>
      <c r="X21" s="275"/>
      <c r="Y21" s="275"/>
      <c r="Z21" s="275"/>
      <c r="AA21" s="275"/>
      <c r="AB21" s="275"/>
      <c r="AC21" s="275"/>
      <c r="AD21" s="275"/>
      <c r="AE21" s="275"/>
      <c r="AF21" s="275"/>
      <c r="AG21" s="275"/>
      <c r="AH21" s="275"/>
      <c r="AI21" s="275"/>
      <c r="AJ21" s="275"/>
      <c r="AK21" s="275"/>
      <c r="AL21" s="275"/>
      <c r="AM21" s="275"/>
      <c r="AN21" s="275"/>
      <c r="AO21" s="275"/>
      <c r="AP21" s="275"/>
      <c r="AQ21" s="275"/>
      <c r="AR21" s="275"/>
      <c r="AS21" s="280" t="str">
        <f>IF(C21&lt;&gt;0,IFERROR(IF(COUNTIF(AcuariosTto[],C21),"SI",""),""),"")</f>
        <v/>
      </c>
      <c r="AT21" s="151">
        <f>IFERROR(INDEX(AcuariosTto[SignoTTo],MATCH(C21,AcuariosTto[AcuariosTTo],0)),"")</f>
        <v>0</v>
      </c>
      <c r="AU21" s="151">
        <f>IFERROR(INDEX(AcuariosTto[TipoProd],MATCH(C21,AcuariosTto[AcuariosTTo],0)),"")</f>
        <v>0</v>
      </c>
      <c r="AV21" s="151">
        <f>IFERROR(INDEX(AcuariosTto[NomProd],MATCH(C21,AcuariosTto[AcuariosTTo],0)),"")</f>
        <v>0</v>
      </c>
      <c r="AW21" s="17" t="str">
        <f>IF(B21&lt;&gt;0,IFERROR(IF(COUNTIF(ItemOcPreven[],B21),"SI",""),""),"")</f>
        <v/>
      </c>
      <c r="AX21" s="17">
        <f>IFERROR(INDEX(ItemOcPreven[TipoProPrev],MATCH(B21,ItemOcPreven[ItemOcPreven],0)),"")</f>
        <v>0</v>
      </c>
      <c r="AY21" s="17">
        <f>IFERROR(INDEX(ItemOcPreven[NomProPrev],MATCH(B21,ItemOcPreven[ItemOcPreven],0)),"")</f>
        <v>0</v>
      </c>
      <c r="AZ21" s="17" t="str">
        <f>IF(B21&lt;&gt;0,IFERROR(IF(COUNTIF(PrevTodas[],"SI"),"SI",""),""),"")</f>
        <v/>
      </c>
      <c r="BA21" s="151" t="str">
        <f>IFERROR(INDEX(ItemOcPreven[TipoProPrev],MATCH(AZ21,PrevTodas[PrevTodas],0)),"")</f>
        <v/>
      </c>
      <c r="BB21" s="151" t="str">
        <f>IFERROR(INDEX(ItemOcPreven[NomProPrev],MATCH(AZ21,PrevTodas[PrevTodas],0)),"")</f>
        <v/>
      </c>
      <c r="BC21" s="17" t="str">
        <f>IF(B21&lt;&gt;0,IFERROR(IF(COUNTIF(ItemOcEvto[],B21),"SI",""),""),"")</f>
        <v/>
      </c>
      <c r="BD21" s="151">
        <f>IFERROR(INDEX(ItemOcEvto[TipoEvto],MATCH(B21,ItemOcEvto[ItemOcEvto],0)),"")</f>
        <v>0</v>
      </c>
      <c r="BE21" s="17" t="str">
        <f>IF(B21&lt;&gt;0,IFERROR(IF(COUNTIF(EvtoTodas[],"SI"),"SI",""),""),"")</f>
        <v/>
      </c>
      <c r="BF21" s="151" t="str">
        <f>IFERROR(INDEX(ItemOcEvto[TipoEvto],MATCH(BE21,EvtoTodas[EvtoTodas],0)),"")</f>
        <v/>
      </c>
      <c r="BG21" s="151">
        <f t="shared" si="7"/>
        <v>0</v>
      </c>
      <c r="BH21" s="151">
        <f t="shared" si="8"/>
        <v>0</v>
      </c>
      <c r="BI21" s="214"/>
    </row>
    <row r="22" spans="2:61" ht="18" customHeight="1" x14ac:dyDescent="0.25">
      <c r="B22" s="275"/>
      <c r="C22" s="275"/>
      <c r="D22" s="277" t="str">
        <f>IFERROR(VLOOKUP(B22,Item[],3,FALSE),IFERROR(VLOOKUP(B22,Item2[],3,FALSE),""))</f>
        <v/>
      </c>
      <c r="E22" s="276" t="str">
        <f>IFERROR(VLOOKUP(B22,Item[],2,FALSE),IFERROR(VLOOKUP(B22,Item2[],2,FALSE),""))</f>
        <v/>
      </c>
      <c r="F22" s="277"/>
      <c r="G22" s="278" t="str">
        <f t="shared" si="3"/>
        <v/>
      </c>
      <c r="H22" s="277"/>
      <c r="I22" s="277"/>
      <c r="J22" s="277"/>
      <c r="K22" s="278" t="str">
        <f t="shared" si="4"/>
        <v/>
      </c>
      <c r="L22" s="279" t="str">
        <f t="shared" si="5"/>
        <v/>
      </c>
      <c r="M22" s="277"/>
      <c r="N22" s="278" t="str">
        <f t="shared" si="6"/>
        <v/>
      </c>
      <c r="O22" s="275"/>
      <c r="P22" s="275"/>
      <c r="Q22" s="275"/>
      <c r="R22" s="275"/>
      <c r="S22" s="275"/>
      <c r="T22" s="275"/>
      <c r="U22" s="275"/>
      <c r="V22" s="275"/>
      <c r="W22" s="275"/>
      <c r="X22" s="275"/>
      <c r="Y22" s="275"/>
      <c r="Z22" s="275"/>
      <c r="AA22" s="275"/>
      <c r="AB22" s="275"/>
      <c r="AC22" s="275"/>
      <c r="AD22" s="275"/>
      <c r="AE22" s="275"/>
      <c r="AF22" s="275"/>
      <c r="AG22" s="275"/>
      <c r="AH22" s="275"/>
      <c r="AI22" s="275"/>
      <c r="AJ22" s="275"/>
      <c r="AK22" s="275"/>
      <c r="AL22" s="275"/>
      <c r="AM22" s="275"/>
      <c r="AN22" s="275"/>
      <c r="AO22" s="275"/>
      <c r="AP22" s="275"/>
      <c r="AQ22" s="275"/>
      <c r="AR22" s="275"/>
      <c r="AS22" s="280" t="str">
        <f>IF(C22&lt;&gt;0,IFERROR(IF(COUNTIF(AcuariosTto[],C22),"SI",""),""),"")</f>
        <v/>
      </c>
      <c r="AT22" s="151">
        <f>IFERROR(INDEX(AcuariosTto[SignoTTo],MATCH(C22,AcuariosTto[AcuariosTTo],0)),"")</f>
        <v>0</v>
      </c>
      <c r="AU22" s="151">
        <f>IFERROR(INDEX(AcuariosTto[TipoProd],MATCH(C22,AcuariosTto[AcuariosTTo],0)),"")</f>
        <v>0</v>
      </c>
      <c r="AV22" s="151">
        <f>IFERROR(INDEX(AcuariosTto[NomProd],MATCH(C22,AcuariosTto[AcuariosTTo],0)),"")</f>
        <v>0</v>
      </c>
      <c r="AW22" s="17" t="str">
        <f>IF(B22&lt;&gt;0,IFERROR(IF(COUNTIF(ItemOcPreven[],B22),"SI",""),""),"")</f>
        <v/>
      </c>
      <c r="AX22" s="17">
        <f>IFERROR(INDEX(ItemOcPreven[TipoProPrev],MATCH(B22,ItemOcPreven[ItemOcPreven],0)),"")</f>
        <v>0</v>
      </c>
      <c r="AY22" s="17">
        <f>IFERROR(INDEX(ItemOcPreven[NomProPrev],MATCH(B22,ItemOcPreven[ItemOcPreven],0)),"")</f>
        <v>0</v>
      </c>
      <c r="AZ22" s="17" t="str">
        <f>IF(B22&lt;&gt;0,IFERROR(IF(COUNTIF(PrevTodas[],"SI"),"SI",""),""),"")</f>
        <v/>
      </c>
      <c r="BA22" s="151" t="str">
        <f>IFERROR(INDEX(ItemOcPreven[TipoProPrev],MATCH(AZ22,PrevTodas[PrevTodas],0)),"")</f>
        <v/>
      </c>
      <c r="BB22" s="151" t="str">
        <f>IFERROR(INDEX(ItemOcPreven[NomProPrev],MATCH(AZ22,PrevTodas[PrevTodas],0)),"")</f>
        <v/>
      </c>
      <c r="BC22" s="17" t="str">
        <f>IF(B22&lt;&gt;0,IFERROR(IF(COUNTIF(ItemOcEvto[],B22),"SI",""),""),"")</f>
        <v/>
      </c>
      <c r="BD22" s="151">
        <f>IFERROR(INDEX(ItemOcEvto[TipoEvto],MATCH(B22,ItemOcEvto[ItemOcEvto],0)),"")</f>
        <v>0</v>
      </c>
      <c r="BE22" s="17" t="str">
        <f>IF(B22&lt;&gt;0,IFERROR(IF(COUNTIF(EvtoTodas[],"SI"),"SI",""),""),"")</f>
        <v/>
      </c>
      <c r="BF22" s="151" t="str">
        <f>IFERROR(INDEX(ItemOcEvto[TipoEvto],MATCH(BE22,EvtoTodas[EvtoTodas],0)),"")</f>
        <v/>
      </c>
      <c r="BG22" s="151">
        <f t="shared" si="7"/>
        <v>0</v>
      </c>
      <c r="BH22" s="151">
        <f t="shared" si="8"/>
        <v>0</v>
      </c>
      <c r="BI22" s="214"/>
    </row>
    <row r="23" spans="2:61" ht="18" customHeight="1" x14ac:dyDescent="0.25">
      <c r="B23" s="275"/>
      <c r="C23" s="275"/>
      <c r="D23" s="277" t="str">
        <f>IFERROR(VLOOKUP(B23,Item[],3,FALSE),IFERROR(VLOOKUP(B23,Item2[],3,FALSE),""))</f>
        <v/>
      </c>
      <c r="E23" s="276" t="str">
        <f>IFERROR(VLOOKUP(B23,Item[],2,FALSE),IFERROR(VLOOKUP(B23,Item2[],2,FALSE),""))</f>
        <v/>
      </c>
      <c r="F23" s="277"/>
      <c r="G23" s="278" t="str">
        <f t="shared" si="3"/>
        <v/>
      </c>
      <c r="H23" s="277"/>
      <c r="I23" s="277"/>
      <c r="J23" s="277"/>
      <c r="K23" s="278" t="str">
        <f t="shared" si="4"/>
        <v/>
      </c>
      <c r="L23" s="279" t="str">
        <f t="shared" si="5"/>
        <v/>
      </c>
      <c r="M23" s="277"/>
      <c r="N23" s="278" t="str">
        <f t="shared" si="6"/>
        <v/>
      </c>
      <c r="O23" s="275"/>
      <c r="P23" s="275"/>
      <c r="Q23" s="275"/>
      <c r="R23" s="275"/>
      <c r="S23" s="275"/>
      <c r="T23" s="275"/>
      <c r="U23" s="275"/>
      <c r="V23" s="275"/>
      <c r="W23" s="275"/>
      <c r="X23" s="275"/>
      <c r="Y23" s="275"/>
      <c r="Z23" s="275"/>
      <c r="AA23" s="275"/>
      <c r="AB23" s="275"/>
      <c r="AC23" s="275"/>
      <c r="AD23" s="275"/>
      <c r="AE23" s="275"/>
      <c r="AF23" s="275"/>
      <c r="AG23" s="275"/>
      <c r="AH23" s="275"/>
      <c r="AI23" s="275"/>
      <c r="AJ23" s="275"/>
      <c r="AK23" s="275"/>
      <c r="AL23" s="275"/>
      <c r="AM23" s="275"/>
      <c r="AN23" s="275"/>
      <c r="AO23" s="275"/>
      <c r="AP23" s="275"/>
      <c r="AQ23" s="275"/>
      <c r="AR23" s="275"/>
      <c r="AS23" s="280" t="str">
        <f>IF(C23&lt;&gt;0,IFERROR(IF(COUNTIF(AcuariosTto[],C23),"SI",""),""),"")</f>
        <v/>
      </c>
      <c r="AT23" s="151">
        <f>IFERROR(INDEX(AcuariosTto[SignoTTo],MATCH(C23,AcuariosTto[AcuariosTTo],0)),"")</f>
        <v>0</v>
      </c>
      <c r="AU23" s="151">
        <f>IFERROR(INDEX(AcuariosTto[TipoProd],MATCH(C23,AcuariosTto[AcuariosTTo],0)),"")</f>
        <v>0</v>
      </c>
      <c r="AV23" s="151">
        <f>IFERROR(INDEX(AcuariosTto[NomProd],MATCH(C23,AcuariosTto[AcuariosTTo],0)),"")</f>
        <v>0</v>
      </c>
      <c r="AW23" s="17" t="str">
        <f>IF(B23&lt;&gt;0,IFERROR(IF(COUNTIF(ItemOcPreven[],B23),"SI",""),""),"")</f>
        <v/>
      </c>
      <c r="AX23" s="17">
        <f>IFERROR(INDEX(ItemOcPreven[TipoProPrev],MATCH(B23,ItemOcPreven[ItemOcPreven],0)),"")</f>
        <v>0</v>
      </c>
      <c r="AY23" s="17">
        <f>IFERROR(INDEX(ItemOcPreven[NomProPrev],MATCH(B23,ItemOcPreven[ItemOcPreven],0)),"")</f>
        <v>0</v>
      </c>
      <c r="AZ23" s="17" t="str">
        <f>IF(B23&lt;&gt;0,IFERROR(IF(COUNTIF(PrevTodas[],"SI"),"SI",""),""),"")</f>
        <v/>
      </c>
      <c r="BA23" s="151" t="str">
        <f>IFERROR(INDEX(ItemOcPreven[TipoProPrev],MATCH(AZ23,PrevTodas[PrevTodas],0)),"")</f>
        <v/>
      </c>
      <c r="BB23" s="151" t="str">
        <f>IFERROR(INDEX(ItemOcPreven[NomProPrev],MATCH(AZ23,PrevTodas[PrevTodas],0)),"")</f>
        <v/>
      </c>
      <c r="BC23" s="17" t="str">
        <f>IF(B23&lt;&gt;0,IFERROR(IF(COUNTIF(ItemOcEvto[],B23),"SI",""),""),"")</f>
        <v/>
      </c>
      <c r="BD23" s="151">
        <f>IFERROR(INDEX(ItemOcEvto[TipoEvto],MATCH(B23,ItemOcEvto[ItemOcEvto],0)),"")</f>
        <v>0</v>
      </c>
      <c r="BE23" s="17" t="str">
        <f>IF(B23&lt;&gt;0,IFERROR(IF(COUNTIF(EvtoTodas[],"SI"),"SI",""),""),"")</f>
        <v/>
      </c>
      <c r="BF23" s="151" t="str">
        <f>IFERROR(INDEX(ItemOcEvto[TipoEvto],MATCH(BE23,EvtoTodas[EvtoTodas],0)),"")</f>
        <v/>
      </c>
      <c r="BG23" s="151">
        <f t="shared" si="7"/>
        <v>0</v>
      </c>
      <c r="BH23" s="151">
        <f t="shared" si="8"/>
        <v>0</v>
      </c>
      <c r="BI23" s="214"/>
    </row>
    <row r="24" spans="2:61" ht="18" customHeight="1" x14ac:dyDescent="0.25">
      <c r="B24" s="275"/>
      <c r="C24" s="275"/>
      <c r="D24" s="277" t="str">
        <f>IFERROR(VLOOKUP(B24,Item[],3,FALSE),IFERROR(VLOOKUP(B24,Item2[],3,FALSE),""))</f>
        <v/>
      </c>
      <c r="E24" s="276" t="str">
        <f>IFERROR(VLOOKUP(B24,Item[],2,FALSE),IFERROR(VLOOKUP(B24,Item2[],2,FALSE),""))</f>
        <v/>
      </c>
      <c r="F24" s="277"/>
      <c r="G24" s="278" t="str">
        <f t="shared" si="3"/>
        <v/>
      </c>
      <c r="H24" s="277"/>
      <c r="I24" s="277"/>
      <c r="J24" s="277"/>
      <c r="K24" s="278" t="str">
        <f t="shared" si="4"/>
        <v/>
      </c>
      <c r="L24" s="279" t="str">
        <f t="shared" si="5"/>
        <v/>
      </c>
      <c r="M24" s="277"/>
      <c r="N24" s="278" t="str">
        <f t="shared" si="6"/>
        <v/>
      </c>
      <c r="O24" s="275"/>
      <c r="P24" s="275"/>
      <c r="Q24" s="275"/>
      <c r="R24" s="275"/>
      <c r="S24" s="275"/>
      <c r="T24" s="275"/>
      <c r="U24" s="275"/>
      <c r="V24" s="275"/>
      <c r="W24" s="275"/>
      <c r="X24" s="275"/>
      <c r="Y24" s="275"/>
      <c r="Z24" s="275"/>
      <c r="AA24" s="275"/>
      <c r="AB24" s="275"/>
      <c r="AC24" s="275"/>
      <c r="AD24" s="275"/>
      <c r="AE24" s="275"/>
      <c r="AF24" s="275"/>
      <c r="AG24" s="275"/>
      <c r="AH24" s="275"/>
      <c r="AI24" s="275"/>
      <c r="AJ24" s="275"/>
      <c r="AK24" s="275"/>
      <c r="AL24" s="275"/>
      <c r="AM24" s="275"/>
      <c r="AN24" s="275"/>
      <c r="AO24" s="275"/>
      <c r="AP24" s="275"/>
      <c r="AQ24" s="275"/>
      <c r="AR24" s="275"/>
      <c r="AS24" s="280" t="str">
        <f>IF(C24&lt;&gt;0,IFERROR(IF(COUNTIF(AcuariosTto[],C24),"SI",""),""),"")</f>
        <v/>
      </c>
      <c r="AT24" s="151">
        <f>IFERROR(INDEX(AcuariosTto[SignoTTo],MATCH(C24,AcuariosTto[AcuariosTTo],0)),"")</f>
        <v>0</v>
      </c>
      <c r="AU24" s="151">
        <f>IFERROR(INDEX(AcuariosTto[TipoProd],MATCH(C24,AcuariosTto[AcuariosTTo],0)),"")</f>
        <v>0</v>
      </c>
      <c r="AV24" s="151">
        <f>IFERROR(INDEX(AcuariosTto[NomProd],MATCH(C24,AcuariosTto[AcuariosTTo],0)),"")</f>
        <v>0</v>
      </c>
      <c r="AW24" s="17" t="str">
        <f>IF(B24&lt;&gt;0,IFERROR(IF(COUNTIF(ItemOcPreven[],B24),"SI",""),""),"")</f>
        <v/>
      </c>
      <c r="AX24" s="17">
        <f>IFERROR(INDEX(ItemOcPreven[TipoProPrev],MATCH(B24,ItemOcPreven[ItemOcPreven],0)),"")</f>
        <v>0</v>
      </c>
      <c r="AY24" s="17">
        <f>IFERROR(INDEX(ItemOcPreven[NomProPrev],MATCH(B24,ItemOcPreven[ItemOcPreven],0)),"")</f>
        <v>0</v>
      </c>
      <c r="AZ24" s="17" t="str">
        <f>IF(B24&lt;&gt;0,IFERROR(IF(COUNTIF(PrevTodas[],"SI"),"SI",""),""),"")</f>
        <v/>
      </c>
      <c r="BA24" s="151" t="str">
        <f>IFERROR(INDEX(ItemOcPreven[TipoProPrev],MATCH(AZ24,PrevTodas[PrevTodas],0)),"")</f>
        <v/>
      </c>
      <c r="BB24" s="151" t="str">
        <f>IFERROR(INDEX(ItemOcPreven[NomProPrev],MATCH(AZ24,PrevTodas[PrevTodas],0)),"")</f>
        <v/>
      </c>
      <c r="BC24" s="17" t="str">
        <f>IF(B24&lt;&gt;0,IFERROR(IF(COUNTIF(ItemOcEvto[],B24),"SI",""),""),"")</f>
        <v/>
      </c>
      <c r="BD24" s="151">
        <f>IFERROR(INDEX(ItemOcEvto[TipoEvto],MATCH(B24,ItemOcEvto[ItemOcEvto],0)),"")</f>
        <v>0</v>
      </c>
      <c r="BE24" s="17" t="str">
        <f>IF(B24&lt;&gt;0,IFERROR(IF(COUNTIF(EvtoTodas[],"SI"),"SI",""),""),"")</f>
        <v/>
      </c>
      <c r="BF24" s="151" t="str">
        <f>IFERROR(INDEX(ItemOcEvto[TipoEvto],MATCH(BE24,EvtoTodas[EvtoTodas],0)),"")</f>
        <v/>
      </c>
      <c r="BG24" s="151">
        <f t="shared" si="7"/>
        <v>0</v>
      </c>
      <c r="BH24" s="151">
        <f t="shared" si="8"/>
        <v>0</v>
      </c>
      <c r="BI24" s="214"/>
    </row>
    <row r="25" spans="2:61" ht="18" customHeight="1" x14ac:dyDescent="0.25">
      <c r="B25" s="275"/>
      <c r="C25" s="275"/>
      <c r="D25" s="277" t="str">
        <f>IFERROR(VLOOKUP(B25,Item[],3,FALSE),IFERROR(VLOOKUP(B25,Item2[],3,FALSE),""))</f>
        <v/>
      </c>
      <c r="E25" s="276" t="str">
        <f>IFERROR(VLOOKUP(B25,Item[],2,FALSE),IFERROR(VLOOKUP(B25,Item2[],2,FALSE),""))</f>
        <v/>
      </c>
      <c r="F25" s="277"/>
      <c r="G25" s="278" t="str">
        <f t="shared" si="3"/>
        <v/>
      </c>
      <c r="H25" s="277"/>
      <c r="I25" s="277"/>
      <c r="J25" s="277"/>
      <c r="K25" s="278" t="str">
        <f t="shared" si="4"/>
        <v/>
      </c>
      <c r="L25" s="279" t="str">
        <f t="shared" si="5"/>
        <v/>
      </c>
      <c r="M25" s="277"/>
      <c r="N25" s="278" t="str">
        <f t="shared" si="6"/>
        <v/>
      </c>
      <c r="O25" s="275"/>
      <c r="P25" s="275"/>
      <c r="Q25" s="275"/>
      <c r="R25" s="275"/>
      <c r="S25" s="275"/>
      <c r="T25" s="275"/>
      <c r="U25" s="275"/>
      <c r="V25" s="275"/>
      <c r="W25" s="275"/>
      <c r="X25" s="275"/>
      <c r="Y25" s="275"/>
      <c r="Z25" s="275"/>
      <c r="AA25" s="275"/>
      <c r="AB25" s="275"/>
      <c r="AC25" s="275"/>
      <c r="AD25" s="275"/>
      <c r="AE25" s="275"/>
      <c r="AF25" s="275"/>
      <c r="AG25" s="275"/>
      <c r="AH25" s="275"/>
      <c r="AI25" s="275"/>
      <c r="AJ25" s="275"/>
      <c r="AK25" s="275"/>
      <c r="AL25" s="275"/>
      <c r="AM25" s="275"/>
      <c r="AN25" s="275"/>
      <c r="AO25" s="275"/>
      <c r="AP25" s="275"/>
      <c r="AQ25" s="275"/>
      <c r="AR25" s="275"/>
      <c r="AS25" s="280" t="str">
        <f>IF(C25&lt;&gt;0,IFERROR(IF(COUNTIF(AcuariosTto[],C25),"SI",""),""),"")</f>
        <v/>
      </c>
      <c r="AT25" s="151">
        <f>IFERROR(INDEX(AcuariosTto[SignoTTo],MATCH(C25,AcuariosTto[AcuariosTTo],0)),"")</f>
        <v>0</v>
      </c>
      <c r="AU25" s="151">
        <f>IFERROR(INDEX(AcuariosTto[TipoProd],MATCH(C25,AcuariosTto[AcuariosTTo],0)),"")</f>
        <v>0</v>
      </c>
      <c r="AV25" s="151">
        <f>IFERROR(INDEX(AcuariosTto[NomProd],MATCH(C25,AcuariosTto[AcuariosTTo],0)),"")</f>
        <v>0</v>
      </c>
      <c r="AW25" s="17" t="str">
        <f>IF(B25&lt;&gt;0,IFERROR(IF(COUNTIF(ItemOcPreven[],B25),"SI",""),""),"")</f>
        <v/>
      </c>
      <c r="AX25" s="17">
        <f>IFERROR(INDEX(ItemOcPreven[TipoProPrev],MATCH(B25,ItemOcPreven[ItemOcPreven],0)),"")</f>
        <v>0</v>
      </c>
      <c r="AY25" s="17">
        <f>IFERROR(INDEX(ItemOcPreven[NomProPrev],MATCH(B25,ItemOcPreven[ItemOcPreven],0)),"")</f>
        <v>0</v>
      </c>
      <c r="AZ25" s="17" t="str">
        <f>IF(B25&lt;&gt;0,IFERROR(IF(COUNTIF(PrevTodas[],"SI"),"SI",""),""),"")</f>
        <v/>
      </c>
      <c r="BA25" s="151" t="str">
        <f>IFERROR(INDEX(ItemOcPreven[TipoProPrev],MATCH(AZ25,PrevTodas[PrevTodas],0)),"")</f>
        <v/>
      </c>
      <c r="BB25" s="151" t="str">
        <f>IFERROR(INDEX(ItemOcPreven[NomProPrev],MATCH(AZ25,PrevTodas[PrevTodas],0)),"")</f>
        <v/>
      </c>
      <c r="BC25" s="17" t="str">
        <f>IF(B25&lt;&gt;0,IFERROR(IF(COUNTIF(ItemOcEvto[],B25),"SI",""),""),"")</f>
        <v/>
      </c>
      <c r="BD25" s="151">
        <f>IFERROR(INDEX(ItemOcEvto[TipoEvto],MATCH(B25,ItemOcEvto[ItemOcEvto],0)),"")</f>
        <v>0</v>
      </c>
      <c r="BE25" s="17" t="str">
        <f>IF(B25&lt;&gt;0,IFERROR(IF(COUNTIF(EvtoTodas[],"SI"),"SI",""),""),"")</f>
        <v/>
      </c>
      <c r="BF25" s="151" t="str">
        <f>IFERROR(INDEX(ItemOcEvto[TipoEvto],MATCH(BE25,EvtoTodas[EvtoTodas],0)),"")</f>
        <v/>
      </c>
      <c r="BG25" s="151">
        <f t="shared" si="7"/>
        <v>0</v>
      </c>
      <c r="BH25" s="151">
        <f t="shared" si="8"/>
        <v>0</v>
      </c>
      <c r="BI25" s="214"/>
    </row>
    <row r="26" spans="2:61" ht="18" customHeight="1" x14ac:dyDescent="0.25">
      <c r="B26" s="275"/>
      <c r="C26" s="275"/>
      <c r="D26" s="277" t="str">
        <f>IFERROR(VLOOKUP(B26,Item[],3,FALSE),IFERROR(VLOOKUP(B26,Item2[],3,FALSE),""))</f>
        <v/>
      </c>
      <c r="E26" s="276" t="str">
        <f>IFERROR(VLOOKUP(B26,Item[],2,FALSE),IFERROR(VLOOKUP(B26,Item2[],2,FALSE),""))</f>
        <v/>
      </c>
      <c r="F26" s="277"/>
      <c r="G26" s="278" t="str">
        <f t="shared" si="3"/>
        <v/>
      </c>
      <c r="H26" s="277"/>
      <c r="I26" s="277"/>
      <c r="J26" s="277"/>
      <c r="K26" s="278" t="str">
        <f t="shared" si="4"/>
        <v/>
      </c>
      <c r="L26" s="279" t="str">
        <f t="shared" si="5"/>
        <v/>
      </c>
      <c r="M26" s="277"/>
      <c r="N26" s="278" t="str">
        <f t="shared" si="6"/>
        <v/>
      </c>
      <c r="O26" s="275"/>
      <c r="P26" s="275"/>
      <c r="Q26" s="275"/>
      <c r="R26" s="275"/>
      <c r="S26" s="275"/>
      <c r="T26" s="275"/>
      <c r="U26" s="275"/>
      <c r="V26" s="275"/>
      <c r="W26" s="275"/>
      <c r="X26" s="275"/>
      <c r="Y26" s="275"/>
      <c r="Z26" s="275"/>
      <c r="AA26" s="275"/>
      <c r="AB26" s="275"/>
      <c r="AC26" s="275"/>
      <c r="AD26" s="275"/>
      <c r="AE26" s="275"/>
      <c r="AF26" s="275"/>
      <c r="AG26" s="275"/>
      <c r="AH26" s="275"/>
      <c r="AI26" s="275"/>
      <c r="AJ26" s="275"/>
      <c r="AK26" s="275"/>
      <c r="AL26" s="275"/>
      <c r="AM26" s="275"/>
      <c r="AN26" s="275"/>
      <c r="AO26" s="275"/>
      <c r="AP26" s="275"/>
      <c r="AQ26" s="275"/>
      <c r="AR26" s="275"/>
      <c r="AS26" s="280" t="str">
        <f>IF(C26&lt;&gt;0,IFERROR(IF(COUNTIF(AcuariosTto[],C26),"SI",""),""),"")</f>
        <v/>
      </c>
      <c r="AT26" s="151">
        <f>IFERROR(INDEX(AcuariosTto[SignoTTo],MATCH(C26,AcuariosTto[AcuariosTTo],0)),"")</f>
        <v>0</v>
      </c>
      <c r="AU26" s="151">
        <f>IFERROR(INDEX(AcuariosTto[TipoProd],MATCH(C26,AcuariosTto[AcuariosTTo],0)),"")</f>
        <v>0</v>
      </c>
      <c r="AV26" s="151">
        <f>IFERROR(INDEX(AcuariosTto[NomProd],MATCH(C26,AcuariosTto[AcuariosTTo],0)),"")</f>
        <v>0</v>
      </c>
      <c r="AW26" s="17" t="str">
        <f>IF(B26&lt;&gt;0,IFERROR(IF(COUNTIF(ItemOcPreven[],B26),"SI",""),""),"")</f>
        <v/>
      </c>
      <c r="AX26" s="17">
        <f>IFERROR(INDEX(ItemOcPreven[TipoProPrev],MATCH(B26,ItemOcPreven[ItemOcPreven],0)),"")</f>
        <v>0</v>
      </c>
      <c r="AY26" s="17">
        <f>IFERROR(INDEX(ItemOcPreven[NomProPrev],MATCH(B26,ItemOcPreven[ItemOcPreven],0)),"")</f>
        <v>0</v>
      </c>
      <c r="AZ26" s="17" t="str">
        <f>IF(B26&lt;&gt;0,IFERROR(IF(COUNTIF(PrevTodas[],"SI"),"SI",""),""),"")</f>
        <v/>
      </c>
      <c r="BA26" s="151" t="str">
        <f>IFERROR(INDEX(ItemOcPreven[TipoProPrev],MATCH(AZ26,PrevTodas[PrevTodas],0)),"")</f>
        <v/>
      </c>
      <c r="BB26" s="151" t="str">
        <f>IFERROR(INDEX(ItemOcPreven[NomProPrev],MATCH(AZ26,PrevTodas[PrevTodas],0)),"")</f>
        <v/>
      </c>
      <c r="BC26" s="17" t="str">
        <f>IF(B26&lt;&gt;0,IFERROR(IF(COUNTIF(ItemOcEvto[],B26),"SI",""),""),"")</f>
        <v/>
      </c>
      <c r="BD26" s="151">
        <f>IFERROR(INDEX(ItemOcEvto[TipoEvto],MATCH(B26,ItemOcEvto[ItemOcEvto],0)),"")</f>
        <v>0</v>
      </c>
      <c r="BE26" s="17" t="str">
        <f>IF(B26&lt;&gt;0,IFERROR(IF(COUNTIF(EvtoTodas[],"SI"),"SI",""),""),"")</f>
        <v/>
      </c>
      <c r="BF26" s="151" t="str">
        <f>IFERROR(INDEX(ItemOcEvto[TipoEvto],MATCH(BE26,EvtoTodas[EvtoTodas],0)),"")</f>
        <v/>
      </c>
      <c r="BG26" s="151">
        <f t="shared" si="7"/>
        <v>0</v>
      </c>
      <c r="BH26" s="151">
        <f t="shared" si="8"/>
        <v>0</v>
      </c>
      <c r="BI26" s="214"/>
    </row>
    <row r="27" spans="2:61" ht="18" customHeight="1" x14ac:dyDescent="0.25">
      <c r="B27" s="275"/>
      <c r="C27" s="275"/>
      <c r="D27" s="277" t="str">
        <f>IFERROR(VLOOKUP(B27,Item[],3,FALSE),IFERROR(VLOOKUP(B27,Item2[],3,FALSE),""))</f>
        <v/>
      </c>
      <c r="E27" s="276" t="str">
        <f>IFERROR(VLOOKUP(B27,Item[],2,FALSE),IFERROR(VLOOKUP(B27,Item2[],2,FALSE),""))</f>
        <v/>
      </c>
      <c r="F27" s="277"/>
      <c r="G27" s="278" t="str">
        <f t="shared" si="3"/>
        <v/>
      </c>
      <c r="H27" s="277"/>
      <c r="I27" s="277"/>
      <c r="J27" s="277"/>
      <c r="K27" s="278" t="str">
        <f t="shared" si="4"/>
        <v/>
      </c>
      <c r="L27" s="279" t="str">
        <f t="shared" si="5"/>
        <v/>
      </c>
      <c r="M27" s="277"/>
      <c r="N27" s="278" t="str">
        <f t="shared" si="6"/>
        <v/>
      </c>
      <c r="O27" s="275"/>
      <c r="P27" s="275"/>
      <c r="Q27" s="275"/>
      <c r="R27" s="275"/>
      <c r="S27" s="275"/>
      <c r="T27" s="275"/>
      <c r="U27" s="275"/>
      <c r="V27" s="275"/>
      <c r="W27" s="275"/>
      <c r="X27" s="275"/>
      <c r="Y27" s="275"/>
      <c r="Z27" s="275"/>
      <c r="AA27" s="275"/>
      <c r="AB27" s="275"/>
      <c r="AC27" s="275"/>
      <c r="AD27" s="275"/>
      <c r="AE27" s="275"/>
      <c r="AF27" s="275"/>
      <c r="AG27" s="275"/>
      <c r="AH27" s="275"/>
      <c r="AI27" s="275"/>
      <c r="AJ27" s="275"/>
      <c r="AK27" s="275"/>
      <c r="AL27" s="275"/>
      <c r="AM27" s="275"/>
      <c r="AN27" s="275"/>
      <c r="AO27" s="275"/>
      <c r="AP27" s="275"/>
      <c r="AQ27" s="275"/>
      <c r="AR27" s="275"/>
      <c r="AS27" s="280" t="str">
        <f>IF(C27&lt;&gt;0,IFERROR(IF(COUNTIF(AcuariosTto[],C27),"SI",""),""),"")</f>
        <v/>
      </c>
      <c r="AT27" s="151">
        <f>IFERROR(INDEX(AcuariosTto[SignoTTo],MATCH(C27,AcuariosTto[AcuariosTTo],0)),"")</f>
        <v>0</v>
      </c>
      <c r="AU27" s="151">
        <f>IFERROR(INDEX(AcuariosTto[TipoProd],MATCH(C27,AcuariosTto[AcuariosTTo],0)),"")</f>
        <v>0</v>
      </c>
      <c r="AV27" s="151">
        <f>IFERROR(INDEX(AcuariosTto[NomProd],MATCH(C27,AcuariosTto[AcuariosTTo],0)),"")</f>
        <v>0</v>
      </c>
      <c r="AW27" s="17" t="str">
        <f>IF(B27&lt;&gt;0,IFERROR(IF(COUNTIF(ItemOcPreven[],B27),"SI",""),""),"")</f>
        <v/>
      </c>
      <c r="AX27" s="17">
        <f>IFERROR(INDEX(ItemOcPreven[TipoProPrev],MATCH(B27,ItemOcPreven[ItemOcPreven],0)),"")</f>
        <v>0</v>
      </c>
      <c r="AY27" s="17">
        <f>IFERROR(INDEX(ItemOcPreven[NomProPrev],MATCH(B27,ItemOcPreven[ItemOcPreven],0)),"")</f>
        <v>0</v>
      </c>
      <c r="AZ27" s="17" t="str">
        <f>IF(B27&lt;&gt;0,IFERROR(IF(COUNTIF(PrevTodas[],"SI"),"SI",""),""),"")</f>
        <v/>
      </c>
      <c r="BA27" s="151" t="str">
        <f>IFERROR(INDEX(ItemOcPreven[TipoProPrev],MATCH(AZ27,PrevTodas[PrevTodas],0)),"")</f>
        <v/>
      </c>
      <c r="BB27" s="151" t="str">
        <f>IFERROR(INDEX(ItemOcPreven[NomProPrev],MATCH(AZ27,PrevTodas[PrevTodas],0)),"")</f>
        <v/>
      </c>
      <c r="BC27" s="17" t="str">
        <f>IF(B27&lt;&gt;0,IFERROR(IF(COUNTIF(ItemOcEvto[],B27),"SI",""),""),"")</f>
        <v/>
      </c>
      <c r="BD27" s="151">
        <f>IFERROR(INDEX(ItemOcEvto[TipoEvto],MATCH(B27,ItemOcEvto[ItemOcEvto],0)),"")</f>
        <v>0</v>
      </c>
      <c r="BE27" s="17" t="str">
        <f>IF(B27&lt;&gt;0,IFERROR(IF(COUNTIF(EvtoTodas[],"SI"),"SI",""),""),"")</f>
        <v/>
      </c>
      <c r="BF27" s="151" t="str">
        <f>IFERROR(INDEX(ItemOcEvto[TipoEvto],MATCH(BE27,EvtoTodas[EvtoTodas],0)),"")</f>
        <v/>
      </c>
      <c r="BG27" s="151">
        <f t="shared" si="7"/>
        <v>0</v>
      </c>
      <c r="BH27" s="151">
        <f t="shared" si="8"/>
        <v>0</v>
      </c>
      <c r="BI27" s="214"/>
    </row>
    <row r="28" spans="2:61" ht="18" customHeight="1" x14ac:dyDescent="0.25">
      <c r="B28" s="275"/>
      <c r="C28" s="275"/>
      <c r="D28" s="277" t="str">
        <f>IFERROR(VLOOKUP(B28,Item[],3,FALSE),IFERROR(VLOOKUP(B28,Item2[],3,FALSE),""))</f>
        <v/>
      </c>
      <c r="E28" s="276" t="str">
        <f>IFERROR(VLOOKUP(B28,Item[],2,FALSE),IFERROR(VLOOKUP(B28,Item2[],2,FALSE),""))</f>
        <v/>
      </c>
      <c r="F28" s="277"/>
      <c r="G28" s="278" t="str">
        <f t="shared" si="3"/>
        <v/>
      </c>
      <c r="H28" s="277"/>
      <c r="I28" s="277"/>
      <c r="J28" s="277"/>
      <c r="K28" s="278" t="str">
        <f t="shared" si="4"/>
        <v/>
      </c>
      <c r="L28" s="279" t="str">
        <f t="shared" si="5"/>
        <v/>
      </c>
      <c r="M28" s="277"/>
      <c r="N28" s="278" t="str">
        <f t="shared" si="6"/>
        <v/>
      </c>
      <c r="O28" s="275"/>
      <c r="P28" s="275"/>
      <c r="Q28" s="275"/>
      <c r="R28" s="275"/>
      <c r="S28" s="275"/>
      <c r="T28" s="275"/>
      <c r="U28" s="275"/>
      <c r="V28" s="275"/>
      <c r="W28" s="275"/>
      <c r="X28" s="275"/>
      <c r="Y28" s="275"/>
      <c r="Z28" s="275"/>
      <c r="AA28" s="275"/>
      <c r="AB28" s="275"/>
      <c r="AC28" s="275"/>
      <c r="AD28" s="275"/>
      <c r="AE28" s="275"/>
      <c r="AF28" s="275"/>
      <c r="AG28" s="275"/>
      <c r="AH28" s="275"/>
      <c r="AI28" s="275"/>
      <c r="AJ28" s="275"/>
      <c r="AK28" s="275"/>
      <c r="AL28" s="275"/>
      <c r="AM28" s="275"/>
      <c r="AN28" s="275"/>
      <c r="AO28" s="275"/>
      <c r="AP28" s="275"/>
      <c r="AQ28" s="275"/>
      <c r="AR28" s="275"/>
      <c r="AS28" s="280" t="str">
        <f>IF(C28&lt;&gt;0,IFERROR(IF(COUNTIF(AcuariosTto[],C28),"SI",""),""),"")</f>
        <v/>
      </c>
      <c r="AT28" s="151">
        <f>IFERROR(INDEX(AcuariosTto[SignoTTo],MATCH(C28,AcuariosTto[AcuariosTTo],0)),"")</f>
        <v>0</v>
      </c>
      <c r="AU28" s="151">
        <f>IFERROR(INDEX(AcuariosTto[TipoProd],MATCH(C28,AcuariosTto[AcuariosTTo],0)),"")</f>
        <v>0</v>
      </c>
      <c r="AV28" s="151">
        <f>IFERROR(INDEX(AcuariosTto[NomProd],MATCH(C28,AcuariosTto[AcuariosTTo],0)),"")</f>
        <v>0</v>
      </c>
      <c r="AW28" s="17" t="str">
        <f>IF(B28&lt;&gt;0,IFERROR(IF(COUNTIF(ItemOcPreven[],B28),"SI",""),""),"")</f>
        <v/>
      </c>
      <c r="AX28" s="17">
        <f>IFERROR(INDEX(ItemOcPreven[TipoProPrev],MATCH(B28,ItemOcPreven[ItemOcPreven],0)),"")</f>
        <v>0</v>
      </c>
      <c r="AY28" s="17">
        <f>IFERROR(INDEX(ItemOcPreven[NomProPrev],MATCH(B28,ItemOcPreven[ItemOcPreven],0)),"")</f>
        <v>0</v>
      </c>
      <c r="AZ28" s="17" t="str">
        <f>IF(B28&lt;&gt;0,IFERROR(IF(COUNTIF(PrevTodas[],"SI"),"SI",""),""),"")</f>
        <v/>
      </c>
      <c r="BA28" s="151" t="str">
        <f>IFERROR(INDEX(ItemOcPreven[TipoProPrev],MATCH(AZ28,PrevTodas[PrevTodas],0)),"")</f>
        <v/>
      </c>
      <c r="BB28" s="151" t="str">
        <f>IFERROR(INDEX(ItemOcPreven[NomProPrev],MATCH(AZ28,PrevTodas[PrevTodas],0)),"")</f>
        <v/>
      </c>
      <c r="BC28" s="17" t="str">
        <f>IF(B28&lt;&gt;0,IFERROR(IF(COUNTIF(ItemOcEvto[],B28),"SI",""),""),"")</f>
        <v/>
      </c>
      <c r="BD28" s="151">
        <f>IFERROR(INDEX(ItemOcEvto[TipoEvto],MATCH(B28,ItemOcEvto[ItemOcEvto],0)),"")</f>
        <v>0</v>
      </c>
      <c r="BE28" s="17" t="str">
        <f>IF(B28&lt;&gt;0,IFERROR(IF(COUNTIF(EvtoTodas[],"SI"),"SI",""),""),"")</f>
        <v/>
      </c>
      <c r="BF28" s="151" t="str">
        <f>IFERROR(INDEX(ItemOcEvto[TipoEvto],MATCH(BE28,EvtoTodas[EvtoTodas],0)),"")</f>
        <v/>
      </c>
      <c r="BG28" s="151">
        <f t="shared" si="7"/>
        <v>0</v>
      </c>
      <c r="BH28" s="151">
        <f t="shared" si="8"/>
        <v>0</v>
      </c>
      <c r="BI28" s="214"/>
    </row>
    <row r="29" spans="2:61" ht="18" customHeight="1" x14ac:dyDescent="0.25">
      <c r="B29" s="275"/>
      <c r="C29" s="275"/>
      <c r="D29" s="277" t="str">
        <f>IFERROR(VLOOKUP(B29,Item[],3,FALSE),IFERROR(VLOOKUP(B29,Item2[],3,FALSE),""))</f>
        <v/>
      </c>
      <c r="E29" s="276" t="str">
        <f>IFERROR(VLOOKUP(B29,Item[],2,FALSE),IFERROR(VLOOKUP(B29,Item2[],2,FALSE),""))</f>
        <v/>
      </c>
      <c r="F29" s="277"/>
      <c r="G29" s="278" t="str">
        <f t="shared" si="3"/>
        <v/>
      </c>
      <c r="H29" s="277"/>
      <c r="I29" s="277"/>
      <c r="J29" s="277"/>
      <c r="K29" s="278" t="str">
        <f t="shared" si="4"/>
        <v/>
      </c>
      <c r="L29" s="279" t="str">
        <f t="shared" si="5"/>
        <v/>
      </c>
      <c r="M29" s="277"/>
      <c r="N29" s="278" t="str">
        <f t="shared" si="6"/>
        <v/>
      </c>
      <c r="O29" s="275"/>
      <c r="P29" s="275"/>
      <c r="Q29" s="275"/>
      <c r="R29" s="275"/>
      <c r="S29" s="275"/>
      <c r="T29" s="275"/>
      <c r="U29" s="275"/>
      <c r="V29" s="275"/>
      <c r="W29" s="275"/>
      <c r="X29" s="275"/>
      <c r="Y29" s="275"/>
      <c r="Z29" s="275"/>
      <c r="AA29" s="275"/>
      <c r="AB29" s="275"/>
      <c r="AC29" s="275"/>
      <c r="AD29" s="275"/>
      <c r="AE29" s="275"/>
      <c r="AF29" s="275"/>
      <c r="AG29" s="275"/>
      <c r="AH29" s="275"/>
      <c r="AI29" s="275"/>
      <c r="AJ29" s="275"/>
      <c r="AK29" s="275"/>
      <c r="AL29" s="275"/>
      <c r="AM29" s="275"/>
      <c r="AN29" s="275"/>
      <c r="AO29" s="275"/>
      <c r="AP29" s="275"/>
      <c r="AQ29" s="275"/>
      <c r="AR29" s="275"/>
      <c r="AS29" s="280" t="str">
        <f>IF(C29&lt;&gt;0,IFERROR(IF(COUNTIF(AcuariosTto[],C29),"SI",""),""),"")</f>
        <v/>
      </c>
      <c r="AT29" s="151">
        <f>IFERROR(INDEX(AcuariosTto[SignoTTo],MATCH(C29,AcuariosTto[AcuariosTTo],0)),"")</f>
        <v>0</v>
      </c>
      <c r="AU29" s="151">
        <f>IFERROR(INDEX(AcuariosTto[TipoProd],MATCH(C29,AcuariosTto[AcuariosTTo],0)),"")</f>
        <v>0</v>
      </c>
      <c r="AV29" s="151">
        <f>IFERROR(INDEX(AcuariosTto[NomProd],MATCH(C29,AcuariosTto[AcuariosTTo],0)),"")</f>
        <v>0</v>
      </c>
      <c r="AW29" s="17" t="str">
        <f>IF(B29&lt;&gt;0,IFERROR(IF(COUNTIF(ItemOcPreven[],B29),"SI",""),""),"")</f>
        <v/>
      </c>
      <c r="AX29" s="17">
        <f>IFERROR(INDEX(ItemOcPreven[TipoProPrev],MATCH(B29,ItemOcPreven[ItemOcPreven],0)),"")</f>
        <v>0</v>
      </c>
      <c r="AY29" s="17">
        <f>IFERROR(INDEX(ItemOcPreven[NomProPrev],MATCH(B29,ItemOcPreven[ItemOcPreven],0)),"")</f>
        <v>0</v>
      </c>
      <c r="AZ29" s="17" t="str">
        <f>IF(B29&lt;&gt;0,IFERROR(IF(COUNTIF(PrevTodas[],"SI"),"SI",""),""),"")</f>
        <v/>
      </c>
      <c r="BA29" s="151" t="str">
        <f>IFERROR(INDEX(ItemOcPreven[TipoProPrev],MATCH(AZ29,PrevTodas[PrevTodas],0)),"")</f>
        <v/>
      </c>
      <c r="BB29" s="151" t="str">
        <f>IFERROR(INDEX(ItemOcPreven[NomProPrev],MATCH(AZ29,PrevTodas[PrevTodas],0)),"")</f>
        <v/>
      </c>
      <c r="BC29" s="17" t="str">
        <f>IF(B29&lt;&gt;0,IFERROR(IF(COUNTIF(ItemOcEvto[],B29),"SI",""),""),"")</f>
        <v/>
      </c>
      <c r="BD29" s="151">
        <f>IFERROR(INDEX(ItemOcEvto[TipoEvto],MATCH(B29,ItemOcEvto[ItemOcEvto],0)),"")</f>
        <v>0</v>
      </c>
      <c r="BE29" s="17" t="str">
        <f>IF(B29&lt;&gt;0,IFERROR(IF(COUNTIF(EvtoTodas[],"SI"),"SI",""),""),"")</f>
        <v/>
      </c>
      <c r="BF29" s="151" t="str">
        <f>IFERROR(INDEX(ItemOcEvto[TipoEvto],MATCH(BE29,EvtoTodas[EvtoTodas],0)),"")</f>
        <v/>
      </c>
      <c r="BG29" s="151">
        <f t="shared" si="7"/>
        <v>0</v>
      </c>
      <c r="BH29" s="151">
        <f t="shared" si="8"/>
        <v>0</v>
      </c>
      <c r="BI29" s="214"/>
    </row>
    <row r="30" spans="2:61" ht="18" customHeight="1" x14ac:dyDescent="0.25">
      <c r="B30" s="275"/>
      <c r="C30" s="275"/>
      <c r="D30" s="277" t="str">
        <f>IFERROR(VLOOKUP(B30,Item[],3,FALSE),IFERROR(VLOOKUP(B30,Item2[],3,FALSE),""))</f>
        <v/>
      </c>
      <c r="E30" s="276" t="str">
        <f>IFERROR(VLOOKUP(B30,Item[],2,FALSE),IFERROR(VLOOKUP(B30,Item2[],2,FALSE),""))</f>
        <v/>
      </c>
      <c r="F30" s="277"/>
      <c r="G30" s="278" t="str">
        <f t="shared" si="3"/>
        <v/>
      </c>
      <c r="H30" s="277"/>
      <c r="I30" s="277"/>
      <c r="J30" s="277"/>
      <c r="K30" s="278" t="str">
        <f t="shared" si="4"/>
        <v/>
      </c>
      <c r="L30" s="279" t="str">
        <f t="shared" si="5"/>
        <v/>
      </c>
      <c r="M30" s="277"/>
      <c r="N30" s="278" t="str">
        <f t="shared" si="6"/>
        <v/>
      </c>
      <c r="O30" s="275"/>
      <c r="P30" s="275"/>
      <c r="Q30" s="275"/>
      <c r="R30" s="275"/>
      <c r="S30" s="275"/>
      <c r="T30" s="275"/>
      <c r="U30" s="275"/>
      <c r="V30" s="275"/>
      <c r="W30" s="275"/>
      <c r="X30" s="275"/>
      <c r="Y30" s="275"/>
      <c r="Z30" s="275"/>
      <c r="AA30" s="275"/>
      <c r="AB30" s="275"/>
      <c r="AC30" s="275"/>
      <c r="AD30" s="275"/>
      <c r="AE30" s="275"/>
      <c r="AF30" s="275"/>
      <c r="AG30" s="275"/>
      <c r="AH30" s="275"/>
      <c r="AI30" s="275"/>
      <c r="AJ30" s="275"/>
      <c r="AK30" s="275"/>
      <c r="AL30" s="275"/>
      <c r="AM30" s="275"/>
      <c r="AN30" s="275"/>
      <c r="AO30" s="275"/>
      <c r="AP30" s="275"/>
      <c r="AQ30" s="275"/>
      <c r="AR30" s="275"/>
      <c r="AS30" s="280" t="str">
        <f>IF(C30&lt;&gt;0,IFERROR(IF(COUNTIF(AcuariosTto[],C30),"SI",""),""),"")</f>
        <v/>
      </c>
      <c r="AT30" s="151">
        <f>IFERROR(INDEX(AcuariosTto[SignoTTo],MATCH(C30,AcuariosTto[AcuariosTTo],0)),"")</f>
        <v>0</v>
      </c>
      <c r="AU30" s="151">
        <f>IFERROR(INDEX(AcuariosTto[TipoProd],MATCH(C30,AcuariosTto[AcuariosTTo],0)),"")</f>
        <v>0</v>
      </c>
      <c r="AV30" s="151">
        <f>IFERROR(INDEX(AcuariosTto[NomProd],MATCH(C30,AcuariosTto[AcuariosTTo],0)),"")</f>
        <v>0</v>
      </c>
      <c r="AW30" s="17" t="str">
        <f>IF(B30&lt;&gt;0,IFERROR(IF(COUNTIF(ItemOcPreven[],B30),"SI",""),""),"")</f>
        <v/>
      </c>
      <c r="AX30" s="17">
        <f>IFERROR(INDEX(ItemOcPreven[TipoProPrev],MATCH(B30,ItemOcPreven[ItemOcPreven],0)),"")</f>
        <v>0</v>
      </c>
      <c r="AY30" s="17">
        <f>IFERROR(INDEX(ItemOcPreven[NomProPrev],MATCH(B30,ItemOcPreven[ItemOcPreven],0)),"")</f>
        <v>0</v>
      </c>
      <c r="AZ30" s="17" t="str">
        <f>IF(B30&lt;&gt;0,IFERROR(IF(COUNTIF(PrevTodas[],"SI"),"SI",""),""),"")</f>
        <v/>
      </c>
      <c r="BA30" s="151" t="str">
        <f>IFERROR(INDEX(ItemOcPreven[TipoProPrev],MATCH(AZ30,PrevTodas[PrevTodas],0)),"")</f>
        <v/>
      </c>
      <c r="BB30" s="151" t="str">
        <f>IFERROR(INDEX(ItemOcPreven[NomProPrev],MATCH(AZ30,PrevTodas[PrevTodas],0)),"")</f>
        <v/>
      </c>
      <c r="BC30" s="17" t="str">
        <f>IF(B30&lt;&gt;0,IFERROR(IF(COUNTIF(ItemOcEvto[],B30),"SI",""),""),"")</f>
        <v/>
      </c>
      <c r="BD30" s="151">
        <f>IFERROR(INDEX(ItemOcEvto[TipoEvto],MATCH(B30,ItemOcEvto[ItemOcEvto],0)),"")</f>
        <v>0</v>
      </c>
      <c r="BE30" s="17" t="str">
        <f>IF(B30&lt;&gt;0,IFERROR(IF(COUNTIF(EvtoTodas[],"SI"),"SI",""),""),"")</f>
        <v/>
      </c>
      <c r="BF30" s="151" t="str">
        <f>IFERROR(INDEX(ItemOcEvto[TipoEvto],MATCH(BE30,EvtoTodas[EvtoTodas],0)),"")</f>
        <v/>
      </c>
      <c r="BG30" s="151">
        <f t="shared" si="7"/>
        <v>0</v>
      </c>
      <c r="BH30" s="151">
        <f t="shared" si="8"/>
        <v>0</v>
      </c>
      <c r="BI30" s="214"/>
    </row>
    <row r="31" spans="2:61" ht="18" customHeight="1" x14ac:dyDescent="0.25">
      <c r="B31" s="275"/>
      <c r="C31" s="275"/>
      <c r="D31" s="277" t="str">
        <f>IFERROR(VLOOKUP(B31,Item[],3,FALSE),IFERROR(VLOOKUP(B31,Item2[],3,FALSE),""))</f>
        <v/>
      </c>
      <c r="E31" s="276" t="str">
        <f>IFERROR(VLOOKUP(B31,Item[],2,FALSE),IFERROR(VLOOKUP(B31,Item2[],2,FALSE),""))</f>
        <v/>
      </c>
      <c r="F31" s="277"/>
      <c r="G31" s="278" t="str">
        <f t="shared" si="3"/>
        <v/>
      </c>
      <c r="H31" s="277"/>
      <c r="I31" s="277"/>
      <c r="J31" s="277"/>
      <c r="K31" s="278" t="str">
        <f t="shared" si="4"/>
        <v/>
      </c>
      <c r="L31" s="279" t="str">
        <f t="shared" si="5"/>
        <v/>
      </c>
      <c r="M31" s="277"/>
      <c r="N31" s="278" t="str">
        <f t="shared" si="6"/>
        <v/>
      </c>
      <c r="O31" s="275"/>
      <c r="P31" s="275"/>
      <c r="Q31" s="275"/>
      <c r="R31" s="275"/>
      <c r="S31" s="275"/>
      <c r="T31" s="275"/>
      <c r="U31" s="275"/>
      <c r="V31" s="275"/>
      <c r="W31" s="275"/>
      <c r="X31" s="275"/>
      <c r="Y31" s="275"/>
      <c r="Z31" s="275"/>
      <c r="AA31" s="275"/>
      <c r="AB31" s="275"/>
      <c r="AC31" s="275"/>
      <c r="AD31" s="275"/>
      <c r="AE31" s="275"/>
      <c r="AF31" s="275"/>
      <c r="AG31" s="275"/>
      <c r="AH31" s="275"/>
      <c r="AI31" s="275"/>
      <c r="AJ31" s="275"/>
      <c r="AK31" s="275"/>
      <c r="AL31" s="275"/>
      <c r="AM31" s="275"/>
      <c r="AN31" s="275"/>
      <c r="AO31" s="275"/>
      <c r="AP31" s="275"/>
      <c r="AQ31" s="275"/>
      <c r="AR31" s="275"/>
      <c r="AS31" s="280" t="str">
        <f>IF(C31&lt;&gt;0,IFERROR(IF(COUNTIF(AcuariosTto[],C31),"SI",""),""),"")</f>
        <v/>
      </c>
      <c r="AT31" s="151">
        <f>IFERROR(INDEX(AcuariosTto[SignoTTo],MATCH(C31,AcuariosTto[AcuariosTTo],0)),"")</f>
        <v>0</v>
      </c>
      <c r="AU31" s="151">
        <f>IFERROR(INDEX(AcuariosTto[TipoProd],MATCH(C31,AcuariosTto[AcuariosTTo],0)),"")</f>
        <v>0</v>
      </c>
      <c r="AV31" s="151">
        <f>IFERROR(INDEX(AcuariosTto[NomProd],MATCH(C31,AcuariosTto[AcuariosTTo],0)),"")</f>
        <v>0</v>
      </c>
      <c r="AW31" s="17" t="str">
        <f>IF(B31&lt;&gt;0,IFERROR(IF(COUNTIF(ItemOcPreven[],B31),"SI",""),""),"")</f>
        <v/>
      </c>
      <c r="AX31" s="17">
        <f>IFERROR(INDEX(ItemOcPreven[TipoProPrev],MATCH(B31,ItemOcPreven[ItemOcPreven],0)),"")</f>
        <v>0</v>
      </c>
      <c r="AY31" s="17">
        <f>IFERROR(INDEX(ItemOcPreven[NomProPrev],MATCH(B31,ItemOcPreven[ItemOcPreven],0)),"")</f>
        <v>0</v>
      </c>
      <c r="AZ31" s="17" t="str">
        <f>IF(B31&lt;&gt;0,IFERROR(IF(COUNTIF(PrevTodas[],"SI"),"SI",""),""),"")</f>
        <v/>
      </c>
      <c r="BA31" s="151" t="str">
        <f>IFERROR(INDEX(ItemOcPreven[TipoProPrev],MATCH(AZ31,PrevTodas[PrevTodas],0)),"")</f>
        <v/>
      </c>
      <c r="BB31" s="151" t="str">
        <f>IFERROR(INDEX(ItemOcPreven[NomProPrev],MATCH(AZ31,PrevTodas[PrevTodas],0)),"")</f>
        <v/>
      </c>
      <c r="BC31" s="17" t="str">
        <f>IF(B31&lt;&gt;0,IFERROR(IF(COUNTIF(ItemOcEvto[],B31),"SI",""),""),"")</f>
        <v/>
      </c>
      <c r="BD31" s="151">
        <f>IFERROR(INDEX(ItemOcEvto[TipoEvto],MATCH(B31,ItemOcEvto[ItemOcEvto],0)),"")</f>
        <v>0</v>
      </c>
      <c r="BE31" s="17" t="str">
        <f>IF(B31&lt;&gt;0,IFERROR(IF(COUNTIF(EvtoTodas[],"SI"),"SI",""),""),"")</f>
        <v/>
      </c>
      <c r="BF31" s="151" t="str">
        <f>IFERROR(INDEX(ItemOcEvto[TipoEvto],MATCH(BE31,EvtoTodas[EvtoTodas],0)),"")</f>
        <v/>
      </c>
      <c r="BG31" s="151">
        <f t="shared" si="7"/>
        <v>0</v>
      </c>
      <c r="BH31" s="151">
        <f t="shared" si="8"/>
        <v>0</v>
      </c>
      <c r="BI31" s="214"/>
    </row>
    <row r="32" spans="2:61" ht="18" customHeight="1" x14ac:dyDescent="0.25">
      <c r="B32" s="275"/>
      <c r="C32" s="275"/>
      <c r="D32" s="277" t="str">
        <f>IFERROR(VLOOKUP(B32,Item[],3,FALSE),IFERROR(VLOOKUP(B32,Item2[],3,FALSE),""))</f>
        <v/>
      </c>
      <c r="E32" s="276" t="str">
        <f>IFERROR(VLOOKUP(B32,Item[],2,FALSE),IFERROR(VLOOKUP(B32,Item2[],2,FALSE),""))</f>
        <v/>
      </c>
      <c r="F32" s="277"/>
      <c r="G32" s="278" t="str">
        <f t="shared" si="3"/>
        <v/>
      </c>
      <c r="H32" s="277"/>
      <c r="I32" s="277"/>
      <c r="J32" s="277"/>
      <c r="K32" s="278" t="str">
        <f t="shared" si="4"/>
        <v/>
      </c>
      <c r="L32" s="279" t="str">
        <f t="shared" si="5"/>
        <v/>
      </c>
      <c r="M32" s="277"/>
      <c r="N32" s="278" t="str">
        <f t="shared" si="6"/>
        <v/>
      </c>
      <c r="O32" s="275"/>
      <c r="P32" s="275"/>
      <c r="Q32" s="275"/>
      <c r="R32" s="275"/>
      <c r="S32" s="275"/>
      <c r="T32" s="275"/>
      <c r="U32" s="275"/>
      <c r="V32" s="275"/>
      <c r="W32" s="275"/>
      <c r="X32" s="275"/>
      <c r="Y32" s="275"/>
      <c r="Z32" s="275"/>
      <c r="AA32" s="275"/>
      <c r="AB32" s="275"/>
      <c r="AC32" s="275"/>
      <c r="AD32" s="275"/>
      <c r="AE32" s="275"/>
      <c r="AF32" s="275"/>
      <c r="AG32" s="275"/>
      <c r="AH32" s="275"/>
      <c r="AI32" s="275"/>
      <c r="AJ32" s="275"/>
      <c r="AK32" s="275"/>
      <c r="AL32" s="275"/>
      <c r="AM32" s="275"/>
      <c r="AN32" s="275"/>
      <c r="AO32" s="275"/>
      <c r="AP32" s="275"/>
      <c r="AQ32" s="275"/>
      <c r="AR32" s="275"/>
      <c r="AS32" s="280" t="str">
        <f>IF(C32&lt;&gt;0,IFERROR(IF(COUNTIF(AcuariosTto[],C32),"SI",""),""),"")</f>
        <v/>
      </c>
      <c r="AT32" s="151">
        <f>IFERROR(INDEX(AcuariosTto[SignoTTo],MATCH(C32,AcuariosTto[AcuariosTTo],0)),"")</f>
        <v>0</v>
      </c>
      <c r="AU32" s="151">
        <f>IFERROR(INDEX(AcuariosTto[TipoProd],MATCH(C32,AcuariosTto[AcuariosTTo],0)),"")</f>
        <v>0</v>
      </c>
      <c r="AV32" s="151">
        <f>IFERROR(INDEX(AcuariosTto[NomProd],MATCH(C32,AcuariosTto[AcuariosTTo],0)),"")</f>
        <v>0</v>
      </c>
      <c r="AW32" s="17" t="str">
        <f>IF(B32&lt;&gt;0,IFERROR(IF(COUNTIF(ItemOcPreven[],B32),"SI",""),""),"")</f>
        <v/>
      </c>
      <c r="AX32" s="17">
        <f>IFERROR(INDEX(ItemOcPreven[TipoProPrev],MATCH(B32,ItemOcPreven[ItemOcPreven],0)),"")</f>
        <v>0</v>
      </c>
      <c r="AY32" s="17">
        <f>IFERROR(INDEX(ItemOcPreven[NomProPrev],MATCH(B32,ItemOcPreven[ItemOcPreven],0)),"")</f>
        <v>0</v>
      </c>
      <c r="AZ32" s="17" t="str">
        <f>IF(B32&lt;&gt;0,IFERROR(IF(COUNTIF(PrevTodas[],"SI"),"SI",""),""),"")</f>
        <v/>
      </c>
      <c r="BA32" s="151" t="str">
        <f>IFERROR(INDEX(ItemOcPreven[TipoProPrev],MATCH(AZ32,PrevTodas[PrevTodas],0)),"")</f>
        <v/>
      </c>
      <c r="BB32" s="151" t="str">
        <f>IFERROR(INDEX(ItemOcPreven[NomProPrev],MATCH(AZ32,PrevTodas[PrevTodas],0)),"")</f>
        <v/>
      </c>
      <c r="BC32" s="17" t="str">
        <f>IF(B32&lt;&gt;0,IFERROR(IF(COUNTIF(ItemOcEvto[],B32),"SI",""),""),"")</f>
        <v/>
      </c>
      <c r="BD32" s="151">
        <f>IFERROR(INDEX(ItemOcEvto[TipoEvto],MATCH(B32,ItemOcEvto[ItemOcEvto],0)),"")</f>
        <v>0</v>
      </c>
      <c r="BE32" s="17" t="str">
        <f>IF(B32&lt;&gt;0,IFERROR(IF(COUNTIF(EvtoTodas[],"SI"),"SI",""),""),"")</f>
        <v/>
      </c>
      <c r="BF32" s="151" t="str">
        <f>IFERROR(INDEX(ItemOcEvto[TipoEvto],MATCH(BE32,EvtoTodas[EvtoTodas],0)),"")</f>
        <v/>
      </c>
      <c r="BG32" s="151">
        <f t="shared" si="7"/>
        <v>0</v>
      </c>
      <c r="BH32" s="151">
        <f t="shared" si="8"/>
        <v>0</v>
      </c>
      <c r="BI32" s="214"/>
    </row>
    <row r="33" spans="2:61" ht="18" customHeight="1" x14ac:dyDescent="0.25">
      <c r="B33" s="275"/>
      <c r="C33" s="275"/>
      <c r="D33" s="277" t="str">
        <f>IFERROR(VLOOKUP(B33,Item[],3,FALSE),IFERROR(VLOOKUP(B33,Item2[],3,FALSE),""))</f>
        <v/>
      </c>
      <c r="E33" s="276" t="str">
        <f>IFERROR(VLOOKUP(B33,Item[],2,FALSE),IFERROR(VLOOKUP(B33,Item2[],2,FALSE),""))</f>
        <v/>
      </c>
      <c r="F33" s="277"/>
      <c r="G33" s="278" t="str">
        <f t="shared" si="3"/>
        <v/>
      </c>
      <c r="H33" s="277"/>
      <c r="I33" s="277"/>
      <c r="J33" s="277"/>
      <c r="K33" s="278" t="str">
        <f t="shared" si="4"/>
        <v/>
      </c>
      <c r="L33" s="279" t="str">
        <f t="shared" si="5"/>
        <v/>
      </c>
      <c r="M33" s="277"/>
      <c r="N33" s="278" t="str">
        <f t="shared" si="6"/>
        <v/>
      </c>
      <c r="O33" s="275"/>
      <c r="P33" s="275"/>
      <c r="Q33" s="275"/>
      <c r="R33" s="275"/>
      <c r="S33" s="275"/>
      <c r="T33" s="275"/>
      <c r="U33" s="275"/>
      <c r="V33" s="275"/>
      <c r="W33" s="275"/>
      <c r="X33" s="275"/>
      <c r="Y33" s="275"/>
      <c r="Z33" s="275"/>
      <c r="AA33" s="275"/>
      <c r="AB33" s="275"/>
      <c r="AC33" s="275"/>
      <c r="AD33" s="275"/>
      <c r="AE33" s="275"/>
      <c r="AF33" s="275"/>
      <c r="AG33" s="275"/>
      <c r="AH33" s="275"/>
      <c r="AI33" s="275"/>
      <c r="AJ33" s="275"/>
      <c r="AK33" s="275"/>
      <c r="AL33" s="275"/>
      <c r="AM33" s="275"/>
      <c r="AN33" s="275"/>
      <c r="AO33" s="275"/>
      <c r="AP33" s="275"/>
      <c r="AQ33" s="275"/>
      <c r="AR33" s="275"/>
      <c r="AS33" s="280" t="str">
        <f>IF(C33&lt;&gt;0,IFERROR(IF(COUNTIF(AcuariosTto[],C33),"SI",""),""),"")</f>
        <v/>
      </c>
      <c r="AT33" s="151">
        <f>IFERROR(INDEX(AcuariosTto[SignoTTo],MATCH(C33,AcuariosTto[AcuariosTTo],0)),"")</f>
        <v>0</v>
      </c>
      <c r="AU33" s="151">
        <f>IFERROR(INDEX(AcuariosTto[TipoProd],MATCH(C33,AcuariosTto[AcuariosTTo],0)),"")</f>
        <v>0</v>
      </c>
      <c r="AV33" s="151">
        <f>IFERROR(INDEX(AcuariosTto[NomProd],MATCH(C33,AcuariosTto[AcuariosTTo],0)),"")</f>
        <v>0</v>
      </c>
      <c r="AW33" s="17" t="str">
        <f>IF(B33&lt;&gt;0,IFERROR(IF(COUNTIF(ItemOcPreven[],B33),"SI",""),""),"")</f>
        <v/>
      </c>
      <c r="AX33" s="17">
        <f>IFERROR(INDEX(ItemOcPreven[TipoProPrev],MATCH(B33,ItemOcPreven[ItemOcPreven],0)),"")</f>
        <v>0</v>
      </c>
      <c r="AY33" s="17">
        <f>IFERROR(INDEX(ItemOcPreven[NomProPrev],MATCH(B33,ItemOcPreven[ItemOcPreven],0)),"")</f>
        <v>0</v>
      </c>
      <c r="AZ33" s="17" t="str">
        <f>IF(B33&lt;&gt;0,IFERROR(IF(COUNTIF(PrevTodas[],"SI"),"SI",""),""),"")</f>
        <v/>
      </c>
      <c r="BA33" s="151" t="str">
        <f>IFERROR(INDEX(ItemOcPreven[TipoProPrev],MATCH(AZ33,PrevTodas[PrevTodas],0)),"")</f>
        <v/>
      </c>
      <c r="BB33" s="151" t="str">
        <f>IFERROR(INDEX(ItemOcPreven[NomProPrev],MATCH(AZ33,PrevTodas[PrevTodas],0)),"")</f>
        <v/>
      </c>
      <c r="BC33" s="17" t="str">
        <f>IF(B33&lt;&gt;0,IFERROR(IF(COUNTIF(ItemOcEvto[],B33),"SI",""),""),"")</f>
        <v/>
      </c>
      <c r="BD33" s="151">
        <f>IFERROR(INDEX(ItemOcEvto[TipoEvto],MATCH(B33,ItemOcEvto[ItemOcEvto],0)),"")</f>
        <v>0</v>
      </c>
      <c r="BE33" s="17" t="str">
        <f>IF(B33&lt;&gt;0,IFERROR(IF(COUNTIF(EvtoTodas[],"SI"),"SI",""),""),"")</f>
        <v/>
      </c>
      <c r="BF33" s="151" t="str">
        <f>IFERROR(INDEX(ItemOcEvto[TipoEvto],MATCH(BE33,EvtoTodas[EvtoTodas],0)),"")</f>
        <v/>
      </c>
      <c r="BG33" s="151">
        <f t="shared" si="7"/>
        <v>0</v>
      </c>
      <c r="BH33" s="151">
        <f t="shared" si="8"/>
        <v>0</v>
      </c>
      <c r="BI33" s="214"/>
    </row>
    <row r="34" spans="2:61" ht="18" customHeight="1" x14ac:dyDescent="0.25">
      <c r="B34" s="275"/>
      <c r="C34" s="275"/>
      <c r="D34" s="277" t="str">
        <f>IFERROR(VLOOKUP(B34,Item[],3,FALSE),IFERROR(VLOOKUP(B34,Item2[],3,FALSE),""))</f>
        <v/>
      </c>
      <c r="E34" s="276" t="str">
        <f>IFERROR(VLOOKUP(B34,Item[],2,FALSE),IFERROR(VLOOKUP(B34,Item2[],2,FALSE),""))</f>
        <v/>
      </c>
      <c r="F34" s="277"/>
      <c r="G34" s="278" t="str">
        <f t="shared" si="3"/>
        <v/>
      </c>
      <c r="H34" s="277"/>
      <c r="I34" s="277"/>
      <c r="J34" s="277"/>
      <c r="K34" s="278" t="str">
        <f t="shared" si="4"/>
        <v/>
      </c>
      <c r="L34" s="279" t="str">
        <f t="shared" si="5"/>
        <v/>
      </c>
      <c r="M34" s="277"/>
      <c r="N34" s="278" t="str">
        <f t="shared" si="6"/>
        <v/>
      </c>
      <c r="O34" s="275"/>
      <c r="P34" s="275"/>
      <c r="Q34" s="275"/>
      <c r="R34" s="275"/>
      <c r="S34" s="275"/>
      <c r="T34" s="275"/>
      <c r="U34" s="275"/>
      <c r="V34" s="275"/>
      <c r="W34" s="275"/>
      <c r="X34" s="275"/>
      <c r="Y34" s="275"/>
      <c r="Z34" s="275"/>
      <c r="AA34" s="275"/>
      <c r="AB34" s="275"/>
      <c r="AC34" s="275"/>
      <c r="AD34" s="275"/>
      <c r="AE34" s="275"/>
      <c r="AF34" s="275"/>
      <c r="AG34" s="275"/>
      <c r="AH34" s="275"/>
      <c r="AI34" s="275"/>
      <c r="AJ34" s="275"/>
      <c r="AK34" s="275"/>
      <c r="AL34" s="275"/>
      <c r="AM34" s="275"/>
      <c r="AN34" s="275"/>
      <c r="AO34" s="275"/>
      <c r="AP34" s="275"/>
      <c r="AQ34" s="275"/>
      <c r="AR34" s="275"/>
      <c r="AS34" s="280" t="str">
        <f>IF(C34&lt;&gt;0,IFERROR(IF(COUNTIF(AcuariosTto[],C34),"SI",""),""),"")</f>
        <v/>
      </c>
      <c r="AT34" s="151">
        <f>IFERROR(INDEX(AcuariosTto[SignoTTo],MATCH(C34,AcuariosTto[AcuariosTTo],0)),"")</f>
        <v>0</v>
      </c>
      <c r="AU34" s="151">
        <f>IFERROR(INDEX(AcuariosTto[TipoProd],MATCH(C34,AcuariosTto[AcuariosTTo],0)),"")</f>
        <v>0</v>
      </c>
      <c r="AV34" s="151">
        <f>IFERROR(INDEX(AcuariosTto[NomProd],MATCH(C34,AcuariosTto[AcuariosTTo],0)),"")</f>
        <v>0</v>
      </c>
      <c r="AW34" s="17" t="str">
        <f>IF(B34&lt;&gt;0,IFERROR(IF(COUNTIF(ItemOcPreven[],B34),"SI",""),""),"")</f>
        <v/>
      </c>
      <c r="AX34" s="17">
        <f>IFERROR(INDEX(ItemOcPreven[TipoProPrev],MATCH(B34,ItemOcPreven[ItemOcPreven],0)),"")</f>
        <v>0</v>
      </c>
      <c r="AY34" s="17">
        <f>IFERROR(INDEX(ItemOcPreven[NomProPrev],MATCH(B34,ItemOcPreven[ItemOcPreven],0)),"")</f>
        <v>0</v>
      </c>
      <c r="AZ34" s="17" t="str">
        <f>IF(B34&lt;&gt;0,IFERROR(IF(COUNTIF(PrevTodas[],"SI"),"SI",""),""),"")</f>
        <v/>
      </c>
      <c r="BA34" s="151" t="str">
        <f>IFERROR(INDEX(ItemOcPreven[TipoProPrev],MATCH(AZ34,PrevTodas[PrevTodas],0)),"")</f>
        <v/>
      </c>
      <c r="BB34" s="151" t="str">
        <f>IFERROR(INDEX(ItemOcPreven[NomProPrev],MATCH(AZ34,PrevTodas[PrevTodas],0)),"")</f>
        <v/>
      </c>
      <c r="BC34" s="17" t="str">
        <f>IF(B34&lt;&gt;0,IFERROR(IF(COUNTIF(ItemOcEvto[],B34),"SI",""),""),"")</f>
        <v/>
      </c>
      <c r="BD34" s="151">
        <f>IFERROR(INDEX(ItemOcEvto[TipoEvto],MATCH(B34,ItemOcEvto[ItemOcEvto],0)),"")</f>
        <v>0</v>
      </c>
      <c r="BE34" s="17" t="str">
        <f>IF(B34&lt;&gt;0,IFERROR(IF(COUNTIF(EvtoTodas[],"SI"),"SI",""),""),"")</f>
        <v/>
      </c>
      <c r="BF34" s="151" t="str">
        <f>IFERROR(INDEX(ItemOcEvto[TipoEvto],MATCH(BE34,EvtoTodas[EvtoTodas],0)),"")</f>
        <v/>
      </c>
      <c r="BG34" s="151">
        <f t="shared" si="7"/>
        <v>0</v>
      </c>
      <c r="BH34" s="151">
        <f t="shared" si="8"/>
        <v>0</v>
      </c>
      <c r="BI34" s="214"/>
    </row>
    <row r="35" spans="2:61" ht="18" customHeight="1" x14ac:dyDescent="0.25">
      <c r="B35" s="275"/>
      <c r="C35" s="275"/>
      <c r="D35" s="277" t="str">
        <f>IFERROR(VLOOKUP(B35,Item[],3,FALSE),IFERROR(VLOOKUP(B35,Item2[],3,FALSE),""))</f>
        <v/>
      </c>
      <c r="E35" s="276" t="str">
        <f>IFERROR(VLOOKUP(B35,Item[],2,FALSE),IFERROR(VLOOKUP(B35,Item2[],2,FALSE),""))</f>
        <v/>
      </c>
      <c r="F35" s="277"/>
      <c r="G35" s="278" t="str">
        <f t="shared" si="3"/>
        <v/>
      </c>
      <c r="H35" s="277"/>
      <c r="I35" s="277"/>
      <c r="J35" s="277"/>
      <c r="K35" s="278" t="str">
        <f t="shared" si="4"/>
        <v/>
      </c>
      <c r="L35" s="279" t="str">
        <f t="shared" si="5"/>
        <v/>
      </c>
      <c r="M35" s="277"/>
      <c r="N35" s="278" t="str">
        <f t="shared" si="6"/>
        <v/>
      </c>
      <c r="O35" s="275"/>
      <c r="P35" s="275"/>
      <c r="Q35" s="275"/>
      <c r="R35" s="275"/>
      <c r="S35" s="275"/>
      <c r="T35" s="275"/>
      <c r="U35" s="275"/>
      <c r="V35" s="275"/>
      <c r="W35" s="275"/>
      <c r="X35" s="275"/>
      <c r="Y35" s="275"/>
      <c r="Z35" s="275"/>
      <c r="AA35" s="275"/>
      <c r="AB35" s="275"/>
      <c r="AC35" s="275"/>
      <c r="AD35" s="275"/>
      <c r="AE35" s="275"/>
      <c r="AF35" s="275"/>
      <c r="AG35" s="275"/>
      <c r="AH35" s="275"/>
      <c r="AI35" s="275"/>
      <c r="AJ35" s="275"/>
      <c r="AK35" s="275"/>
      <c r="AL35" s="275"/>
      <c r="AM35" s="275"/>
      <c r="AN35" s="275"/>
      <c r="AO35" s="275"/>
      <c r="AP35" s="275"/>
      <c r="AQ35" s="275"/>
      <c r="AR35" s="275"/>
      <c r="AS35" s="280" t="str">
        <f>IF(C35&lt;&gt;0,IFERROR(IF(COUNTIF(AcuariosTto[],C35),"SI",""),""),"")</f>
        <v/>
      </c>
      <c r="AT35" s="151">
        <f>IFERROR(INDEX(AcuariosTto[SignoTTo],MATCH(C35,AcuariosTto[AcuariosTTo],0)),"")</f>
        <v>0</v>
      </c>
      <c r="AU35" s="151">
        <f>IFERROR(INDEX(AcuariosTto[TipoProd],MATCH(C35,AcuariosTto[AcuariosTTo],0)),"")</f>
        <v>0</v>
      </c>
      <c r="AV35" s="151">
        <f>IFERROR(INDEX(AcuariosTto[NomProd],MATCH(C35,AcuariosTto[AcuariosTTo],0)),"")</f>
        <v>0</v>
      </c>
      <c r="AW35" s="17" t="str">
        <f>IF(B35&lt;&gt;0,IFERROR(IF(COUNTIF(ItemOcPreven[],B35),"SI",""),""),"")</f>
        <v/>
      </c>
      <c r="AX35" s="17">
        <f>IFERROR(INDEX(ItemOcPreven[TipoProPrev],MATCH(B35,ItemOcPreven[ItemOcPreven],0)),"")</f>
        <v>0</v>
      </c>
      <c r="AY35" s="17">
        <f>IFERROR(INDEX(ItemOcPreven[NomProPrev],MATCH(B35,ItemOcPreven[ItemOcPreven],0)),"")</f>
        <v>0</v>
      </c>
      <c r="AZ35" s="17" t="str">
        <f>IF(B35&lt;&gt;0,IFERROR(IF(COUNTIF(PrevTodas[],"SI"),"SI",""),""),"")</f>
        <v/>
      </c>
      <c r="BA35" s="151" t="str">
        <f>IFERROR(INDEX(ItemOcPreven[TipoProPrev],MATCH(AZ35,PrevTodas[PrevTodas],0)),"")</f>
        <v/>
      </c>
      <c r="BB35" s="151" t="str">
        <f>IFERROR(INDEX(ItemOcPreven[NomProPrev],MATCH(AZ35,PrevTodas[PrevTodas],0)),"")</f>
        <v/>
      </c>
      <c r="BC35" s="17" t="str">
        <f>IF(B35&lt;&gt;0,IFERROR(IF(COUNTIF(ItemOcEvto[],B35),"SI",""),""),"")</f>
        <v/>
      </c>
      <c r="BD35" s="151">
        <f>IFERROR(INDEX(ItemOcEvto[TipoEvto],MATCH(B35,ItemOcEvto[ItemOcEvto],0)),"")</f>
        <v>0</v>
      </c>
      <c r="BE35" s="17" t="str">
        <f>IF(B35&lt;&gt;0,IFERROR(IF(COUNTIF(EvtoTodas[],"SI"),"SI",""),""),"")</f>
        <v/>
      </c>
      <c r="BF35" s="151" t="str">
        <f>IFERROR(INDEX(ItemOcEvto[TipoEvto],MATCH(BE35,EvtoTodas[EvtoTodas],0)),"")</f>
        <v/>
      </c>
      <c r="BG35" s="151">
        <f t="shared" si="7"/>
        <v>0</v>
      </c>
      <c r="BH35" s="151">
        <f t="shared" si="8"/>
        <v>0</v>
      </c>
      <c r="BI35" s="214"/>
    </row>
    <row r="36" spans="2:61" ht="18" customHeight="1" x14ac:dyDescent="0.25">
      <c r="B36" s="275"/>
      <c r="C36" s="275"/>
      <c r="D36" s="277" t="str">
        <f>IFERROR(VLOOKUP(B36,Item[],3,FALSE),IFERROR(VLOOKUP(B36,Item2[],3,FALSE),""))</f>
        <v/>
      </c>
      <c r="E36" s="276" t="str">
        <f>IFERROR(VLOOKUP(B36,Item[],2,FALSE),IFERROR(VLOOKUP(B36,Item2[],2,FALSE),""))</f>
        <v/>
      </c>
      <c r="F36" s="277"/>
      <c r="G36" s="278" t="str">
        <f t="shared" si="3"/>
        <v/>
      </c>
      <c r="H36" s="277"/>
      <c r="I36" s="277"/>
      <c r="J36" s="277"/>
      <c r="K36" s="278" t="str">
        <f t="shared" si="4"/>
        <v/>
      </c>
      <c r="L36" s="279" t="str">
        <f t="shared" si="5"/>
        <v/>
      </c>
      <c r="M36" s="277"/>
      <c r="N36" s="278" t="str">
        <f t="shared" si="6"/>
        <v/>
      </c>
      <c r="O36" s="275"/>
      <c r="P36" s="275"/>
      <c r="Q36" s="275"/>
      <c r="R36" s="275"/>
      <c r="S36" s="275"/>
      <c r="T36" s="275"/>
      <c r="U36" s="275"/>
      <c r="V36" s="275"/>
      <c r="W36" s="275"/>
      <c r="X36" s="275"/>
      <c r="Y36" s="275"/>
      <c r="Z36" s="275"/>
      <c r="AA36" s="275"/>
      <c r="AB36" s="275"/>
      <c r="AC36" s="275"/>
      <c r="AD36" s="275"/>
      <c r="AE36" s="275"/>
      <c r="AF36" s="275"/>
      <c r="AG36" s="275"/>
      <c r="AH36" s="275"/>
      <c r="AI36" s="275"/>
      <c r="AJ36" s="275"/>
      <c r="AK36" s="275"/>
      <c r="AL36" s="275"/>
      <c r="AM36" s="275"/>
      <c r="AN36" s="275"/>
      <c r="AO36" s="275"/>
      <c r="AP36" s="275"/>
      <c r="AQ36" s="275"/>
      <c r="AR36" s="275"/>
      <c r="AS36" s="280" t="str">
        <f>IF(C36&lt;&gt;0,IFERROR(IF(COUNTIF(AcuariosTto[],C36),"SI",""),""),"")</f>
        <v/>
      </c>
      <c r="AT36" s="151">
        <f>IFERROR(INDEX(AcuariosTto[SignoTTo],MATCH(C36,AcuariosTto[AcuariosTTo],0)),"")</f>
        <v>0</v>
      </c>
      <c r="AU36" s="151">
        <f>IFERROR(INDEX(AcuariosTto[TipoProd],MATCH(C36,AcuariosTto[AcuariosTTo],0)),"")</f>
        <v>0</v>
      </c>
      <c r="AV36" s="151">
        <f>IFERROR(INDEX(AcuariosTto[NomProd],MATCH(C36,AcuariosTto[AcuariosTTo],0)),"")</f>
        <v>0</v>
      </c>
      <c r="AW36" s="17" t="str">
        <f>IF(B36&lt;&gt;0,IFERROR(IF(COUNTIF(ItemOcPreven[],B36),"SI",""),""),"")</f>
        <v/>
      </c>
      <c r="AX36" s="17">
        <f>IFERROR(INDEX(ItemOcPreven[TipoProPrev],MATCH(B36,ItemOcPreven[ItemOcPreven],0)),"")</f>
        <v>0</v>
      </c>
      <c r="AY36" s="17">
        <f>IFERROR(INDEX(ItemOcPreven[NomProPrev],MATCH(B36,ItemOcPreven[ItemOcPreven],0)),"")</f>
        <v>0</v>
      </c>
      <c r="AZ36" s="17" t="str">
        <f>IF(B36&lt;&gt;0,IFERROR(IF(COUNTIF(PrevTodas[],"SI"),"SI",""),""),"")</f>
        <v/>
      </c>
      <c r="BA36" s="151" t="str">
        <f>IFERROR(INDEX(ItemOcPreven[TipoProPrev],MATCH(AZ36,PrevTodas[PrevTodas],0)),"")</f>
        <v/>
      </c>
      <c r="BB36" s="151" t="str">
        <f>IFERROR(INDEX(ItemOcPreven[NomProPrev],MATCH(AZ36,PrevTodas[PrevTodas],0)),"")</f>
        <v/>
      </c>
      <c r="BC36" s="17" t="str">
        <f>IF(B36&lt;&gt;0,IFERROR(IF(COUNTIF(ItemOcEvto[],B36),"SI",""),""),"")</f>
        <v/>
      </c>
      <c r="BD36" s="151">
        <f>IFERROR(INDEX(ItemOcEvto[TipoEvto],MATCH(B36,ItemOcEvto[ItemOcEvto],0)),"")</f>
        <v>0</v>
      </c>
      <c r="BE36" s="17" t="str">
        <f>IF(B36&lt;&gt;0,IFERROR(IF(COUNTIF(EvtoTodas[],"SI"),"SI",""),""),"")</f>
        <v/>
      </c>
      <c r="BF36" s="151" t="str">
        <f>IFERROR(INDEX(ItemOcEvto[TipoEvto],MATCH(BE36,EvtoTodas[EvtoTodas],0)),"")</f>
        <v/>
      </c>
      <c r="BG36" s="151">
        <f t="shared" si="7"/>
        <v>0</v>
      </c>
      <c r="BH36" s="151">
        <f t="shared" si="8"/>
        <v>0</v>
      </c>
      <c r="BI36" s="214"/>
    </row>
    <row r="37" spans="2:61" ht="18" customHeight="1" x14ac:dyDescent="0.25">
      <c r="B37" s="275"/>
      <c r="C37" s="275"/>
      <c r="D37" s="277" t="str">
        <f>IFERROR(VLOOKUP(B37,Item[],3,FALSE),IFERROR(VLOOKUP(B37,Item2[],3,FALSE),""))</f>
        <v/>
      </c>
      <c r="E37" s="276" t="str">
        <f>IFERROR(VLOOKUP(B37,Item[],2,FALSE),IFERROR(VLOOKUP(B37,Item2[],2,FALSE),""))</f>
        <v/>
      </c>
      <c r="F37" s="277"/>
      <c r="G37" s="278" t="str">
        <f t="shared" si="3"/>
        <v/>
      </c>
      <c r="H37" s="277"/>
      <c r="I37" s="277"/>
      <c r="J37" s="277"/>
      <c r="K37" s="278" t="str">
        <f t="shared" si="4"/>
        <v/>
      </c>
      <c r="L37" s="279" t="str">
        <f t="shared" si="5"/>
        <v/>
      </c>
      <c r="M37" s="277"/>
      <c r="N37" s="278" t="str">
        <f t="shared" si="6"/>
        <v/>
      </c>
      <c r="O37" s="275"/>
      <c r="P37" s="275"/>
      <c r="Q37" s="275"/>
      <c r="R37" s="275"/>
      <c r="S37" s="275"/>
      <c r="T37" s="275"/>
      <c r="U37" s="275"/>
      <c r="V37" s="275"/>
      <c r="W37" s="275"/>
      <c r="X37" s="275"/>
      <c r="Y37" s="275"/>
      <c r="Z37" s="275"/>
      <c r="AA37" s="275"/>
      <c r="AB37" s="275"/>
      <c r="AC37" s="275"/>
      <c r="AD37" s="275"/>
      <c r="AE37" s="275"/>
      <c r="AF37" s="275"/>
      <c r="AG37" s="275"/>
      <c r="AH37" s="275"/>
      <c r="AI37" s="275"/>
      <c r="AJ37" s="275"/>
      <c r="AK37" s="275"/>
      <c r="AL37" s="275"/>
      <c r="AM37" s="275"/>
      <c r="AN37" s="275"/>
      <c r="AO37" s="275"/>
      <c r="AP37" s="275"/>
      <c r="AQ37" s="275"/>
      <c r="AR37" s="275"/>
      <c r="AS37" s="280" t="str">
        <f>IF(C37&lt;&gt;0,IFERROR(IF(COUNTIF(AcuariosTto[],C37),"SI",""),""),"")</f>
        <v/>
      </c>
      <c r="AT37" s="151">
        <f>IFERROR(INDEX(AcuariosTto[SignoTTo],MATCH(C37,AcuariosTto[AcuariosTTo],0)),"")</f>
        <v>0</v>
      </c>
      <c r="AU37" s="151">
        <f>IFERROR(INDEX(AcuariosTto[TipoProd],MATCH(C37,AcuariosTto[AcuariosTTo],0)),"")</f>
        <v>0</v>
      </c>
      <c r="AV37" s="151">
        <f>IFERROR(INDEX(AcuariosTto[NomProd],MATCH(C37,AcuariosTto[AcuariosTTo],0)),"")</f>
        <v>0</v>
      </c>
      <c r="AW37" s="17" t="str">
        <f>IF(B37&lt;&gt;0,IFERROR(IF(COUNTIF(ItemOcPreven[],B37),"SI",""),""),"")</f>
        <v/>
      </c>
      <c r="AX37" s="17">
        <f>IFERROR(INDEX(ItemOcPreven[TipoProPrev],MATCH(B37,ItemOcPreven[ItemOcPreven],0)),"")</f>
        <v>0</v>
      </c>
      <c r="AY37" s="17">
        <f>IFERROR(INDEX(ItemOcPreven[NomProPrev],MATCH(B37,ItemOcPreven[ItemOcPreven],0)),"")</f>
        <v>0</v>
      </c>
      <c r="AZ37" s="17" t="str">
        <f>IF(B37&lt;&gt;0,IFERROR(IF(COUNTIF(PrevTodas[],"SI"),"SI",""),""),"")</f>
        <v/>
      </c>
      <c r="BA37" s="151" t="str">
        <f>IFERROR(INDEX(ItemOcPreven[TipoProPrev],MATCH(AZ37,PrevTodas[PrevTodas],0)),"")</f>
        <v/>
      </c>
      <c r="BB37" s="151" t="str">
        <f>IFERROR(INDEX(ItemOcPreven[NomProPrev],MATCH(AZ37,PrevTodas[PrevTodas],0)),"")</f>
        <v/>
      </c>
      <c r="BC37" s="17" t="str">
        <f>IF(B37&lt;&gt;0,IFERROR(IF(COUNTIF(ItemOcEvto[],B37),"SI",""),""),"")</f>
        <v/>
      </c>
      <c r="BD37" s="151">
        <f>IFERROR(INDEX(ItemOcEvto[TipoEvto],MATCH(B37,ItemOcEvto[ItemOcEvto],0)),"")</f>
        <v>0</v>
      </c>
      <c r="BE37" s="17" t="str">
        <f>IF(B37&lt;&gt;0,IFERROR(IF(COUNTIF(EvtoTodas[],"SI"),"SI",""),""),"")</f>
        <v/>
      </c>
      <c r="BF37" s="151" t="str">
        <f>IFERROR(INDEX(ItemOcEvto[TipoEvto],MATCH(BE37,EvtoTodas[EvtoTodas],0)),"")</f>
        <v/>
      </c>
      <c r="BG37" s="151">
        <f t="shared" si="7"/>
        <v>0</v>
      </c>
      <c r="BH37" s="151">
        <f t="shared" si="8"/>
        <v>0</v>
      </c>
      <c r="BI37" s="214"/>
    </row>
    <row r="38" spans="2:61" ht="18" customHeight="1" x14ac:dyDescent="0.25">
      <c r="B38" s="275"/>
      <c r="C38" s="275"/>
      <c r="D38" s="277" t="str">
        <f>IFERROR(VLOOKUP(B38,Item[],3,FALSE),IFERROR(VLOOKUP(B38,Item2[],3,FALSE),""))</f>
        <v/>
      </c>
      <c r="E38" s="276" t="str">
        <f>IFERROR(VLOOKUP(B38,Item[],2,FALSE),IFERROR(VLOOKUP(B38,Item2[],2,FALSE),""))</f>
        <v/>
      </c>
      <c r="F38" s="277"/>
      <c r="G38" s="278" t="str">
        <f t="shared" si="3"/>
        <v/>
      </c>
      <c r="H38" s="277"/>
      <c r="I38" s="277"/>
      <c r="J38" s="277"/>
      <c r="K38" s="278" t="str">
        <f t="shared" si="4"/>
        <v/>
      </c>
      <c r="L38" s="279" t="str">
        <f t="shared" si="5"/>
        <v/>
      </c>
      <c r="M38" s="277"/>
      <c r="N38" s="278" t="str">
        <f t="shared" si="6"/>
        <v/>
      </c>
      <c r="O38" s="275"/>
      <c r="P38" s="275"/>
      <c r="Q38" s="275"/>
      <c r="R38" s="275"/>
      <c r="S38" s="275"/>
      <c r="T38" s="275"/>
      <c r="U38" s="275"/>
      <c r="V38" s="275"/>
      <c r="W38" s="275"/>
      <c r="X38" s="275"/>
      <c r="Y38" s="275"/>
      <c r="Z38" s="275"/>
      <c r="AA38" s="275"/>
      <c r="AB38" s="275"/>
      <c r="AC38" s="275"/>
      <c r="AD38" s="275"/>
      <c r="AE38" s="275"/>
      <c r="AF38" s="275"/>
      <c r="AG38" s="275"/>
      <c r="AH38" s="275"/>
      <c r="AI38" s="275"/>
      <c r="AJ38" s="275"/>
      <c r="AK38" s="275"/>
      <c r="AL38" s="275"/>
      <c r="AM38" s="275"/>
      <c r="AN38" s="275"/>
      <c r="AO38" s="275"/>
      <c r="AP38" s="275"/>
      <c r="AQ38" s="275"/>
      <c r="AR38" s="275"/>
      <c r="AS38" s="280" t="str">
        <f>IF(C38&lt;&gt;0,IFERROR(IF(COUNTIF(AcuariosTto[],C38),"SI",""),""),"")</f>
        <v/>
      </c>
      <c r="AT38" s="151">
        <f>IFERROR(INDEX(AcuariosTto[SignoTTo],MATCH(C38,AcuariosTto[AcuariosTTo],0)),"")</f>
        <v>0</v>
      </c>
      <c r="AU38" s="151">
        <f>IFERROR(INDEX(AcuariosTto[TipoProd],MATCH(C38,AcuariosTto[AcuariosTTo],0)),"")</f>
        <v>0</v>
      </c>
      <c r="AV38" s="151">
        <f>IFERROR(INDEX(AcuariosTto[NomProd],MATCH(C38,AcuariosTto[AcuariosTTo],0)),"")</f>
        <v>0</v>
      </c>
      <c r="AW38" s="17" t="str">
        <f>IF(B38&lt;&gt;0,IFERROR(IF(COUNTIF(ItemOcPreven[],B38),"SI",""),""),"")</f>
        <v/>
      </c>
      <c r="AX38" s="17">
        <f>IFERROR(INDEX(ItemOcPreven[TipoProPrev],MATCH(B38,ItemOcPreven[ItemOcPreven],0)),"")</f>
        <v>0</v>
      </c>
      <c r="AY38" s="17">
        <f>IFERROR(INDEX(ItemOcPreven[NomProPrev],MATCH(B38,ItemOcPreven[ItemOcPreven],0)),"")</f>
        <v>0</v>
      </c>
      <c r="AZ38" s="17" t="str">
        <f>IF(B38&lt;&gt;0,IFERROR(IF(COUNTIF(PrevTodas[],"SI"),"SI",""),""),"")</f>
        <v/>
      </c>
      <c r="BA38" s="151" t="str">
        <f>IFERROR(INDEX(ItemOcPreven[TipoProPrev],MATCH(AZ38,PrevTodas[PrevTodas],0)),"")</f>
        <v/>
      </c>
      <c r="BB38" s="151" t="str">
        <f>IFERROR(INDEX(ItemOcPreven[NomProPrev],MATCH(AZ38,PrevTodas[PrevTodas],0)),"")</f>
        <v/>
      </c>
      <c r="BC38" s="17" t="str">
        <f>IF(B38&lt;&gt;0,IFERROR(IF(COUNTIF(ItemOcEvto[],B38),"SI",""),""),"")</f>
        <v/>
      </c>
      <c r="BD38" s="151">
        <f>IFERROR(INDEX(ItemOcEvto[TipoEvto],MATCH(B38,ItemOcEvto[ItemOcEvto],0)),"")</f>
        <v>0</v>
      </c>
      <c r="BE38" s="17" t="str">
        <f>IF(B38&lt;&gt;0,IFERROR(IF(COUNTIF(EvtoTodas[],"SI"),"SI",""),""),"")</f>
        <v/>
      </c>
      <c r="BF38" s="151" t="str">
        <f>IFERROR(INDEX(ItemOcEvto[TipoEvto],MATCH(BE38,EvtoTodas[EvtoTodas],0)),"")</f>
        <v/>
      </c>
      <c r="BG38" s="151">
        <f t="shared" si="7"/>
        <v>0</v>
      </c>
      <c r="BH38" s="151">
        <f t="shared" si="8"/>
        <v>0</v>
      </c>
      <c r="BI38" s="214"/>
    </row>
    <row r="39" spans="2:61" ht="18" customHeight="1" x14ac:dyDescent="0.25">
      <c r="B39" s="275"/>
      <c r="C39" s="275"/>
      <c r="D39" s="277" t="str">
        <f>IFERROR(VLOOKUP(B39,Item[],3,FALSE),IFERROR(VLOOKUP(B39,Item2[],3,FALSE),""))</f>
        <v/>
      </c>
      <c r="E39" s="276" t="str">
        <f>IFERROR(VLOOKUP(B39,Item[],2,FALSE),IFERROR(VLOOKUP(B39,Item2[],2,FALSE),""))</f>
        <v/>
      </c>
      <c r="F39" s="277"/>
      <c r="G39" s="278" t="str">
        <f t="shared" si="3"/>
        <v/>
      </c>
      <c r="H39" s="277"/>
      <c r="I39" s="277"/>
      <c r="J39" s="277"/>
      <c r="K39" s="278" t="str">
        <f t="shared" si="4"/>
        <v/>
      </c>
      <c r="L39" s="279" t="str">
        <f t="shared" si="5"/>
        <v/>
      </c>
      <c r="M39" s="277"/>
      <c r="N39" s="278" t="str">
        <f t="shared" si="6"/>
        <v/>
      </c>
      <c r="O39" s="275"/>
      <c r="P39" s="275"/>
      <c r="Q39" s="275"/>
      <c r="R39" s="275"/>
      <c r="S39" s="275"/>
      <c r="T39" s="275"/>
      <c r="U39" s="275"/>
      <c r="V39" s="275"/>
      <c r="W39" s="275"/>
      <c r="X39" s="275"/>
      <c r="Y39" s="275"/>
      <c r="Z39" s="275"/>
      <c r="AA39" s="275"/>
      <c r="AB39" s="275"/>
      <c r="AC39" s="275"/>
      <c r="AD39" s="275"/>
      <c r="AE39" s="275"/>
      <c r="AF39" s="275"/>
      <c r="AG39" s="275"/>
      <c r="AH39" s="275"/>
      <c r="AI39" s="275"/>
      <c r="AJ39" s="275"/>
      <c r="AK39" s="275"/>
      <c r="AL39" s="275"/>
      <c r="AM39" s="275"/>
      <c r="AN39" s="275"/>
      <c r="AO39" s="275"/>
      <c r="AP39" s="275"/>
      <c r="AQ39" s="275"/>
      <c r="AR39" s="275"/>
      <c r="AS39" s="280" t="str">
        <f>IF(C39&lt;&gt;0,IFERROR(IF(COUNTIF(AcuariosTto[],C39),"SI",""),""),"")</f>
        <v/>
      </c>
      <c r="AT39" s="151">
        <f>IFERROR(INDEX(AcuariosTto[SignoTTo],MATCH(C39,AcuariosTto[AcuariosTTo],0)),"")</f>
        <v>0</v>
      </c>
      <c r="AU39" s="151">
        <f>IFERROR(INDEX(AcuariosTto[TipoProd],MATCH(C39,AcuariosTto[AcuariosTTo],0)),"")</f>
        <v>0</v>
      </c>
      <c r="AV39" s="151">
        <f>IFERROR(INDEX(AcuariosTto[NomProd],MATCH(C39,AcuariosTto[AcuariosTTo],0)),"")</f>
        <v>0</v>
      </c>
      <c r="AW39" s="17" t="str">
        <f>IF(B39&lt;&gt;0,IFERROR(IF(COUNTIF(ItemOcPreven[],B39),"SI",""),""),"")</f>
        <v/>
      </c>
      <c r="AX39" s="17">
        <f>IFERROR(INDEX(ItemOcPreven[TipoProPrev],MATCH(B39,ItemOcPreven[ItemOcPreven],0)),"")</f>
        <v>0</v>
      </c>
      <c r="AY39" s="17">
        <f>IFERROR(INDEX(ItemOcPreven[NomProPrev],MATCH(B39,ItemOcPreven[ItemOcPreven],0)),"")</f>
        <v>0</v>
      </c>
      <c r="AZ39" s="17" t="str">
        <f>IF(B39&lt;&gt;0,IFERROR(IF(COUNTIF(PrevTodas[],"SI"),"SI",""),""),"")</f>
        <v/>
      </c>
      <c r="BA39" s="151" t="str">
        <f>IFERROR(INDEX(ItemOcPreven[TipoProPrev],MATCH(AZ39,PrevTodas[PrevTodas],0)),"")</f>
        <v/>
      </c>
      <c r="BB39" s="151" t="str">
        <f>IFERROR(INDEX(ItemOcPreven[NomProPrev],MATCH(AZ39,PrevTodas[PrevTodas],0)),"")</f>
        <v/>
      </c>
      <c r="BC39" s="17" t="str">
        <f>IF(B39&lt;&gt;0,IFERROR(IF(COUNTIF(ItemOcEvto[],B39),"SI",""),""),"")</f>
        <v/>
      </c>
      <c r="BD39" s="151">
        <f>IFERROR(INDEX(ItemOcEvto[TipoEvto],MATCH(B39,ItemOcEvto[ItemOcEvto],0)),"")</f>
        <v>0</v>
      </c>
      <c r="BE39" s="17" t="str">
        <f>IF(B39&lt;&gt;0,IFERROR(IF(COUNTIF(EvtoTodas[],"SI"),"SI",""),""),"")</f>
        <v/>
      </c>
      <c r="BF39" s="151" t="str">
        <f>IFERROR(INDEX(ItemOcEvto[TipoEvto],MATCH(BE39,EvtoTodas[EvtoTodas],0)),"")</f>
        <v/>
      </c>
      <c r="BG39" s="151">
        <f t="shared" si="7"/>
        <v>0</v>
      </c>
      <c r="BH39" s="151">
        <f t="shared" si="8"/>
        <v>0</v>
      </c>
      <c r="BI39" s="214"/>
    </row>
    <row r="40" spans="2:61" ht="18" customHeight="1" x14ac:dyDescent="0.25">
      <c r="B40" s="275"/>
      <c r="C40" s="275"/>
      <c r="D40" s="277" t="str">
        <f>IFERROR(VLOOKUP(B40,Item[],3,FALSE),IFERROR(VLOOKUP(B40,Item2[],3,FALSE),""))</f>
        <v/>
      </c>
      <c r="E40" s="276" t="str">
        <f>IFERROR(VLOOKUP(B40,Item[],2,FALSE),IFERROR(VLOOKUP(B40,Item2[],2,FALSE),""))</f>
        <v/>
      </c>
      <c r="F40" s="277"/>
      <c r="G40" s="278" t="str">
        <f t="shared" si="3"/>
        <v/>
      </c>
      <c r="H40" s="277"/>
      <c r="I40" s="277"/>
      <c r="J40" s="277"/>
      <c r="K40" s="278" t="str">
        <f t="shared" si="4"/>
        <v/>
      </c>
      <c r="L40" s="279" t="str">
        <f t="shared" si="5"/>
        <v/>
      </c>
      <c r="M40" s="277"/>
      <c r="N40" s="278" t="str">
        <f t="shared" si="6"/>
        <v/>
      </c>
      <c r="O40" s="275"/>
      <c r="P40" s="275"/>
      <c r="Q40" s="275"/>
      <c r="R40" s="275"/>
      <c r="S40" s="275"/>
      <c r="T40" s="275"/>
      <c r="U40" s="275"/>
      <c r="V40" s="275"/>
      <c r="W40" s="275"/>
      <c r="X40" s="275"/>
      <c r="Y40" s="275"/>
      <c r="Z40" s="275"/>
      <c r="AA40" s="275"/>
      <c r="AB40" s="275"/>
      <c r="AC40" s="275"/>
      <c r="AD40" s="275"/>
      <c r="AE40" s="275"/>
      <c r="AF40" s="275"/>
      <c r="AG40" s="275"/>
      <c r="AH40" s="275"/>
      <c r="AI40" s="275"/>
      <c r="AJ40" s="275"/>
      <c r="AK40" s="275"/>
      <c r="AL40" s="275"/>
      <c r="AM40" s="275"/>
      <c r="AN40" s="275"/>
      <c r="AO40" s="275"/>
      <c r="AP40" s="275"/>
      <c r="AQ40" s="275"/>
      <c r="AR40" s="275"/>
      <c r="AS40" s="280" t="str">
        <f>IF(C40&lt;&gt;0,IFERROR(IF(COUNTIF(AcuariosTto[],C40),"SI",""),""),"")</f>
        <v/>
      </c>
      <c r="AT40" s="151">
        <f>IFERROR(INDEX(AcuariosTto[SignoTTo],MATCH(C40,AcuariosTto[AcuariosTTo],0)),"")</f>
        <v>0</v>
      </c>
      <c r="AU40" s="151">
        <f>IFERROR(INDEX(AcuariosTto[TipoProd],MATCH(C40,AcuariosTto[AcuariosTTo],0)),"")</f>
        <v>0</v>
      </c>
      <c r="AV40" s="151">
        <f>IFERROR(INDEX(AcuariosTto[NomProd],MATCH(C40,AcuariosTto[AcuariosTTo],0)),"")</f>
        <v>0</v>
      </c>
      <c r="AW40" s="17" t="str">
        <f>IF(B40&lt;&gt;0,IFERROR(IF(COUNTIF(ItemOcPreven[],B40),"SI",""),""),"")</f>
        <v/>
      </c>
      <c r="AX40" s="17">
        <f>IFERROR(INDEX(ItemOcPreven[TipoProPrev],MATCH(B40,ItemOcPreven[ItemOcPreven],0)),"")</f>
        <v>0</v>
      </c>
      <c r="AY40" s="17">
        <f>IFERROR(INDEX(ItemOcPreven[NomProPrev],MATCH(B40,ItemOcPreven[ItemOcPreven],0)),"")</f>
        <v>0</v>
      </c>
      <c r="AZ40" s="17" t="str">
        <f>IF(B40&lt;&gt;0,IFERROR(IF(COUNTIF(PrevTodas[],"SI"),"SI",""),""),"")</f>
        <v/>
      </c>
      <c r="BA40" s="151" t="str">
        <f>IFERROR(INDEX(ItemOcPreven[TipoProPrev],MATCH(AZ40,PrevTodas[PrevTodas],0)),"")</f>
        <v/>
      </c>
      <c r="BB40" s="151" t="str">
        <f>IFERROR(INDEX(ItemOcPreven[NomProPrev],MATCH(AZ40,PrevTodas[PrevTodas],0)),"")</f>
        <v/>
      </c>
      <c r="BC40" s="17" t="str">
        <f>IF(B40&lt;&gt;0,IFERROR(IF(COUNTIF(ItemOcEvto[],B40),"SI",""),""),"")</f>
        <v/>
      </c>
      <c r="BD40" s="151">
        <f>IFERROR(INDEX(ItemOcEvto[TipoEvto],MATCH(B40,ItemOcEvto[ItemOcEvto],0)),"")</f>
        <v>0</v>
      </c>
      <c r="BE40" s="17" t="str">
        <f>IF(B40&lt;&gt;0,IFERROR(IF(COUNTIF(EvtoTodas[],"SI"),"SI",""),""),"")</f>
        <v/>
      </c>
      <c r="BF40" s="151" t="str">
        <f>IFERROR(INDEX(ItemOcEvto[TipoEvto],MATCH(BE40,EvtoTodas[EvtoTodas],0)),"")</f>
        <v/>
      </c>
      <c r="BG40" s="151">
        <f t="shared" si="7"/>
        <v>0</v>
      </c>
      <c r="BH40" s="151">
        <f t="shared" si="8"/>
        <v>0</v>
      </c>
      <c r="BI40" s="214"/>
    </row>
    <row r="41" spans="2:61" ht="18" customHeight="1" x14ac:dyDescent="0.25">
      <c r="B41" s="275"/>
      <c r="C41" s="275"/>
      <c r="D41" s="277" t="str">
        <f>IFERROR(VLOOKUP(B41,Item[],3,FALSE),IFERROR(VLOOKUP(B41,Item2[],3,FALSE),""))</f>
        <v/>
      </c>
      <c r="E41" s="276" t="str">
        <f>IFERROR(VLOOKUP(B41,Item[],2,FALSE),IFERROR(VLOOKUP(B41,Item2[],2,FALSE),""))</f>
        <v/>
      </c>
      <c r="F41" s="277"/>
      <c r="G41" s="278" t="str">
        <f t="shared" si="3"/>
        <v/>
      </c>
      <c r="H41" s="277"/>
      <c r="I41" s="277"/>
      <c r="J41" s="277"/>
      <c r="K41" s="278" t="str">
        <f t="shared" si="4"/>
        <v/>
      </c>
      <c r="L41" s="279" t="str">
        <f t="shared" si="5"/>
        <v/>
      </c>
      <c r="M41" s="277"/>
      <c r="N41" s="278" t="str">
        <f t="shared" si="6"/>
        <v/>
      </c>
      <c r="O41" s="275"/>
      <c r="P41" s="275"/>
      <c r="Q41" s="275"/>
      <c r="R41" s="275"/>
      <c r="S41" s="275"/>
      <c r="T41" s="275"/>
      <c r="U41" s="275"/>
      <c r="V41" s="275"/>
      <c r="W41" s="275"/>
      <c r="X41" s="275"/>
      <c r="Y41" s="275"/>
      <c r="Z41" s="275"/>
      <c r="AA41" s="275"/>
      <c r="AB41" s="275"/>
      <c r="AC41" s="275"/>
      <c r="AD41" s="275"/>
      <c r="AE41" s="275"/>
      <c r="AF41" s="275"/>
      <c r="AG41" s="275"/>
      <c r="AH41" s="275"/>
      <c r="AI41" s="275"/>
      <c r="AJ41" s="275"/>
      <c r="AK41" s="275"/>
      <c r="AL41" s="275"/>
      <c r="AM41" s="275"/>
      <c r="AN41" s="275"/>
      <c r="AO41" s="275"/>
      <c r="AP41" s="275"/>
      <c r="AQ41" s="275"/>
      <c r="AR41" s="275"/>
      <c r="AS41" s="280" t="str">
        <f>IF(C41&lt;&gt;0,IFERROR(IF(COUNTIF(AcuariosTto[],C41),"SI",""),""),"")</f>
        <v/>
      </c>
      <c r="AT41" s="151">
        <f>IFERROR(INDEX(AcuariosTto[SignoTTo],MATCH(C41,AcuariosTto[AcuariosTTo],0)),"")</f>
        <v>0</v>
      </c>
      <c r="AU41" s="151">
        <f>IFERROR(INDEX(AcuariosTto[TipoProd],MATCH(C41,AcuariosTto[AcuariosTTo],0)),"")</f>
        <v>0</v>
      </c>
      <c r="AV41" s="151">
        <f>IFERROR(INDEX(AcuariosTto[NomProd],MATCH(C41,AcuariosTto[AcuariosTTo],0)),"")</f>
        <v>0</v>
      </c>
      <c r="AW41" s="17" t="str">
        <f>IF(B41&lt;&gt;0,IFERROR(IF(COUNTIF(ItemOcPreven[],B41),"SI",""),""),"")</f>
        <v/>
      </c>
      <c r="AX41" s="17">
        <f>IFERROR(INDEX(ItemOcPreven[TipoProPrev],MATCH(B41,ItemOcPreven[ItemOcPreven],0)),"")</f>
        <v>0</v>
      </c>
      <c r="AY41" s="17">
        <f>IFERROR(INDEX(ItemOcPreven[NomProPrev],MATCH(B41,ItemOcPreven[ItemOcPreven],0)),"")</f>
        <v>0</v>
      </c>
      <c r="AZ41" s="17" t="str">
        <f>IF(B41&lt;&gt;0,IFERROR(IF(COUNTIF(PrevTodas[],"SI"),"SI",""),""),"")</f>
        <v/>
      </c>
      <c r="BA41" s="151" t="str">
        <f>IFERROR(INDEX(ItemOcPreven[TipoProPrev],MATCH(AZ41,PrevTodas[PrevTodas],0)),"")</f>
        <v/>
      </c>
      <c r="BB41" s="151" t="str">
        <f>IFERROR(INDEX(ItemOcPreven[NomProPrev],MATCH(AZ41,PrevTodas[PrevTodas],0)),"")</f>
        <v/>
      </c>
      <c r="BC41" s="17" t="str">
        <f>IF(B41&lt;&gt;0,IFERROR(IF(COUNTIF(ItemOcEvto[],B41),"SI",""),""),"")</f>
        <v/>
      </c>
      <c r="BD41" s="151">
        <f>IFERROR(INDEX(ItemOcEvto[TipoEvto],MATCH(B41,ItemOcEvto[ItemOcEvto],0)),"")</f>
        <v>0</v>
      </c>
      <c r="BE41" s="17" t="str">
        <f>IF(B41&lt;&gt;0,IFERROR(IF(COUNTIF(EvtoTodas[],"SI"),"SI",""),""),"")</f>
        <v/>
      </c>
      <c r="BF41" s="151" t="str">
        <f>IFERROR(INDEX(ItemOcEvto[TipoEvto],MATCH(BE41,EvtoTodas[EvtoTodas],0)),"")</f>
        <v/>
      </c>
      <c r="BG41" s="151">
        <f t="shared" si="7"/>
        <v>0</v>
      </c>
      <c r="BH41" s="151">
        <f t="shared" si="8"/>
        <v>0</v>
      </c>
      <c r="BI41" s="214"/>
    </row>
    <row r="42" spans="2:61" ht="18" customHeight="1" x14ac:dyDescent="0.25">
      <c r="B42" s="275"/>
      <c r="C42" s="275"/>
      <c r="D42" s="277" t="str">
        <f>IFERROR(VLOOKUP(B42,Item[],3,FALSE),IFERROR(VLOOKUP(B42,Item2[],3,FALSE),""))</f>
        <v/>
      </c>
      <c r="E42" s="276" t="str">
        <f>IFERROR(VLOOKUP(B42,Item[],2,FALSE),IFERROR(VLOOKUP(B42,Item2[],2,FALSE),""))</f>
        <v/>
      </c>
      <c r="F42" s="277"/>
      <c r="G42" s="278" t="str">
        <f t="shared" si="3"/>
        <v/>
      </c>
      <c r="H42" s="277"/>
      <c r="I42" s="277"/>
      <c r="J42" s="277"/>
      <c r="K42" s="278" t="str">
        <f t="shared" si="4"/>
        <v/>
      </c>
      <c r="L42" s="279" t="str">
        <f t="shared" si="5"/>
        <v/>
      </c>
      <c r="M42" s="277"/>
      <c r="N42" s="278" t="str">
        <f t="shared" si="6"/>
        <v/>
      </c>
      <c r="O42" s="275"/>
      <c r="P42" s="275"/>
      <c r="Q42" s="275"/>
      <c r="R42" s="275"/>
      <c r="S42" s="275"/>
      <c r="T42" s="275"/>
      <c r="U42" s="275"/>
      <c r="V42" s="275"/>
      <c r="W42" s="275"/>
      <c r="X42" s="275"/>
      <c r="Y42" s="275"/>
      <c r="Z42" s="275"/>
      <c r="AA42" s="275"/>
      <c r="AB42" s="275"/>
      <c r="AC42" s="275"/>
      <c r="AD42" s="275"/>
      <c r="AE42" s="275"/>
      <c r="AF42" s="275"/>
      <c r="AG42" s="275"/>
      <c r="AH42" s="275"/>
      <c r="AI42" s="275"/>
      <c r="AJ42" s="275"/>
      <c r="AK42" s="275"/>
      <c r="AL42" s="275"/>
      <c r="AM42" s="275"/>
      <c r="AN42" s="275"/>
      <c r="AO42" s="275"/>
      <c r="AP42" s="275"/>
      <c r="AQ42" s="275"/>
      <c r="AR42" s="275"/>
      <c r="AS42" s="280" t="str">
        <f>IF(C42&lt;&gt;0,IFERROR(IF(COUNTIF(AcuariosTto[],C42),"SI",""),""),"")</f>
        <v/>
      </c>
      <c r="AT42" s="151">
        <f>IFERROR(INDEX(AcuariosTto[SignoTTo],MATCH(C42,AcuariosTto[AcuariosTTo],0)),"")</f>
        <v>0</v>
      </c>
      <c r="AU42" s="151">
        <f>IFERROR(INDEX(AcuariosTto[TipoProd],MATCH(C42,AcuariosTto[AcuariosTTo],0)),"")</f>
        <v>0</v>
      </c>
      <c r="AV42" s="151">
        <f>IFERROR(INDEX(AcuariosTto[NomProd],MATCH(C42,AcuariosTto[AcuariosTTo],0)),"")</f>
        <v>0</v>
      </c>
      <c r="AW42" s="17" t="str">
        <f>IF(B42&lt;&gt;0,IFERROR(IF(COUNTIF(ItemOcPreven[],B42),"SI",""),""),"")</f>
        <v/>
      </c>
      <c r="AX42" s="17">
        <f>IFERROR(INDEX(ItemOcPreven[TipoProPrev],MATCH(B42,ItemOcPreven[ItemOcPreven],0)),"")</f>
        <v>0</v>
      </c>
      <c r="AY42" s="17">
        <f>IFERROR(INDEX(ItemOcPreven[NomProPrev],MATCH(B42,ItemOcPreven[ItemOcPreven],0)),"")</f>
        <v>0</v>
      </c>
      <c r="AZ42" s="17" t="str">
        <f>IF(B42&lt;&gt;0,IFERROR(IF(COUNTIF(PrevTodas[],"SI"),"SI",""),""),"")</f>
        <v/>
      </c>
      <c r="BA42" s="151" t="str">
        <f>IFERROR(INDEX(ItemOcPreven[TipoProPrev],MATCH(AZ42,PrevTodas[PrevTodas],0)),"")</f>
        <v/>
      </c>
      <c r="BB42" s="151" t="str">
        <f>IFERROR(INDEX(ItemOcPreven[NomProPrev],MATCH(AZ42,PrevTodas[PrevTodas],0)),"")</f>
        <v/>
      </c>
      <c r="BC42" s="17" t="str">
        <f>IF(B42&lt;&gt;0,IFERROR(IF(COUNTIF(ItemOcEvto[],B42),"SI",""),""),"")</f>
        <v/>
      </c>
      <c r="BD42" s="151">
        <f>IFERROR(INDEX(ItemOcEvto[TipoEvto],MATCH(B42,ItemOcEvto[ItemOcEvto],0)),"")</f>
        <v>0</v>
      </c>
      <c r="BE42" s="17" t="str">
        <f>IF(B42&lt;&gt;0,IFERROR(IF(COUNTIF(EvtoTodas[],"SI"),"SI",""),""),"")</f>
        <v/>
      </c>
      <c r="BF42" s="151" t="str">
        <f>IFERROR(INDEX(ItemOcEvto[TipoEvto],MATCH(BE42,EvtoTodas[EvtoTodas],0)),"")</f>
        <v/>
      </c>
      <c r="BG42" s="151">
        <f t="shared" si="7"/>
        <v>0</v>
      </c>
      <c r="BH42" s="151">
        <f t="shared" si="8"/>
        <v>0</v>
      </c>
      <c r="BI42" s="214"/>
    </row>
    <row r="43" spans="2:61" ht="18" customHeight="1" x14ac:dyDescent="0.25">
      <c r="B43" s="275"/>
      <c r="C43" s="275"/>
      <c r="D43" s="277" t="str">
        <f>IFERROR(VLOOKUP(B43,Item[],3,FALSE),IFERROR(VLOOKUP(B43,Item2[],3,FALSE),""))</f>
        <v/>
      </c>
      <c r="E43" s="276" t="str">
        <f>IFERROR(VLOOKUP(B43,Item[],2,FALSE),IFERROR(VLOOKUP(B43,Item2[],2,FALSE),""))</f>
        <v/>
      </c>
      <c r="F43" s="277"/>
      <c r="G43" s="278" t="str">
        <f t="shared" si="3"/>
        <v/>
      </c>
      <c r="H43" s="277"/>
      <c r="I43" s="277"/>
      <c r="J43" s="277"/>
      <c r="K43" s="278" t="str">
        <f t="shared" si="4"/>
        <v/>
      </c>
      <c r="L43" s="279" t="str">
        <f t="shared" si="5"/>
        <v/>
      </c>
      <c r="M43" s="277"/>
      <c r="N43" s="278" t="str">
        <f t="shared" si="6"/>
        <v/>
      </c>
      <c r="O43" s="275"/>
      <c r="P43" s="275"/>
      <c r="Q43" s="275"/>
      <c r="R43" s="275"/>
      <c r="S43" s="275"/>
      <c r="T43" s="275"/>
      <c r="U43" s="275"/>
      <c r="V43" s="275"/>
      <c r="W43" s="275"/>
      <c r="X43" s="275"/>
      <c r="Y43" s="275"/>
      <c r="Z43" s="275"/>
      <c r="AA43" s="275"/>
      <c r="AB43" s="275"/>
      <c r="AC43" s="275"/>
      <c r="AD43" s="275"/>
      <c r="AE43" s="275"/>
      <c r="AF43" s="275"/>
      <c r="AG43" s="275"/>
      <c r="AH43" s="275"/>
      <c r="AI43" s="275"/>
      <c r="AJ43" s="275"/>
      <c r="AK43" s="275"/>
      <c r="AL43" s="275"/>
      <c r="AM43" s="275"/>
      <c r="AN43" s="275"/>
      <c r="AO43" s="275"/>
      <c r="AP43" s="275"/>
      <c r="AQ43" s="275"/>
      <c r="AR43" s="275"/>
      <c r="AS43" s="280" t="str">
        <f>IF(C43&lt;&gt;0,IFERROR(IF(COUNTIF(AcuariosTto[],C43),"SI",""),""),"")</f>
        <v/>
      </c>
      <c r="AT43" s="151">
        <f>IFERROR(INDEX(AcuariosTto[SignoTTo],MATCH(C43,AcuariosTto[AcuariosTTo],0)),"")</f>
        <v>0</v>
      </c>
      <c r="AU43" s="151">
        <f>IFERROR(INDEX(AcuariosTto[TipoProd],MATCH(C43,AcuariosTto[AcuariosTTo],0)),"")</f>
        <v>0</v>
      </c>
      <c r="AV43" s="151">
        <f>IFERROR(INDEX(AcuariosTto[NomProd],MATCH(C43,AcuariosTto[AcuariosTTo],0)),"")</f>
        <v>0</v>
      </c>
      <c r="AW43" s="17" t="str">
        <f>IF(B43&lt;&gt;0,IFERROR(IF(COUNTIF(ItemOcPreven[],B43),"SI",""),""),"")</f>
        <v/>
      </c>
      <c r="AX43" s="17">
        <f>IFERROR(INDEX(ItemOcPreven[TipoProPrev],MATCH(B43,ItemOcPreven[ItemOcPreven],0)),"")</f>
        <v>0</v>
      </c>
      <c r="AY43" s="17">
        <f>IFERROR(INDEX(ItemOcPreven[NomProPrev],MATCH(B43,ItemOcPreven[ItemOcPreven],0)),"")</f>
        <v>0</v>
      </c>
      <c r="AZ43" s="17" t="str">
        <f>IF(B43&lt;&gt;0,IFERROR(IF(COUNTIF(PrevTodas[],"SI"),"SI",""),""),"")</f>
        <v/>
      </c>
      <c r="BA43" s="151" t="str">
        <f>IFERROR(INDEX(ItemOcPreven[TipoProPrev],MATCH(AZ43,PrevTodas[PrevTodas],0)),"")</f>
        <v/>
      </c>
      <c r="BB43" s="151" t="str">
        <f>IFERROR(INDEX(ItemOcPreven[NomProPrev],MATCH(AZ43,PrevTodas[PrevTodas],0)),"")</f>
        <v/>
      </c>
      <c r="BC43" s="17" t="str">
        <f>IF(B43&lt;&gt;0,IFERROR(IF(COUNTIF(ItemOcEvto[],B43),"SI",""),""),"")</f>
        <v/>
      </c>
      <c r="BD43" s="151">
        <f>IFERROR(INDEX(ItemOcEvto[TipoEvto],MATCH(B43,ItemOcEvto[ItemOcEvto],0)),"")</f>
        <v>0</v>
      </c>
      <c r="BE43" s="17" t="str">
        <f>IF(B43&lt;&gt;0,IFERROR(IF(COUNTIF(EvtoTodas[],"SI"),"SI",""),""),"")</f>
        <v/>
      </c>
      <c r="BF43" s="151" t="str">
        <f>IFERROR(INDEX(ItemOcEvto[TipoEvto],MATCH(BE43,EvtoTodas[EvtoTodas],0)),"")</f>
        <v/>
      </c>
      <c r="BG43" s="151">
        <f t="shared" si="7"/>
        <v>0</v>
      </c>
      <c r="BH43" s="151">
        <f t="shared" si="8"/>
        <v>0</v>
      </c>
      <c r="BI43" s="214"/>
    </row>
    <row r="44" spans="2:61" ht="18" customHeight="1" x14ac:dyDescent="0.25">
      <c r="B44" s="275"/>
      <c r="C44" s="275"/>
      <c r="D44" s="277" t="str">
        <f>IFERROR(VLOOKUP(B44,Item[],3,FALSE),IFERROR(VLOOKUP(B44,Item2[],3,FALSE),""))</f>
        <v/>
      </c>
      <c r="E44" s="276" t="str">
        <f>IFERROR(VLOOKUP(B44,Item[],2,FALSE),IFERROR(VLOOKUP(B44,Item2[],2,FALSE),""))</f>
        <v/>
      </c>
      <c r="F44" s="277"/>
      <c r="G44" s="278" t="str">
        <f t="shared" si="3"/>
        <v/>
      </c>
      <c r="H44" s="277"/>
      <c r="I44" s="277"/>
      <c r="J44" s="277"/>
      <c r="K44" s="278" t="str">
        <f t="shared" si="4"/>
        <v/>
      </c>
      <c r="L44" s="279" t="str">
        <f t="shared" si="5"/>
        <v/>
      </c>
      <c r="M44" s="277"/>
      <c r="N44" s="278" t="str">
        <f t="shared" si="6"/>
        <v/>
      </c>
      <c r="O44" s="275"/>
      <c r="P44" s="275"/>
      <c r="Q44" s="275"/>
      <c r="R44" s="275"/>
      <c r="S44" s="275"/>
      <c r="T44" s="275"/>
      <c r="U44" s="275"/>
      <c r="V44" s="275"/>
      <c r="W44" s="275"/>
      <c r="X44" s="275"/>
      <c r="Y44" s="275"/>
      <c r="Z44" s="275"/>
      <c r="AA44" s="275"/>
      <c r="AB44" s="275"/>
      <c r="AC44" s="275"/>
      <c r="AD44" s="275"/>
      <c r="AE44" s="275"/>
      <c r="AF44" s="275"/>
      <c r="AG44" s="275"/>
      <c r="AH44" s="275"/>
      <c r="AI44" s="275"/>
      <c r="AJ44" s="275"/>
      <c r="AK44" s="275"/>
      <c r="AL44" s="275"/>
      <c r="AM44" s="275"/>
      <c r="AN44" s="275"/>
      <c r="AO44" s="275"/>
      <c r="AP44" s="275"/>
      <c r="AQ44" s="275"/>
      <c r="AR44" s="275"/>
      <c r="AS44" s="280" t="str">
        <f>IF(C44&lt;&gt;0,IFERROR(IF(COUNTIF(AcuariosTto[],C44),"SI",""),""),"")</f>
        <v/>
      </c>
      <c r="AT44" s="151">
        <f>IFERROR(INDEX(AcuariosTto[SignoTTo],MATCH(C44,AcuariosTto[AcuariosTTo],0)),"")</f>
        <v>0</v>
      </c>
      <c r="AU44" s="151">
        <f>IFERROR(INDEX(AcuariosTto[TipoProd],MATCH(C44,AcuariosTto[AcuariosTTo],0)),"")</f>
        <v>0</v>
      </c>
      <c r="AV44" s="151">
        <f>IFERROR(INDEX(AcuariosTto[NomProd],MATCH(C44,AcuariosTto[AcuariosTTo],0)),"")</f>
        <v>0</v>
      </c>
      <c r="AW44" s="17" t="str">
        <f>IF(B44&lt;&gt;0,IFERROR(IF(COUNTIF(ItemOcPreven[],B44),"SI",""),""),"")</f>
        <v/>
      </c>
      <c r="AX44" s="17">
        <f>IFERROR(INDEX(ItemOcPreven[TipoProPrev],MATCH(B44,ItemOcPreven[ItemOcPreven],0)),"")</f>
        <v>0</v>
      </c>
      <c r="AY44" s="17">
        <f>IFERROR(INDEX(ItemOcPreven[NomProPrev],MATCH(B44,ItemOcPreven[ItemOcPreven],0)),"")</f>
        <v>0</v>
      </c>
      <c r="AZ44" s="17" t="str">
        <f>IF(B44&lt;&gt;0,IFERROR(IF(COUNTIF(PrevTodas[],"SI"),"SI",""),""),"")</f>
        <v/>
      </c>
      <c r="BA44" s="151" t="str">
        <f>IFERROR(INDEX(ItemOcPreven[TipoProPrev],MATCH(AZ44,PrevTodas[PrevTodas],0)),"")</f>
        <v/>
      </c>
      <c r="BB44" s="151" t="str">
        <f>IFERROR(INDEX(ItemOcPreven[NomProPrev],MATCH(AZ44,PrevTodas[PrevTodas],0)),"")</f>
        <v/>
      </c>
      <c r="BC44" s="17" t="str">
        <f>IF(B44&lt;&gt;0,IFERROR(IF(COUNTIF(ItemOcEvto[],B44),"SI",""),""),"")</f>
        <v/>
      </c>
      <c r="BD44" s="151">
        <f>IFERROR(INDEX(ItemOcEvto[TipoEvto],MATCH(B44,ItemOcEvto[ItemOcEvto],0)),"")</f>
        <v>0</v>
      </c>
      <c r="BE44" s="17" t="str">
        <f>IF(B44&lt;&gt;0,IFERROR(IF(COUNTIF(EvtoTodas[],"SI"),"SI",""),""),"")</f>
        <v/>
      </c>
      <c r="BF44" s="151" t="str">
        <f>IFERROR(INDEX(ItemOcEvto[TipoEvto],MATCH(BE44,EvtoTodas[EvtoTodas],0)),"")</f>
        <v/>
      </c>
      <c r="BG44" s="151">
        <f t="shared" si="7"/>
        <v>0</v>
      </c>
      <c r="BH44" s="151">
        <f t="shared" si="8"/>
        <v>0</v>
      </c>
      <c r="BI44" s="214"/>
    </row>
    <row r="45" spans="2:61" ht="18" customHeight="1" x14ac:dyDescent="0.25">
      <c r="B45" s="275"/>
      <c r="C45" s="275"/>
      <c r="D45" s="277" t="str">
        <f>IFERROR(VLOOKUP(B45,Item[],3,FALSE),IFERROR(VLOOKUP(B45,Item2[],3,FALSE),""))</f>
        <v/>
      </c>
      <c r="E45" s="276" t="str">
        <f>IFERROR(VLOOKUP(B45,Item[],2,FALSE),IFERROR(VLOOKUP(B45,Item2[],2,FALSE),""))</f>
        <v/>
      </c>
      <c r="F45" s="277"/>
      <c r="G45" s="278" t="str">
        <f t="shared" si="3"/>
        <v/>
      </c>
      <c r="H45" s="277"/>
      <c r="I45" s="277"/>
      <c r="J45" s="277"/>
      <c r="K45" s="278" t="str">
        <f t="shared" si="4"/>
        <v/>
      </c>
      <c r="L45" s="279" t="str">
        <f t="shared" si="5"/>
        <v/>
      </c>
      <c r="M45" s="277"/>
      <c r="N45" s="278" t="str">
        <f t="shared" si="6"/>
        <v/>
      </c>
      <c r="O45" s="275"/>
      <c r="P45" s="275"/>
      <c r="Q45" s="275"/>
      <c r="R45" s="275"/>
      <c r="S45" s="275"/>
      <c r="T45" s="275"/>
      <c r="U45" s="275"/>
      <c r="V45" s="275"/>
      <c r="W45" s="275"/>
      <c r="X45" s="275"/>
      <c r="Y45" s="275"/>
      <c r="Z45" s="275"/>
      <c r="AA45" s="275"/>
      <c r="AB45" s="275"/>
      <c r="AC45" s="275"/>
      <c r="AD45" s="275"/>
      <c r="AE45" s="275"/>
      <c r="AF45" s="275"/>
      <c r="AG45" s="275"/>
      <c r="AH45" s="275"/>
      <c r="AI45" s="275"/>
      <c r="AJ45" s="275"/>
      <c r="AK45" s="275"/>
      <c r="AL45" s="275"/>
      <c r="AM45" s="275"/>
      <c r="AN45" s="275"/>
      <c r="AO45" s="275"/>
      <c r="AP45" s="275"/>
      <c r="AQ45" s="275"/>
      <c r="AR45" s="275"/>
      <c r="AS45" s="280" t="str">
        <f>IF(C45&lt;&gt;0,IFERROR(IF(COUNTIF(AcuariosTto[],C45),"SI",""),""),"")</f>
        <v/>
      </c>
      <c r="AT45" s="151">
        <f>IFERROR(INDEX(AcuariosTto[SignoTTo],MATCH(C45,AcuariosTto[AcuariosTTo],0)),"")</f>
        <v>0</v>
      </c>
      <c r="AU45" s="151">
        <f>IFERROR(INDEX(AcuariosTto[TipoProd],MATCH(C45,AcuariosTto[AcuariosTTo],0)),"")</f>
        <v>0</v>
      </c>
      <c r="AV45" s="151">
        <f>IFERROR(INDEX(AcuariosTto[NomProd],MATCH(C45,AcuariosTto[AcuariosTTo],0)),"")</f>
        <v>0</v>
      </c>
      <c r="AW45" s="17" t="str">
        <f>IF(B45&lt;&gt;0,IFERROR(IF(COUNTIF(ItemOcPreven[],B45),"SI",""),""),"")</f>
        <v/>
      </c>
      <c r="AX45" s="17">
        <f>IFERROR(INDEX(ItemOcPreven[TipoProPrev],MATCH(B45,ItemOcPreven[ItemOcPreven],0)),"")</f>
        <v>0</v>
      </c>
      <c r="AY45" s="17">
        <f>IFERROR(INDEX(ItemOcPreven[NomProPrev],MATCH(B45,ItemOcPreven[ItemOcPreven],0)),"")</f>
        <v>0</v>
      </c>
      <c r="AZ45" s="17" t="str">
        <f>IF(B45&lt;&gt;0,IFERROR(IF(COUNTIF(PrevTodas[],"SI"),"SI",""),""),"")</f>
        <v/>
      </c>
      <c r="BA45" s="151" t="str">
        <f>IFERROR(INDEX(ItemOcPreven[TipoProPrev],MATCH(AZ45,PrevTodas[PrevTodas],0)),"")</f>
        <v/>
      </c>
      <c r="BB45" s="151" t="str">
        <f>IFERROR(INDEX(ItemOcPreven[NomProPrev],MATCH(AZ45,PrevTodas[PrevTodas],0)),"")</f>
        <v/>
      </c>
      <c r="BC45" s="17" t="str">
        <f>IF(B45&lt;&gt;0,IFERROR(IF(COUNTIF(ItemOcEvto[],B45),"SI",""),""),"")</f>
        <v/>
      </c>
      <c r="BD45" s="151">
        <f>IFERROR(INDEX(ItemOcEvto[TipoEvto],MATCH(B45,ItemOcEvto[ItemOcEvto],0)),"")</f>
        <v>0</v>
      </c>
      <c r="BE45" s="17" t="str">
        <f>IF(B45&lt;&gt;0,IFERROR(IF(COUNTIF(EvtoTodas[],"SI"),"SI",""),""),"")</f>
        <v/>
      </c>
      <c r="BF45" s="151" t="str">
        <f>IFERROR(INDEX(ItemOcEvto[TipoEvto],MATCH(BE45,EvtoTodas[EvtoTodas],0)),"")</f>
        <v/>
      </c>
      <c r="BG45" s="151">
        <f t="shared" si="7"/>
        <v>0</v>
      </c>
      <c r="BH45" s="151">
        <f t="shared" si="8"/>
        <v>0</v>
      </c>
      <c r="BI45" s="214"/>
    </row>
    <row r="46" spans="2:61" ht="18" customHeight="1" x14ac:dyDescent="0.25">
      <c r="B46" s="275"/>
      <c r="C46" s="275"/>
      <c r="D46" s="277" t="str">
        <f>IFERROR(VLOOKUP(B46,Item[],3,FALSE),IFERROR(VLOOKUP(B46,Item2[],3,FALSE),""))</f>
        <v/>
      </c>
      <c r="E46" s="276" t="str">
        <f>IFERROR(VLOOKUP(B46,Item[],2,FALSE),IFERROR(VLOOKUP(B46,Item2[],2,FALSE),""))</f>
        <v/>
      </c>
      <c r="F46" s="277"/>
      <c r="G46" s="278" t="str">
        <f t="shared" si="3"/>
        <v/>
      </c>
      <c r="H46" s="277"/>
      <c r="I46" s="277"/>
      <c r="J46" s="277"/>
      <c r="K46" s="278" t="str">
        <f t="shared" si="4"/>
        <v/>
      </c>
      <c r="L46" s="279" t="str">
        <f t="shared" si="5"/>
        <v/>
      </c>
      <c r="M46" s="277"/>
      <c r="N46" s="278" t="str">
        <f t="shared" si="6"/>
        <v/>
      </c>
      <c r="O46" s="275"/>
      <c r="P46" s="275"/>
      <c r="Q46" s="275"/>
      <c r="R46" s="275"/>
      <c r="S46" s="275"/>
      <c r="T46" s="275"/>
      <c r="U46" s="275"/>
      <c r="V46" s="275"/>
      <c r="W46" s="275"/>
      <c r="X46" s="275"/>
      <c r="Y46" s="275"/>
      <c r="Z46" s="275"/>
      <c r="AA46" s="275"/>
      <c r="AB46" s="275"/>
      <c r="AC46" s="275"/>
      <c r="AD46" s="275"/>
      <c r="AE46" s="275"/>
      <c r="AF46" s="275"/>
      <c r="AG46" s="275"/>
      <c r="AH46" s="275"/>
      <c r="AI46" s="275"/>
      <c r="AJ46" s="275"/>
      <c r="AK46" s="275"/>
      <c r="AL46" s="275"/>
      <c r="AM46" s="275"/>
      <c r="AN46" s="275"/>
      <c r="AO46" s="275"/>
      <c r="AP46" s="275"/>
      <c r="AQ46" s="275"/>
      <c r="AR46" s="275"/>
      <c r="AS46" s="280" t="str">
        <f>IF(C46&lt;&gt;0,IFERROR(IF(COUNTIF(AcuariosTto[],C46),"SI",""),""),"")</f>
        <v/>
      </c>
      <c r="AT46" s="151">
        <f>IFERROR(INDEX(AcuariosTto[SignoTTo],MATCH(C46,AcuariosTto[AcuariosTTo],0)),"")</f>
        <v>0</v>
      </c>
      <c r="AU46" s="151">
        <f>IFERROR(INDEX(AcuariosTto[TipoProd],MATCH(C46,AcuariosTto[AcuariosTTo],0)),"")</f>
        <v>0</v>
      </c>
      <c r="AV46" s="151">
        <f>IFERROR(INDEX(AcuariosTto[NomProd],MATCH(C46,AcuariosTto[AcuariosTTo],0)),"")</f>
        <v>0</v>
      </c>
      <c r="AW46" s="17" t="str">
        <f>IF(B46&lt;&gt;0,IFERROR(IF(COUNTIF(ItemOcPreven[],B46),"SI",""),""),"")</f>
        <v/>
      </c>
      <c r="AX46" s="17">
        <f>IFERROR(INDEX(ItemOcPreven[TipoProPrev],MATCH(B46,ItemOcPreven[ItemOcPreven],0)),"")</f>
        <v>0</v>
      </c>
      <c r="AY46" s="17">
        <f>IFERROR(INDEX(ItemOcPreven[NomProPrev],MATCH(B46,ItemOcPreven[ItemOcPreven],0)),"")</f>
        <v>0</v>
      </c>
      <c r="AZ46" s="17" t="str">
        <f>IF(B46&lt;&gt;0,IFERROR(IF(COUNTIF(PrevTodas[],"SI"),"SI",""),""),"")</f>
        <v/>
      </c>
      <c r="BA46" s="151" t="str">
        <f>IFERROR(INDEX(ItemOcPreven[TipoProPrev],MATCH(AZ46,PrevTodas[PrevTodas],0)),"")</f>
        <v/>
      </c>
      <c r="BB46" s="151" t="str">
        <f>IFERROR(INDEX(ItemOcPreven[NomProPrev],MATCH(AZ46,PrevTodas[PrevTodas],0)),"")</f>
        <v/>
      </c>
      <c r="BC46" s="17" t="str">
        <f>IF(B46&lt;&gt;0,IFERROR(IF(COUNTIF(ItemOcEvto[],B46),"SI",""),""),"")</f>
        <v/>
      </c>
      <c r="BD46" s="151">
        <f>IFERROR(INDEX(ItemOcEvto[TipoEvto],MATCH(B46,ItemOcEvto[ItemOcEvto],0)),"")</f>
        <v>0</v>
      </c>
      <c r="BE46" s="17" t="str">
        <f>IF(B46&lt;&gt;0,IFERROR(IF(COUNTIF(EvtoTodas[],"SI"),"SI",""),""),"")</f>
        <v/>
      </c>
      <c r="BF46" s="151" t="str">
        <f>IFERROR(INDEX(ItemOcEvto[TipoEvto],MATCH(BE46,EvtoTodas[EvtoTodas],0)),"")</f>
        <v/>
      </c>
      <c r="BG46" s="151">
        <f t="shared" si="7"/>
        <v>0</v>
      </c>
      <c r="BH46" s="151">
        <f t="shared" si="8"/>
        <v>0</v>
      </c>
      <c r="BI46" s="214"/>
    </row>
    <row r="47" spans="2:61" ht="18" customHeight="1" x14ac:dyDescent="0.25">
      <c r="B47" s="275"/>
      <c r="C47" s="275"/>
      <c r="D47" s="277" t="str">
        <f>IFERROR(VLOOKUP(B47,Item[],3,FALSE),IFERROR(VLOOKUP(B47,Item2[],3,FALSE),""))</f>
        <v/>
      </c>
      <c r="E47" s="276" t="str">
        <f>IFERROR(VLOOKUP(B47,Item[],2,FALSE),IFERROR(VLOOKUP(B47,Item2[],2,FALSE),""))</f>
        <v/>
      </c>
      <c r="F47" s="277"/>
      <c r="G47" s="278" t="str">
        <f t="shared" si="3"/>
        <v/>
      </c>
      <c r="H47" s="277"/>
      <c r="I47" s="277"/>
      <c r="J47" s="277"/>
      <c r="K47" s="278" t="str">
        <f t="shared" si="4"/>
        <v/>
      </c>
      <c r="L47" s="279" t="str">
        <f t="shared" si="5"/>
        <v/>
      </c>
      <c r="M47" s="277"/>
      <c r="N47" s="278" t="str">
        <f t="shared" si="6"/>
        <v/>
      </c>
      <c r="O47" s="275"/>
      <c r="P47" s="275"/>
      <c r="Q47" s="275"/>
      <c r="R47" s="275"/>
      <c r="S47" s="275"/>
      <c r="T47" s="275"/>
      <c r="U47" s="275"/>
      <c r="V47" s="275"/>
      <c r="W47" s="275"/>
      <c r="X47" s="275"/>
      <c r="Y47" s="275"/>
      <c r="Z47" s="275"/>
      <c r="AA47" s="275"/>
      <c r="AB47" s="275"/>
      <c r="AC47" s="275"/>
      <c r="AD47" s="275"/>
      <c r="AE47" s="275"/>
      <c r="AF47" s="275"/>
      <c r="AG47" s="275"/>
      <c r="AH47" s="275"/>
      <c r="AI47" s="275"/>
      <c r="AJ47" s="275"/>
      <c r="AK47" s="275"/>
      <c r="AL47" s="275"/>
      <c r="AM47" s="275"/>
      <c r="AN47" s="275"/>
      <c r="AO47" s="275"/>
      <c r="AP47" s="275"/>
      <c r="AQ47" s="275"/>
      <c r="AR47" s="275"/>
      <c r="AS47" s="280" t="str">
        <f>IF(C47&lt;&gt;0,IFERROR(IF(COUNTIF(AcuariosTto[],C47),"SI",""),""),"")</f>
        <v/>
      </c>
      <c r="AT47" s="151">
        <f>IFERROR(INDEX(AcuariosTto[SignoTTo],MATCH(C47,AcuariosTto[AcuariosTTo],0)),"")</f>
        <v>0</v>
      </c>
      <c r="AU47" s="151">
        <f>IFERROR(INDEX(AcuariosTto[TipoProd],MATCH(C47,AcuariosTto[AcuariosTTo],0)),"")</f>
        <v>0</v>
      </c>
      <c r="AV47" s="151">
        <f>IFERROR(INDEX(AcuariosTto[NomProd],MATCH(C47,AcuariosTto[AcuariosTTo],0)),"")</f>
        <v>0</v>
      </c>
      <c r="AW47" s="17" t="str">
        <f>IF(B47&lt;&gt;0,IFERROR(IF(COUNTIF(ItemOcPreven[],B47),"SI",""),""),"")</f>
        <v/>
      </c>
      <c r="AX47" s="17">
        <f>IFERROR(INDEX(ItemOcPreven[TipoProPrev],MATCH(B47,ItemOcPreven[ItemOcPreven],0)),"")</f>
        <v>0</v>
      </c>
      <c r="AY47" s="17">
        <f>IFERROR(INDEX(ItemOcPreven[NomProPrev],MATCH(B47,ItemOcPreven[ItemOcPreven],0)),"")</f>
        <v>0</v>
      </c>
      <c r="AZ47" s="17" t="str">
        <f>IF(B47&lt;&gt;0,IFERROR(IF(COUNTIF(PrevTodas[],"SI"),"SI",""),""),"")</f>
        <v/>
      </c>
      <c r="BA47" s="151" t="str">
        <f>IFERROR(INDEX(ItemOcPreven[TipoProPrev],MATCH(AZ47,PrevTodas[PrevTodas],0)),"")</f>
        <v/>
      </c>
      <c r="BB47" s="151" t="str">
        <f>IFERROR(INDEX(ItemOcPreven[NomProPrev],MATCH(AZ47,PrevTodas[PrevTodas],0)),"")</f>
        <v/>
      </c>
      <c r="BC47" s="17" t="str">
        <f>IF(B47&lt;&gt;0,IFERROR(IF(COUNTIF(ItemOcEvto[],B47),"SI",""),""),"")</f>
        <v/>
      </c>
      <c r="BD47" s="151">
        <f>IFERROR(INDEX(ItemOcEvto[TipoEvto],MATCH(B47,ItemOcEvto[ItemOcEvto],0)),"")</f>
        <v>0</v>
      </c>
      <c r="BE47" s="17" t="str">
        <f>IF(B47&lt;&gt;0,IFERROR(IF(COUNTIF(EvtoTodas[],"SI"),"SI",""),""),"")</f>
        <v/>
      </c>
      <c r="BF47" s="151" t="str">
        <f>IFERROR(INDEX(ItemOcEvto[TipoEvto],MATCH(BE47,EvtoTodas[EvtoTodas],0)),"")</f>
        <v/>
      </c>
      <c r="BG47" s="151">
        <f t="shared" si="7"/>
        <v>0</v>
      </c>
      <c r="BH47" s="151">
        <f t="shared" si="8"/>
        <v>0</v>
      </c>
      <c r="BI47" s="214"/>
    </row>
    <row r="48" spans="2:61" ht="18" customHeight="1" x14ac:dyDescent="0.25">
      <c r="B48" s="275"/>
      <c r="C48" s="275"/>
      <c r="D48" s="277" t="str">
        <f>IFERROR(VLOOKUP(B48,Item[],3,FALSE),IFERROR(VLOOKUP(B48,Item2[],3,FALSE),""))</f>
        <v/>
      </c>
      <c r="E48" s="276" t="str">
        <f>IFERROR(VLOOKUP(B48,Item[],2,FALSE),IFERROR(VLOOKUP(B48,Item2[],2,FALSE),""))</f>
        <v/>
      </c>
      <c r="F48" s="277"/>
      <c r="G48" s="278" t="str">
        <f t="shared" si="3"/>
        <v/>
      </c>
      <c r="H48" s="277"/>
      <c r="I48" s="277"/>
      <c r="J48" s="277"/>
      <c r="K48" s="278" t="str">
        <f t="shared" si="4"/>
        <v/>
      </c>
      <c r="L48" s="279" t="str">
        <f t="shared" si="5"/>
        <v/>
      </c>
      <c r="M48" s="277"/>
      <c r="N48" s="278" t="str">
        <f t="shared" si="6"/>
        <v/>
      </c>
      <c r="O48" s="275"/>
      <c r="P48" s="275"/>
      <c r="Q48" s="275"/>
      <c r="R48" s="275"/>
      <c r="S48" s="275"/>
      <c r="T48" s="275"/>
      <c r="U48" s="275"/>
      <c r="V48" s="275"/>
      <c r="W48" s="275"/>
      <c r="X48" s="275"/>
      <c r="Y48" s="275"/>
      <c r="Z48" s="275"/>
      <c r="AA48" s="275"/>
      <c r="AB48" s="275"/>
      <c r="AC48" s="275"/>
      <c r="AD48" s="275"/>
      <c r="AE48" s="275"/>
      <c r="AF48" s="275"/>
      <c r="AG48" s="275"/>
      <c r="AH48" s="275"/>
      <c r="AI48" s="275"/>
      <c r="AJ48" s="275"/>
      <c r="AK48" s="275"/>
      <c r="AL48" s="275"/>
      <c r="AM48" s="275"/>
      <c r="AN48" s="275"/>
      <c r="AO48" s="275"/>
      <c r="AP48" s="275"/>
      <c r="AQ48" s="275"/>
      <c r="AR48" s="275"/>
      <c r="AS48" s="280" t="str">
        <f>IF(C48&lt;&gt;0,IFERROR(IF(COUNTIF(AcuariosTto[],C48),"SI",""),""),"")</f>
        <v/>
      </c>
      <c r="AT48" s="151">
        <f>IFERROR(INDEX(AcuariosTto[SignoTTo],MATCH(C48,AcuariosTto[AcuariosTTo],0)),"")</f>
        <v>0</v>
      </c>
      <c r="AU48" s="151">
        <f>IFERROR(INDEX(AcuariosTto[TipoProd],MATCH(C48,AcuariosTto[AcuariosTTo],0)),"")</f>
        <v>0</v>
      </c>
      <c r="AV48" s="151">
        <f>IFERROR(INDEX(AcuariosTto[NomProd],MATCH(C48,AcuariosTto[AcuariosTTo],0)),"")</f>
        <v>0</v>
      </c>
      <c r="AW48" s="17" t="str">
        <f>IF(B48&lt;&gt;0,IFERROR(IF(COUNTIF(ItemOcPreven[],B48),"SI",""),""),"")</f>
        <v/>
      </c>
      <c r="AX48" s="17">
        <f>IFERROR(INDEX(ItemOcPreven[TipoProPrev],MATCH(B48,ItemOcPreven[ItemOcPreven],0)),"")</f>
        <v>0</v>
      </c>
      <c r="AY48" s="17">
        <f>IFERROR(INDEX(ItemOcPreven[NomProPrev],MATCH(B48,ItemOcPreven[ItemOcPreven],0)),"")</f>
        <v>0</v>
      </c>
      <c r="AZ48" s="17" t="str">
        <f>IF(B48&lt;&gt;0,IFERROR(IF(COUNTIF(PrevTodas[],"SI"),"SI",""),""),"")</f>
        <v/>
      </c>
      <c r="BA48" s="151" t="str">
        <f>IFERROR(INDEX(ItemOcPreven[TipoProPrev],MATCH(AZ48,PrevTodas[PrevTodas],0)),"")</f>
        <v/>
      </c>
      <c r="BB48" s="151" t="str">
        <f>IFERROR(INDEX(ItemOcPreven[NomProPrev],MATCH(AZ48,PrevTodas[PrevTodas],0)),"")</f>
        <v/>
      </c>
      <c r="BC48" s="17" t="str">
        <f>IF(B48&lt;&gt;0,IFERROR(IF(COUNTIF(ItemOcEvto[],B48),"SI",""),""),"")</f>
        <v/>
      </c>
      <c r="BD48" s="151">
        <f>IFERROR(INDEX(ItemOcEvto[TipoEvto],MATCH(B48,ItemOcEvto[ItemOcEvto],0)),"")</f>
        <v>0</v>
      </c>
      <c r="BE48" s="17" t="str">
        <f>IF(B48&lt;&gt;0,IFERROR(IF(COUNTIF(EvtoTodas[],"SI"),"SI",""),""),"")</f>
        <v/>
      </c>
      <c r="BF48" s="151" t="str">
        <f>IFERROR(INDEX(ItemOcEvto[TipoEvto],MATCH(BE48,EvtoTodas[EvtoTodas],0)),"")</f>
        <v/>
      </c>
      <c r="BG48" s="151">
        <f t="shared" si="7"/>
        <v>0</v>
      </c>
      <c r="BH48" s="151">
        <f t="shared" si="8"/>
        <v>0</v>
      </c>
      <c r="BI48" s="214"/>
    </row>
    <row r="49" spans="2:61" ht="18" customHeight="1" x14ac:dyDescent="0.25">
      <c r="B49" s="275"/>
      <c r="C49" s="275"/>
      <c r="D49" s="277" t="str">
        <f>IFERROR(VLOOKUP(B49,Item[],3,FALSE),IFERROR(VLOOKUP(B49,Item2[],3,FALSE),""))</f>
        <v/>
      </c>
      <c r="E49" s="276" t="str">
        <f>IFERROR(VLOOKUP(B49,Item[],2,FALSE),IFERROR(VLOOKUP(B49,Item2[],2,FALSE),""))</f>
        <v/>
      </c>
      <c r="F49" s="277"/>
      <c r="G49" s="278" t="str">
        <f t="shared" si="3"/>
        <v/>
      </c>
      <c r="H49" s="277"/>
      <c r="I49" s="277"/>
      <c r="J49" s="277"/>
      <c r="K49" s="278" t="str">
        <f t="shared" si="4"/>
        <v/>
      </c>
      <c r="L49" s="279" t="str">
        <f t="shared" si="5"/>
        <v/>
      </c>
      <c r="M49" s="277"/>
      <c r="N49" s="278" t="str">
        <f t="shared" si="6"/>
        <v/>
      </c>
      <c r="O49" s="275"/>
      <c r="P49" s="275"/>
      <c r="Q49" s="275"/>
      <c r="R49" s="275"/>
      <c r="S49" s="275"/>
      <c r="T49" s="275"/>
      <c r="U49" s="275"/>
      <c r="V49" s="275"/>
      <c r="W49" s="275"/>
      <c r="X49" s="275"/>
      <c r="Y49" s="275"/>
      <c r="Z49" s="275"/>
      <c r="AA49" s="275"/>
      <c r="AB49" s="275"/>
      <c r="AC49" s="275"/>
      <c r="AD49" s="275"/>
      <c r="AE49" s="275"/>
      <c r="AF49" s="275"/>
      <c r="AG49" s="275"/>
      <c r="AH49" s="275"/>
      <c r="AI49" s="275"/>
      <c r="AJ49" s="275"/>
      <c r="AK49" s="275"/>
      <c r="AL49" s="275"/>
      <c r="AM49" s="275"/>
      <c r="AN49" s="275"/>
      <c r="AO49" s="275"/>
      <c r="AP49" s="275"/>
      <c r="AQ49" s="275"/>
      <c r="AR49" s="275"/>
      <c r="AS49" s="280" t="str">
        <f>IF(C49&lt;&gt;0,IFERROR(IF(COUNTIF(AcuariosTto[],C49),"SI",""),""),"")</f>
        <v/>
      </c>
      <c r="AT49" s="151">
        <f>IFERROR(INDEX(AcuariosTto[SignoTTo],MATCH(C49,AcuariosTto[AcuariosTTo],0)),"")</f>
        <v>0</v>
      </c>
      <c r="AU49" s="151">
        <f>IFERROR(INDEX(AcuariosTto[TipoProd],MATCH(C49,AcuariosTto[AcuariosTTo],0)),"")</f>
        <v>0</v>
      </c>
      <c r="AV49" s="151">
        <f>IFERROR(INDEX(AcuariosTto[NomProd],MATCH(C49,AcuariosTto[AcuariosTTo],0)),"")</f>
        <v>0</v>
      </c>
      <c r="AW49" s="17" t="str">
        <f>IF(B49&lt;&gt;0,IFERROR(IF(COUNTIF(ItemOcPreven[],B49),"SI",""),""),"")</f>
        <v/>
      </c>
      <c r="AX49" s="17">
        <f>IFERROR(INDEX(ItemOcPreven[TipoProPrev],MATCH(B49,ItemOcPreven[ItemOcPreven],0)),"")</f>
        <v>0</v>
      </c>
      <c r="AY49" s="17">
        <f>IFERROR(INDEX(ItemOcPreven[NomProPrev],MATCH(B49,ItemOcPreven[ItemOcPreven],0)),"")</f>
        <v>0</v>
      </c>
      <c r="AZ49" s="17" t="str">
        <f>IF(B49&lt;&gt;0,IFERROR(IF(COUNTIF(PrevTodas[],"SI"),"SI",""),""),"")</f>
        <v/>
      </c>
      <c r="BA49" s="151" t="str">
        <f>IFERROR(INDEX(ItemOcPreven[TipoProPrev],MATCH(AZ49,PrevTodas[PrevTodas],0)),"")</f>
        <v/>
      </c>
      <c r="BB49" s="151" t="str">
        <f>IFERROR(INDEX(ItemOcPreven[NomProPrev],MATCH(AZ49,PrevTodas[PrevTodas],0)),"")</f>
        <v/>
      </c>
      <c r="BC49" s="17" t="str">
        <f>IF(B49&lt;&gt;0,IFERROR(IF(COUNTIF(ItemOcEvto[],B49),"SI",""),""),"")</f>
        <v/>
      </c>
      <c r="BD49" s="151">
        <f>IFERROR(INDEX(ItemOcEvto[TipoEvto],MATCH(B49,ItemOcEvto[ItemOcEvto],0)),"")</f>
        <v>0</v>
      </c>
      <c r="BE49" s="17" t="str">
        <f>IF(B49&lt;&gt;0,IFERROR(IF(COUNTIF(EvtoTodas[],"SI"),"SI",""),""),"")</f>
        <v/>
      </c>
      <c r="BF49" s="151" t="str">
        <f>IFERROR(INDEX(ItemOcEvto[TipoEvto],MATCH(BE49,EvtoTodas[EvtoTodas],0)),"")</f>
        <v/>
      </c>
      <c r="BG49" s="151">
        <f t="shared" si="7"/>
        <v>0</v>
      </c>
      <c r="BH49" s="151">
        <f t="shared" si="8"/>
        <v>0</v>
      </c>
      <c r="BI49" s="214"/>
    </row>
    <row r="50" spans="2:61" ht="18" customHeight="1" x14ac:dyDescent="0.25">
      <c r="B50" s="275"/>
      <c r="C50" s="275"/>
      <c r="D50" s="277" t="str">
        <f>IFERROR(VLOOKUP(B50,Item[],3,FALSE),IFERROR(VLOOKUP(B50,Item2[],3,FALSE),""))</f>
        <v/>
      </c>
      <c r="E50" s="276" t="str">
        <f>IFERROR(VLOOKUP(B50,Item[],2,FALSE),IFERROR(VLOOKUP(B50,Item2[],2,FALSE),""))</f>
        <v/>
      </c>
      <c r="F50" s="277"/>
      <c r="G50" s="278" t="str">
        <f t="shared" si="3"/>
        <v/>
      </c>
      <c r="H50" s="277"/>
      <c r="I50" s="277"/>
      <c r="J50" s="277"/>
      <c r="K50" s="278" t="str">
        <f t="shared" si="4"/>
        <v/>
      </c>
      <c r="L50" s="279" t="str">
        <f t="shared" si="5"/>
        <v/>
      </c>
      <c r="M50" s="277"/>
      <c r="N50" s="278" t="str">
        <f t="shared" si="6"/>
        <v/>
      </c>
      <c r="O50" s="275"/>
      <c r="P50" s="275"/>
      <c r="Q50" s="275"/>
      <c r="R50" s="275"/>
      <c r="S50" s="275"/>
      <c r="T50" s="275"/>
      <c r="U50" s="275"/>
      <c r="V50" s="275"/>
      <c r="W50" s="275"/>
      <c r="X50" s="275"/>
      <c r="Y50" s="275"/>
      <c r="Z50" s="275"/>
      <c r="AA50" s="275"/>
      <c r="AB50" s="275"/>
      <c r="AC50" s="275"/>
      <c r="AD50" s="275"/>
      <c r="AE50" s="275"/>
      <c r="AF50" s="275"/>
      <c r="AG50" s="275"/>
      <c r="AH50" s="275"/>
      <c r="AI50" s="275"/>
      <c r="AJ50" s="275"/>
      <c r="AK50" s="275"/>
      <c r="AL50" s="275"/>
      <c r="AM50" s="275"/>
      <c r="AN50" s="275"/>
      <c r="AO50" s="275"/>
      <c r="AP50" s="275"/>
      <c r="AQ50" s="275"/>
      <c r="AR50" s="275"/>
      <c r="AS50" s="280" t="str">
        <f>IF(C50&lt;&gt;0,IFERROR(IF(COUNTIF(AcuariosTto[],C50),"SI",""),""),"")</f>
        <v/>
      </c>
      <c r="AT50" s="151">
        <f>IFERROR(INDEX(AcuariosTto[SignoTTo],MATCH(C50,AcuariosTto[AcuariosTTo],0)),"")</f>
        <v>0</v>
      </c>
      <c r="AU50" s="151">
        <f>IFERROR(INDEX(AcuariosTto[TipoProd],MATCH(C50,AcuariosTto[AcuariosTTo],0)),"")</f>
        <v>0</v>
      </c>
      <c r="AV50" s="151">
        <f>IFERROR(INDEX(AcuariosTto[NomProd],MATCH(C50,AcuariosTto[AcuariosTTo],0)),"")</f>
        <v>0</v>
      </c>
      <c r="AW50" s="17" t="str">
        <f>IF(B50&lt;&gt;0,IFERROR(IF(COUNTIF(ItemOcPreven[],B50),"SI",""),""),"")</f>
        <v/>
      </c>
      <c r="AX50" s="17">
        <f>IFERROR(INDEX(ItemOcPreven[TipoProPrev],MATCH(B50,ItemOcPreven[ItemOcPreven],0)),"")</f>
        <v>0</v>
      </c>
      <c r="AY50" s="17">
        <f>IFERROR(INDEX(ItemOcPreven[NomProPrev],MATCH(B50,ItemOcPreven[ItemOcPreven],0)),"")</f>
        <v>0</v>
      </c>
      <c r="AZ50" s="17" t="str">
        <f>IF(B50&lt;&gt;0,IFERROR(IF(COUNTIF(PrevTodas[],"SI"),"SI",""),""),"")</f>
        <v/>
      </c>
      <c r="BA50" s="151" t="str">
        <f>IFERROR(INDEX(ItemOcPreven[TipoProPrev],MATCH(AZ50,PrevTodas[PrevTodas],0)),"")</f>
        <v/>
      </c>
      <c r="BB50" s="151" t="str">
        <f>IFERROR(INDEX(ItemOcPreven[NomProPrev],MATCH(AZ50,PrevTodas[PrevTodas],0)),"")</f>
        <v/>
      </c>
      <c r="BC50" s="17" t="str">
        <f>IF(B50&lt;&gt;0,IFERROR(IF(COUNTIF(ItemOcEvto[],B50),"SI",""),""),"")</f>
        <v/>
      </c>
      <c r="BD50" s="151">
        <f>IFERROR(INDEX(ItemOcEvto[TipoEvto],MATCH(B50,ItemOcEvto[ItemOcEvto],0)),"")</f>
        <v>0</v>
      </c>
      <c r="BE50" s="17" t="str">
        <f>IF(B50&lt;&gt;0,IFERROR(IF(COUNTIF(EvtoTodas[],"SI"),"SI",""),""),"")</f>
        <v/>
      </c>
      <c r="BF50" s="151" t="str">
        <f>IFERROR(INDEX(ItemOcEvto[TipoEvto],MATCH(BE50,EvtoTodas[EvtoTodas],0)),"")</f>
        <v/>
      </c>
      <c r="BG50" s="151">
        <f t="shared" si="7"/>
        <v>0</v>
      </c>
      <c r="BH50" s="151">
        <f t="shared" si="8"/>
        <v>0</v>
      </c>
      <c r="BI50" s="214"/>
    </row>
    <row r="51" spans="2:61" ht="18" customHeight="1" x14ac:dyDescent="0.25">
      <c r="B51" s="275"/>
      <c r="C51" s="275"/>
      <c r="D51" s="277" t="str">
        <f>IFERROR(VLOOKUP(B51,Item[],3,FALSE),IFERROR(VLOOKUP(B51,Item2[],3,FALSE),""))</f>
        <v/>
      </c>
      <c r="E51" s="276" t="str">
        <f>IFERROR(VLOOKUP(B51,Item[],2,FALSE),IFERROR(VLOOKUP(B51,Item2[],2,FALSE),""))</f>
        <v/>
      </c>
      <c r="F51" s="277"/>
      <c r="G51" s="278" t="str">
        <f t="shared" si="3"/>
        <v/>
      </c>
      <c r="H51" s="277"/>
      <c r="I51" s="277"/>
      <c r="J51" s="277"/>
      <c r="K51" s="278" t="str">
        <f t="shared" si="4"/>
        <v/>
      </c>
      <c r="L51" s="279" t="str">
        <f t="shared" si="5"/>
        <v/>
      </c>
      <c r="M51" s="277"/>
      <c r="N51" s="278" t="str">
        <f t="shared" si="6"/>
        <v/>
      </c>
      <c r="O51" s="275"/>
      <c r="P51" s="275"/>
      <c r="Q51" s="275"/>
      <c r="R51" s="275"/>
      <c r="S51" s="275"/>
      <c r="T51" s="275"/>
      <c r="U51" s="275"/>
      <c r="V51" s="275"/>
      <c r="W51" s="275"/>
      <c r="X51" s="275"/>
      <c r="Y51" s="275"/>
      <c r="Z51" s="275"/>
      <c r="AA51" s="275"/>
      <c r="AB51" s="275"/>
      <c r="AC51" s="275"/>
      <c r="AD51" s="275"/>
      <c r="AE51" s="275"/>
      <c r="AF51" s="275"/>
      <c r="AG51" s="275"/>
      <c r="AH51" s="275"/>
      <c r="AI51" s="275"/>
      <c r="AJ51" s="275"/>
      <c r="AK51" s="275"/>
      <c r="AL51" s="275"/>
      <c r="AM51" s="275"/>
      <c r="AN51" s="275"/>
      <c r="AO51" s="275"/>
      <c r="AP51" s="275"/>
      <c r="AQ51" s="275"/>
      <c r="AR51" s="275"/>
      <c r="AS51" s="280" t="str">
        <f>IF(C51&lt;&gt;0,IFERROR(IF(COUNTIF(AcuariosTto[],C51),"SI",""),""),"")</f>
        <v/>
      </c>
      <c r="AT51" s="151">
        <f>IFERROR(INDEX(AcuariosTto[SignoTTo],MATCH(C51,AcuariosTto[AcuariosTTo],0)),"")</f>
        <v>0</v>
      </c>
      <c r="AU51" s="151">
        <f>IFERROR(INDEX(AcuariosTto[TipoProd],MATCH(C51,AcuariosTto[AcuariosTTo],0)),"")</f>
        <v>0</v>
      </c>
      <c r="AV51" s="151">
        <f>IFERROR(INDEX(AcuariosTto[NomProd],MATCH(C51,AcuariosTto[AcuariosTTo],0)),"")</f>
        <v>0</v>
      </c>
      <c r="AW51" s="17" t="str">
        <f>IF(B51&lt;&gt;0,IFERROR(IF(COUNTIF(ItemOcPreven[],B51),"SI",""),""),"")</f>
        <v/>
      </c>
      <c r="AX51" s="17">
        <f>IFERROR(INDEX(ItemOcPreven[TipoProPrev],MATCH(B51,ItemOcPreven[ItemOcPreven],0)),"")</f>
        <v>0</v>
      </c>
      <c r="AY51" s="17">
        <f>IFERROR(INDEX(ItemOcPreven[NomProPrev],MATCH(B51,ItemOcPreven[ItemOcPreven],0)),"")</f>
        <v>0</v>
      </c>
      <c r="AZ51" s="17" t="str">
        <f>IF(B51&lt;&gt;0,IFERROR(IF(COUNTIF(PrevTodas[],"SI"),"SI",""),""),"")</f>
        <v/>
      </c>
      <c r="BA51" s="151" t="str">
        <f>IFERROR(INDEX(ItemOcPreven[TipoProPrev],MATCH(AZ51,PrevTodas[PrevTodas],0)),"")</f>
        <v/>
      </c>
      <c r="BB51" s="151" t="str">
        <f>IFERROR(INDEX(ItemOcPreven[NomProPrev],MATCH(AZ51,PrevTodas[PrevTodas],0)),"")</f>
        <v/>
      </c>
      <c r="BC51" s="17" t="str">
        <f>IF(B51&lt;&gt;0,IFERROR(IF(COUNTIF(ItemOcEvto[],B51),"SI",""),""),"")</f>
        <v/>
      </c>
      <c r="BD51" s="151">
        <f>IFERROR(INDEX(ItemOcEvto[TipoEvto],MATCH(B51,ItemOcEvto[ItemOcEvto],0)),"")</f>
        <v>0</v>
      </c>
      <c r="BE51" s="17" t="str">
        <f>IF(B51&lt;&gt;0,IFERROR(IF(COUNTIF(EvtoTodas[],"SI"),"SI",""),""),"")</f>
        <v/>
      </c>
      <c r="BF51" s="151" t="str">
        <f>IFERROR(INDEX(ItemOcEvto[TipoEvto],MATCH(BE51,EvtoTodas[EvtoTodas],0)),"")</f>
        <v/>
      </c>
      <c r="BG51" s="151">
        <f t="shared" si="7"/>
        <v>0</v>
      </c>
      <c r="BH51" s="151">
        <f t="shared" si="8"/>
        <v>0</v>
      </c>
      <c r="BI51" s="214"/>
    </row>
    <row r="52" spans="2:61" ht="18" customHeight="1" x14ac:dyDescent="0.25">
      <c r="B52" s="275"/>
      <c r="C52" s="275"/>
      <c r="D52" s="277" t="str">
        <f>IFERROR(VLOOKUP(B52,Item[],3,FALSE),IFERROR(VLOOKUP(B52,Item2[],3,FALSE),""))</f>
        <v/>
      </c>
      <c r="E52" s="276" t="str">
        <f>IFERROR(VLOOKUP(B52,Item[],2,FALSE),IFERROR(VLOOKUP(B52,Item2[],2,FALSE),""))</f>
        <v/>
      </c>
      <c r="F52" s="277"/>
      <c r="G52" s="278" t="str">
        <f t="shared" si="3"/>
        <v/>
      </c>
      <c r="H52" s="277"/>
      <c r="I52" s="277"/>
      <c r="J52" s="277"/>
      <c r="K52" s="278" t="str">
        <f t="shared" si="4"/>
        <v/>
      </c>
      <c r="L52" s="279" t="str">
        <f t="shared" si="5"/>
        <v/>
      </c>
      <c r="M52" s="277"/>
      <c r="N52" s="278" t="str">
        <f t="shared" si="6"/>
        <v/>
      </c>
      <c r="O52" s="275"/>
      <c r="P52" s="275"/>
      <c r="Q52" s="275"/>
      <c r="R52" s="275"/>
      <c r="S52" s="275"/>
      <c r="T52" s="275"/>
      <c r="U52" s="275"/>
      <c r="V52" s="275"/>
      <c r="W52" s="275"/>
      <c r="X52" s="275"/>
      <c r="Y52" s="275"/>
      <c r="Z52" s="275"/>
      <c r="AA52" s="275"/>
      <c r="AB52" s="275"/>
      <c r="AC52" s="275"/>
      <c r="AD52" s="275"/>
      <c r="AE52" s="275"/>
      <c r="AF52" s="275"/>
      <c r="AG52" s="275"/>
      <c r="AH52" s="275"/>
      <c r="AI52" s="275"/>
      <c r="AJ52" s="275"/>
      <c r="AK52" s="275"/>
      <c r="AL52" s="275"/>
      <c r="AM52" s="275"/>
      <c r="AN52" s="275"/>
      <c r="AO52" s="275"/>
      <c r="AP52" s="275"/>
      <c r="AQ52" s="275"/>
      <c r="AR52" s="275"/>
      <c r="AS52" s="280" t="str">
        <f>IF(C52&lt;&gt;0,IFERROR(IF(COUNTIF(AcuariosTto[],C52),"SI",""),""),"")</f>
        <v/>
      </c>
      <c r="AT52" s="151">
        <f>IFERROR(INDEX(AcuariosTto[SignoTTo],MATCH(C52,AcuariosTto[AcuariosTTo],0)),"")</f>
        <v>0</v>
      </c>
      <c r="AU52" s="151">
        <f>IFERROR(INDEX(AcuariosTto[TipoProd],MATCH(C52,AcuariosTto[AcuariosTTo],0)),"")</f>
        <v>0</v>
      </c>
      <c r="AV52" s="151">
        <f>IFERROR(INDEX(AcuariosTto[NomProd],MATCH(C52,AcuariosTto[AcuariosTTo],0)),"")</f>
        <v>0</v>
      </c>
      <c r="AW52" s="17" t="str">
        <f>IF(B52&lt;&gt;0,IFERROR(IF(COUNTIF(ItemOcPreven[],B52),"SI",""),""),"")</f>
        <v/>
      </c>
      <c r="AX52" s="17">
        <f>IFERROR(INDEX(ItemOcPreven[TipoProPrev],MATCH(B52,ItemOcPreven[ItemOcPreven],0)),"")</f>
        <v>0</v>
      </c>
      <c r="AY52" s="17">
        <f>IFERROR(INDEX(ItemOcPreven[NomProPrev],MATCH(B52,ItemOcPreven[ItemOcPreven],0)),"")</f>
        <v>0</v>
      </c>
      <c r="AZ52" s="17" t="str">
        <f>IF(B52&lt;&gt;0,IFERROR(IF(COUNTIF(PrevTodas[],"SI"),"SI",""),""),"")</f>
        <v/>
      </c>
      <c r="BA52" s="151" t="str">
        <f>IFERROR(INDEX(ItemOcPreven[TipoProPrev],MATCH(AZ52,PrevTodas[PrevTodas],0)),"")</f>
        <v/>
      </c>
      <c r="BB52" s="151" t="str">
        <f>IFERROR(INDEX(ItemOcPreven[NomProPrev],MATCH(AZ52,PrevTodas[PrevTodas],0)),"")</f>
        <v/>
      </c>
      <c r="BC52" s="17" t="str">
        <f>IF(B52&lt;&gt;0,IFERROR(IF(COUNTIF(ItemOcEvto[],B52),"SI",""),""),"")</f>
        <v/>
      </c>
      <c r="BD52" s="151">
        <f>IFERROR(INDEX(ItemOcEvto[TipoEvto],MATCH(B52,ItemOcEvto[ItemOcEvto],0)),"")</f>
        <v>0</v>
      </c>
      <c r="BE52" s="17" t="str">
        <f>IF(B52&lt;&gt;0,IFERROR(IF(COUNTIF(EvtoTodas[],"SI"),"SI",""),""),"")</f>
        <v/>
      </c>
      <c r="BF52" s="151" t="str">
        <f>IFERROR(INDEX(ItemOcEvto[TipoEvto],MATCH(BE52,EvtoTodas[EvtoTodas],0)),"")</f>
        <v/>
      </c>
      <c r="BG52" s="151">
        <f t="shared" si="7"/>
        <v>0</v>
      </c>
      <c r="BH52" s="151">
        <f t="shared" si="8"/>
        <v>0</v>
      </c>
      <c r="BI52" s="214"/>
    </row>
    <row r="53" spans="2:61" ht="18" customHeight="1" x14ac:dyDescent="0.25">
      <c r="B53" s="275"/>
      <c r="C53" s="275"/>
      <c r="D53" s="277" t="str">
        <f>IFERROR(VLOOKUP(B53,Item[],3,FALSE),IFERROR(VLOOKUP(B53,Item2[],3,FALSE),""))</f>
        <v/>
      </c>
      <c r="E53" s="276" t="str">
        <f>IFERROR(VLOOKUP(B53,Item[],2,FALSE),IFERROR(VLOOKUP(B53,Item2[],2,FALSE),""))</f>
        <v/>
      </c>
      <c r="F53" s="277"/>
      <c r="G53" s="278" t="str">
        <f t="shared" si="3"/>
        <v/>
      </c>
      <c r="H53" s="277"/>
      <c r="I53" s="277"/>
      <c r="J53" s="277"/>
      <c r="K53" s="278" t="str">
        <f t="shared" si="4"/>
        <v/>
      </c>
      <c r="L53" s="279" t="str">
        <f t="shared" si="5"/>
        <v/>
      </c>
      <c r="M53" s="277"/>
      <c r="N53" s="278" t="str">
        <f t="shared" si="6"/>
        <v/>
      </c>
      <c r="O53" s="275"/>
      <c r="P53" s="275"/>
      <c r="Q53" s="275"/>
      <c r="R53" s="275"/>
      <c r="S53" s="275"/>
      <c r="T53" s="275"/>
      <c r="U53" s="275"/>
      <c r="V53" s="275"/>
      <c r="W53" s="275"/>
      <c r="X53" s="275"/>
      <c r="Y53" s="275"/>
      <c r="Z53" s="275"/>
      <c r="AA53" s="275"/>
      <c r="AB53" s="275"/>
      <c r="AC53" s="275"/>
      <c r="AD53" s="275"/>
      <c r="AE53" s="275"/>
      <c r="AF53" s="275"/>
      <c r="AG53" s="275"/>
      <c r="AH53" s="275"/>
      <c r="AI53" s="275"/>
      <c r="AJ53" s="275"/>
      <c r="AK53" s="275"/>
      <c r="AL53" s="275"/>
      <c r="AM53" s="275"/>
      <c r="AN53" s="275"/>
      <c r="AO53" s="275"/>
      <c r="AP53" s="275"/>
      <c r="AQ53" s="275"/>
      <c r="AR53" s="275"/>
      <c r="AS53" s="280" t="str">
        <f>IF(C53&lt;&gt;0,IFERROR(IF(COUNTIF(AcuariosTto[],C53),"SI",""),""),"")</f>
        <v/>
      </c>
      <c r="AT53" s="151">
        <f>IFERROR(INDEX(AcuariosTto[SignoTTo],MATCH(C53,AcuariosTto[AcuariosTTo],0)),"")</f>
        <v>0</v>
      </c>
      <c r="AU53" s="151">
        <f>IFERROR(INDEX(AcuariosTto[TipoProd],MATCH(C53,AcuariosTto[AcuariosTTo],0)),"")</f>
        <v>0</v>
      </c>
      <c r="AV53" s="151">
        <f>IFERROR(INDEX(AcuariosTto[NomProd],MATCH(C53,AcuariosTto[AcuariosTTo],0)),"")</f>
        <v>0</v>
      </c>
      <c r="AW53" s="17" t="str">
        <f>IF(B53&lt;&gt;0,IFERROR(IF(COUNTIF(ItemOcPreven[],B53),"SI",""),""),"")</f>
        <v/>
      </c>
      <c r="AX53" s="17">
        <f>IFERROR(INDEX(ItemOcPreven[TipoProPrev],MATCH(B53,ItemOcPreven[ItemOcPreven],0)),"")</f>
        <v>0</v>
      </c>
      <c r="AY53" s="17">
        <f>IFERROR(INDEX(ItemOcPreven[NomProPrev],MATCH(B53,ItemOcPreven[ItemOcPreven],0)),"")</f>
        <v>0</v>
      </c>
      <c r="AZ53" s="17" t="str">
        <f>IF(B53&lt;&gt;0,IFERROR(IF(COUNTIF(PrevTodas[],"SI"),"SI",""),""),"")</f>
        <v/>
      </c>
      <c r="BA53" s="151" t="str">
        <f>IFERROR(INDEX(ItemOcPreven[TipoProPrev],MATCH(AZ53,PrevTodas[PrevTodas],0)),"")</f>
        <v/>
      </c>
      <c r="BB53" s="151" t="str">
        <f>IFERROR(INDEX(ItemOcPreven[NomProPrev],MATCH(AZ53,PrevTodas[PrevTodas],0)),"")</f>
        <v/>
      </c>
      <c r="BC53" s="17" t="str">
        <f>IF(B53&lt;&gt;0,IFERROR(IF(COUNTIF(ItemOcEvto[],B53),"SI",""),""),"")</f>
        <v/>
      </c>
      <c r="BD53" s="151">
        <f>IFERROR(INDEX(ItemOcEvto[TipoEvto],MATCH(B53,ItemOcEvto[ItemOcEvto],0)),"")</f>
        <v>0</v>
      </c>
      <c r="BE53" s="17" t="str">
        <f>IF(B53&lt;&gt;0,IFERROR(IF(COUNTIF(EvtoTodas[],"SI"),"SI",""),""),"")</f>
        <v/>
      </c>
      <c r="BF53" s="151" t="str">
        <f>IFERROR(INDEX(ItemOcEvto[TipoEvto],MATCH(BE53,EvtoTodas[EvtoTodas],0)),"")</f>
        <v/>
      </c>
      <c r="BG53" s="151">
        <f t="shared" si="7"/>
        <v>0</v>
      </c>
      <c r="BH53" s="151">
        <f t="shared" si="8"/>
        <v>0</v>
      </c>
      <c r="BI53" s="214"/>
    </row>
    <row r="54" spans="2:61" ht="18" customHeight="1" x14ac:dyDescent="0.25">
      <c r="B54" s="275"/>
      <c r="C54" s="275"/>
      <c r="D54" s="277" t="str">
        <f>IFERROR(VLOOKUP(B54,Item[],3,FALSE),IFERROR(VLOOKUP(B54,Item2[],3,FALSE),""))</f>
        <v/>
      </c>
      <c r="E54" s="276" t="str">
        <f>IFERROR(VLOOKUP(B54,Item[],2,FALSE),IFERROR(VLOOKUP(B54,Item2[],2,FALSE),""))</f>
        <v/>
      </c>
      <c r="F54" s="277"/>
      <c r="G54" s="278" t="str">
        <f t="shared" si="3"/>
        <v/>
      </c>
      <c r="H54" s="277"/>
      <c r="I54" s="277"/>
      <c r="J54" s="277"/>
      <c r="K54" s="278" t="str">
        <f t="shared" si="4"/>
        <v/>
      </c>
      <c r="L54" s="279" t="str">
        <f t="shared" si="5"/>
        <v/>
      </c>
      <c r="M54" s="277"/>
      <c r="N54" s="278" t="str">
        <f t="shared" si="6"/>
        <v/>
      </c>
      <c r="O54" s="275"/>
      <c r="P54" s="275"/>
      <c r="Q54" s="275"/>
      <c r="R54" s="275"/>
      <c r="S54" s="275"/>
      <c r="T54" s="275"/>
      <c r="U54" s="275"/>
      <c r="V54" s="275"/>
      <c r="W54" s="275"/>
      <c r="X54" s="275"/>
      <c r="Y54" s="275"/>
      <c r="Z54" s="275"/>
      <c r="AA54" s="275"/>
      <c r="AB54" s="275"/>
      <c r="AC54" s="275"/>
      <c r="AD54" s="275"/>
      <c r="AE54" s="275"/>
      <c r="AF54" s="275"/>
      <c r="AG54" s="275"/>
      <c r="AH54" s="275"/>
      <c r="AI54" s="275"/>
      <c r="AJ54" s="275"/>
      <c r="AK54" s="275"/>
      <c r="AL54" s="275"/>
      <c r="AM54" s="275"/>
      <c r="AN54" s="275"/>
      <c r="AO54" s="275"/>
      <c r="AP54" s="275"/>
      <c r="AQ54" s="275"/>
      <c r="AR54" s="275"/>
      <c r="AS54" s="280" t="str">
        <f>IF(C54&lt;&gt;0,IFERROR(IF(COUNTIF(AcuariosTto[],C54),"SI",""),""),"")</f>
        <v/>
      </c>
      <c r="AT54" s="151">
        <f>IFERROR(INDEX(AcuariosTto[SignoTTo],MATCH(C54,AcuariosTto[AcuariosTTo],0)),"")</f>
        <v>0</v>
      </c>
      <c r="AU54" s="151">
        <f>IFERROR(INDEX(AcuariosTto[TipoProd],MATCH(C54,AcuariosTto[AcuariosTTo],0)),"")</f>
        <v>0</v>
      </c>
      <c r="AV54" s="151">
        <f>IFERROR(INDEX(AcuariosTto[NomProd],MATCH(C54,AcuariosTto[AcuariosTTo],0)),"")</f>
        <v>0</v>
      </c>
      <c r="AW54" s="17" t="str">
        <f>IF(B54&lt;&gt;0,IFERROR(IF(COUNTIF(ItemOcPreven[],B54),"SI",""),""),"")</f>
        <v/>
      </c>
      <c r="AX54" s="17">
        <f>IFERROR(INDEX(ItemOcPreven[TipoProPrev],MATCH(B54,ItemOcPreven[ItemOcPreven],0)),"")</f>
        <v>0</v>
      </c>
      <c r="AY54" s="17">
        <f>IFERROR(INDEX(ItemOcPreven[NomProPrev],MATCH(B54,ItemOcPreven[ItemOcPreven],0)),"")</f>
        <v>0</v>
      </c>
      <c r="AZ54" s="17" t="str">
        <f>IF(B54&lt;&gt;0,IFERROR(IF(COUNTIF(PrevTodas[],"SI"),"SI",""),""),"")</f>
        <v/>
      </c>
      <c r="BA54" s="151" t="str">
        <f>IFERROR(INDEX(ItemOcPreven[TipoProPrev],MATCH(AZ54,PrevTodas[PrevTodas],0)),"")</f>
        <v/>
      </c>
      <c r="BB54" s="151" t="str">
        <f>IFERROR(INDEX(ItemOcPreven[NomProPrev],MATCH(AZ54,PrevTodas[PrevTodas],0)),"")</f>
        <v/>
      </c>
      <c r="BC54" s="17" t="str">
        <f>IF(B54&lt;&gt;0,IFERROR(IF(COUNTIF(ItemOcEvto[],B54),"SI",""),""),"")</f>
        <v/>
      </c>
      <c r="BD54" s="151">
        <f>IFERROR(INDEX(ItemOcEvto[TipoEvto],MATCH(B54,ItemOcEvto[ItemOcEvto],0)),"")</f>
        <v>0</v>
      </c>
      <c r="BE54" s="17" t="str">
        <f>IF(B54&lt;&gt;0,IFERROR(IF(COUNTIF(EvtoTodas[],"SI"),"SI",""),""),"")</f>
        <v/>
      </c>
      <c r="BF54" s="151" t="str">
        <f>IFERROR(INDEX(ItemOcEvto[TipoEvto],MATCH(BE54,EvtoTodas[EvtoTodas],0)),"")</f>
        <v/>
      </c>
      <c r="BG54" s="151">
        <f t="shared" si="7"/>
        <v>0</v>
      </c>
      <c r="BH54" s="151">
        <f t="shared" si="8"/>
        <v>0</v>
      </c>
      <c r="BI54" s="214"/>
    </row>
    <row r="55" spans="2:61" ht="18" customHeight="1" x14ac:dyDescent="0.25">
      <c r="B55" s="275"/>
      <c r="C55" s="275"/>
      <c r="D55" s="277" t="str">
        <f>IFERROR(VLOOKUP(B55,Item[],3,FALSE),IFERROR(VLOOKUP(B55,Item2[],3,FALSE),""))</f>
        <v/>
      </c>
      <c r="E55" s="276" t="str">
        <f>IFERROR(VLOOKUP(B55,Item[],2,FALSE),IFERROR(VLOOKUP(B55,Item2[],2,FALSE),""))</f>
        <v/>
      </c>
      <c r="F55" s="277"/>
      <c r="G55" s="278" t="str">
        <f t="shared" si="3"/>
        <v/>
      </c>
      <c r="H55" s="277"/>
      <c r="I55" s="277"/>
      <c r="J55" s="277"/>
      <c r="K55" s="278" t="str">
        <f t="shared" si="4"/>
        <v/>
      </c>
      <c r="L55" s="279" t="str">
        <f t="shared" si="5"/>
        <v/>
      </c>
      <c r="M55" s="277"/>
      <c r="N55" s="278" t="str">
        <f t="shared" si="6"/>
        <v/>
      </c>
      <c r="O55" s="275"/>
      <c r="P55" s="275"/>
      <c r="Q55" s="275"/>
      <c r="R55" s="275"/>
      <c r="S55" s="275"/>
      <c r="T55" s="275"/>
      <c r="U55" s="275"/>
      <c r="V55" s="275"/>
      <c r="W55" s="275"/>
      <c r="X55" s="275"/>
      <c r="Y55" s="275"/>
      <c r="Z55" s="275"/>
      <c r="AA55" s="275"/>
      <c r="AB55" s="275"/>
      <c r="AC55" s="275"/>
      <c r="AD55" s="275"/>
      <c r="AE55" s="275"/>
      <c r="AF55" s="275"/>
      <c r="AG55" s="275"/>
      <c r="AH55" s="275"/>
      <c r="AI55" s="275"/>
      <c r="AJ55" s="275"/>
      <c r="AK55" s="275"/>
      <c r="AL55" s="275"/>
      <c r="AM55" s="275"/>
      <c r="AN55" s="275"/>
      <c r="AO55" s="275"/>
      <c r="AP55" s="275"/>
      <c r="AQ55" s="275"/>
      <c r="AR55" s="275"/>
      <c r="AS55" s="280" t="str">
        <f>IF(C55&lt;&gt;0,IFERROR(IF(COUNTIF(AcuariosTto[],C55),"SI",""),""),"")</f>
        <v/>
      </c>
      <c r="AT55" s="151">
        <f>IFERROR(INDEX(AcuariosTto[SignoTTo],MATCH(C55,AcuariosTto[AcuariosTTo],0)),"")</f>
        <v>0</v>
      </c>
      <c r="AU55" s="151">
        <f>IFERROR(INDEX(AcuariosTto[TipoProd],MATCH(C55,AcuariosTto[AcuariosTTo],0)),"")</f>
        <v>0</v>
      </c>
      <c r="AV55" s="151">
        <f>IFERROR(INDEX(AcuariosTto[NomProd],MATCH(C55,AcuariosTto[AcuariosTTo],0)),"")</f>
        <v>0</v>
      </c>
      <c r="AW55" s="17" t="str">
        <f>IF(B55&lt;&gt;0,IFERROR(IF(COUNTIF(ItemOcPreven[],B55),"SI",""),""),"")</f>
        <v/>
      </c>
      <c r="AX55" s="17">
        <f>IFERROR(INDEX(ItemOcPreven[TipoProPrev],MATCH(B55,ItemOcPreven[ItemOcPreven],0)),"")</f>
        <v>0</v>
      </c>
      <c r="AY55" s="17">
        <f>IFERROR(INDEX(ItemOcPreven[NomProPrev],MATCH(B55,ItemOcPreven[ItemOcPreven],0)),"")</f>
        <v>0</v>
      </c>
      <c r="AZ55" s="17" t="str">
        <f>IF(B55&lt;&gt;0,IFERROR(IF(COUNTIF(PrevTodas[],"SI"),"SI",""),""),"")</f>
        <v/>
      </c>
      <c r="BA55" s="151" t="str">
        <f>IFERROR(INDEX(ItemOcPreven[TipoProPrev],MATCH(AZ55,PrevTodas[PrevTodas],0)),"")</f>
        <v/>
      </c>
      <c r="BB55" s="151" t="str">
        <f>IFERROR(INDEX(ItemOcPreven[NomProPrev],MATCH(AZ55,PrevTodas[PrevTodas],0)),"")</f>
        <v/>
      </c>
      <c r="BC55" s="17" t="str">
        <f>IF(B55&lt;&gt;0,IFERROR(IF(COUNTIF(ItemOcEvto[],B55),"SI",""),""),"")</f>
        <v/>
      </c>
      <c r="BD55" s="151">
        <f>IFERROR(INDEX(ItemOcEvto[TipoEvto],MATCH(B55,ItemOcEvto[ItemOcEvto],0)),"")</f>
        <v>0</v>
      </c>
      <c r="BE55" s="17" t="str">
        <f>IF(B55&lt;&gt;0,IFERROR(IF(COUNTIF(EvtoTodas[],"SI"),"SI",""),""),"")</f>
        <v/>
      </c>
      <c r="BF55" s="151" t="str">
        <f>IFERROR(INDEX(ItemOcEvto[TipoEvto],MATCH(BE55,EvtoTodas[EvtoTodas],0)),"")</f>
        <v/>
      </c>
      <c r="BG55" s="151">
        <f t="shared" si="7"/>
        <v>0</v>
      </c>
      <c r="BH55" s="151">
        <f t="shared" si="8"/>
        <v>0</v>
      </c>
      <c r="BI55" s="214"/>
    </row>
    <row r="56" spans="2:61" ht="18" customHeight="1" x14ac:dyDescent="0.25">
      <c r="B56" s="275"/>
      <c r="C56" s="275"/>
      <c r="D56" s="277" t="str">
        <f>IFERROR(VLOOKUP(B56,Item[],3,FALSE),IFERROR(VLOOKUP(B56,Item2[],3,FALSE),""))</f>
        <v/>
      </c>
      <c r="E56" s="276" t="str">
        <f>IFERROR(VLOOKUP(B56,Item[],2,FALSE),IFERROR(VLOOKUP(B56,Item2[],2,FALSE),""))</f>
        <v/>
      </c>
      <c r="F56" s="277"/>
      <c r="G56" s="278" t="str">
        <f t="shared" si="3"/>
        <v/>
      </c>
      <c r="H56" s="277"/>
      <c r="I56" s="277"/>
      <c r="J56" s="277"/>
      <c r="K56" s="278" t="str">
        <f t="shared" si="4"/>
        <v/>
      </c>
      <c r="L56" s="279" t="str">
        <f t="shared" si="5"/>
        <v/>
      </c>
      <c r="M56" s="277"/>
      <c r="N56" s="278" t="str">
        <f t="shared" si="6"/>
        <v/>
      </c>
      <c r="O56" s="275"/>
      <c r="P56" s="275"/>
      <c r="Q56" s="275"/>
      <c r="R56" s="275"/>
      <c r="S56" s="275"/>
      <c r="T56" s="275"/>
      <c r="U56" s="275"/>
      <c r="V56" s="275"/>
      <c r="W56" s="275"/>
      <c r="X56" s="275"/>
      <c r="Y56" s="275"/>
      <c r="Z56" s="275"/>
      <c r="AA56" s="275"/>
      <c r="AB56" s="275"/>
      <c r="AC56" s="275"/>
      <c r="AD56" s="275"/>
      <c r="AE56" s="275"/>
      <c r="AF56" s="275"/>
      <c r="AG56" s="275"/>
      <c r="AH56" s="275"/>
      <c r="AI56" s="275"/>
      <c r="AJ56" s="275"/>
      <c r="AK56" s="275"/>
      <c r="AL56" s="275"/>
      <c r="AM56" s="275"/>
      <c r="AN56" s="275"/>
      <c r="AO56" s="275"/>
      <c r="AP56" s="275"/>
      <c r="AQ56" s="275"/>
      <c r="AR56" s="275"/>
      <c r="AS56" s="280" t="str">
        <f>IF(C56&lt;&gt;0,IFERROR(IF(COUNTIF(AcuariosTto[],C56),"SI",""),""),"")</f>
        <v/>
      </c>
      <c r="AT56" s="151">
        <f>IFERROR(INDEX(AcuariosTto[SignoTTo],MATCH(C56,AcuariosTto[AcuariosTTo],0)),"")</f>
        <v>0</v>
      </c>
      <c r="AU56" s="151">
        <f>IFERROR(INDEX(AcuariosTto[TipoProd],MATCH(C56,AcuariosTto[AcuariosTTo],0)),"")</f>
        <v>0</v>
      </c>
      <c r="AV56" s="151">
        <f>IFERROR(INDEX(AcuariosTto[NomProd],MATCH(C56,AcuariosTto[AcuariosTTo],0)),"")</f>
        <v>0</v>
      </c>
      <c r="AW56" s="17" t="str">
        <f>IF(B56&lt;&gt;0,IFERROR(IF(COUNTIF(ItemOcPreven[],B56),"SI",""),""),"")</f>
        <v/>
      </c>
      <c r="AX56" s="17">
        <f>IFERROR(INDEX(ItemOcPreven[TipoProPrev],MATCH(B56,ItemOcPreven[ItemOcPreven],0)),"")</f>
        <v>0</v>
      </c>
      <c r="AY56" s="17">
        <f>IFERROR(INDEX(ItemOcPreven[NomProPrev],MATCH(B56,ItemOcPreven[ItemOcPreven],0)),"")</f>
        <v>0</v>
      </c>
      <c r="AZ56" s="17" t="str">
        <f>IF(B56&lt;&gt;0,IFERROR(IF(COUNTIF(PrevTodas[],"SI"),"SI",""),""),"")</f>
        <v/>
      </c>
      <c r="BA56" s="151" t="str">
        <f>IFERROR(INDEX(ItemOcPreven[TipoProPrev],MATCH(AZ56,PrevTodas[PrevTodas],0)),"")</f>
        <v/>
      </c>
      <c r="BB56" s="151" t="str">
        <f>IFERROR(INDEX(ItemOcPreven[NomProPrev],MATCH(AZ56,PrevTodas[PrevTodas],0)),"")</f>
        <v/>
      </c>
      <c r="BC56" s="17" t="str">
        <f>IF(B56&lt;&gt;0,IFERROR(IF(COUNTIF(ItemOcEvto[],B56),"SI",""),""),"")</f>
        <v/>
      </c>
      <c r="BD56" s="151">
        <f>IFERROR(INDEX(ItemOcEvto[TipoEvto],MATCH(B56,ItemOcEvto[ItemOcEvto],0)),"")</f>
        <v>0</v>
      </c>
      <c r="BE56" s="17" t="str">
        <f>IF(B56&lt;&gt;0,IFERROR(IF(COUNTIF(EvtoTodas[],"SI"),"SI",""),""),"")</f>
        <v/>
      </c>
      <c r="BF56" s="151" t="str">
        <f>IFERROR(INDEX(ItemOcEvto[TipoEvto],MATCH(BE56,EvtoTodas[EvtoTodas],0)),"")</f>
        <v/>
      </c>
      <c r="BG56" s="151">
        <f t="shared" si="7"/>
        <v>0</v>
      </c>
      <c r="BH56" s="151">
        <f t="shared" si="8"/>
        <v>0</v>
      </c>
      <c r="BI56" s="214"/>
    </row>
    <row r="57" spans="2:61" ht="18" customHeight="1" x14ac:dyDescent="0.25">
      <c r="B57" s="275"/>
      <c r="C57" s="275"/>
      <c r="D57" s="277" t="str">
        <f>IFERROR(VLOOKUP(B57,Item[],3,FALSE),IFERROR(VLOOKUP(B57,Item2[],3,FALSE),""))</f>
        <v/>
      </c>
      <c r="E57" s="276" t="str">
        <f>IFERROR(VLOOKUP(B57,Item[],2,FALSE),IFERROR(VLOOKUP(B57,Item2[],2,FALSE),""))</f>
        <v/>
      </c>
      <c r="F57" s="277"/>
      <c r="G57" s="278" t="str">
        <f t="shared" si="3"/>
        <v/>
      </c>
      <c r="H57" s="277"/>
      <c r="I57" s="277"/>
      <c r="J57" s="277"/>
      <c r="K57" s="278" t="str">
        <f t="shared" si="4"/>
        <v/>
      </c>
      <c r="L57" s="279" t="str">
        <f t="shared" si="5"/>
        <v/>
      </c>
      <c r="M57" s="277"/>
      <c r="N57" s="278" t="str">
        <f t="shared" si="6"/>
        <v/>
      </c>
      <c r="O57" s="275"/>
      <c r="P57" s="275"/>
      <c r="Q57" s="275"/>
      <c r="R57" s="275"/>
      <c r="S57" s="275"/>
      <c r="T57" s="275"/>
      <c r="U57" s="275"/>
      <c r="V57" s="275"/>
      <c r="W57" s="275"/>
      <c r="X57" s="275"/>
      <c r="Y57" s="275"/>
      <c r="Z57" s="275"/>
      <c r="AA57" s="275"/>
      <c r="AB57" s="275"/>
      <c r="AC57" s="275"/>
      <c r="AD57" s="275"/>
      <c r="AE57" s="275"/>
      <c r="AF57" s="275"/>
      <c r="AG57" s="275"/>
      <c r="AH57" s="275"/>
      <c r="AI57" s="275"/>
      <c r="AJ57" s="275"/>
      <c r="AK57" s="275"/>
      <c r="AL57" s="275"/>
      <c r="AM57" s="275"/>
      <c r="AN57" s="275"/>
      <c r="AO57" s="275"/>
      <c r="AP57" s="275"/>
      <c r="AQ57" s="275"/>
      <c r="AR57" s="275"/>
      <c r="AS57" s="280" t="str">
        <f>IF(C57&lt;&gt;0,IFERROR(IF(COUNTIF(AcuariosTto[],C57),"SI",""),""),"")</f>
        <v/>
      </c>
      <c r="AT57" s="151">
        <f>IFERROR(INDEX(AcuariosTto[SignoTTo],MATCH(C57,AcuariosTto[AcuariosTTo],0)),"")</f>
        <v>0</v>
      </c>
      <c r="AU57" s="151">
        <f>IFERROR(INDEX(AcuariosTto[TipoProd],MATCH(C57,AcuariosTto[AcuariosTTo],0)),"")</f>
        <v>0</v>
      </c>
      <c r="AV57" s="151">
        <f>IFERROR(INDEX(AcuariosTto[NomProd],MATCH(C57,AcuariosTto[AcuariosTTo],0)),"")</f>
        <v>0</v>
      </c>
      <c r="AW57" s="17" t="str">
        <f>IF(B57&lt;&gt;0,IFERROR(IF(COUNTIF(ItemOcPreven[],B57),"SI",""),""),"")</f>
        <v/>
      </c>
      <c r="AX57" s="17">
        <f>IFERROR(INDEX(ItemOcPreven[TipoProPrev],MATCH(B57,ItemOcPreven[ItemOcPreven],0)),"")</f>
        <v>0</v>
      </c>
      <c r="AY57" s="17">
        <f>IFERROR(INDEX(ItemOcPreven[NomProPrev],MATCH(B57,ItemOcPreven[ItemOcPreven],0)),"")</f>
        <v>0</v>
      </c>
      <c r="AZ57" s="17" t="str">
        <f>IF(B57&lt;&gt;0,IFERROR(IF(COUNTIF(PrevTodas[],"SI"),"SI",""),""),"")</f>
        <v/>
      </c>
      <c r="BA57" s="151" t="str">
        <f>IFERROR(INDEX(ItemOcPreven[TipoProPrev],MATCH(AZ57,PrevTodas[PrevTodas],0)),"")</f>
        <v/>
      </c>
      <c r="BB57" s="151" t="str">
        <f>IFERROR(INDEX(ItemOcPreven[NomProPrev],MATCH(AZ57,PrevTodas[PrevTodas],0)),"")</f>
        <v/>
      </c>
      <c r="BC57" s="17" t="str">
        <f>IF(B57&lt;&gt;0,IFERROR(IF(COUNTIF(ItemOcEvto[],B57),"SI",""),""),"")</f>
        <v/>
      </c>
      <c r="BD57" s="151">
        <f>IFERROR(INDEX(ItemOcEvto[TipoEvto],MATCH(B57,ItemOcEvto[ItemOcEvto],0)),"")</f>
        <v>0</v>
      </c>
      <c r="BE57" s="17" t="str">
        <f>IF(B57&lt;&gt;0,IFERROR(IF(COUNTIF(EvtoTodas[],"SI"),"SI",""),""),"")</f>
        <v/>
      </c>
      <c r="BF57" s="151" t="str">
        <f>IFERROR(INDEX(ItemOcEvto[TipoEvto],MATCH(BE57,EvtoTodas[EvtoTodas],0)),"")</f>
        <v/>
      </c>
      <c r="BG57" s="151">
        <f t="shared" si="7"/>
        <v>0</v>
      </c>
      <c r="BH57" s="151">
        <f t="shared" si="8"/>
        <v>0</v>
      </c>
      <c r="BI57" s="214"/>
    </row>
    <row r="58" spans="2:61" ht="18" customHeight="1" x14ac:dyDescent="0.25">
      <c r="B58" s="275"/>
      <c r="C58" s="275"/>
      <c r="D58" s="277" t="str">
        <f>IFERROR(VLOOKUP(B58,Item[],3,FALSE),IFERROR(VLOOKUP(B58,Item2[],3,FALSE),""))</f>
        <v/>
      </c>
      <c r="E58" s="276" t="str">
        <f>IFERROR(VLOOKUP(B58,Item[],2,FALSE),IFERROR(VLOOKUP(B58,Item2[],2,FALSE),""))</f>
        <v/>
      </c>
      <c r="F58" s="277"/>
      <c r="G58" s="278" t="str">
        <f t="shared" si="3"/>
        <v/>
      </c>
      <c r="H58" s="277"/>
      <c r="I58" s="277"/>
      <c r="J58" s="277"/>
      <c r="K58" s="278" t="str">
        <f t="shared" si="4"/>
        <v/>
      </c>
      <c r="L58" s="279" t="str">
        <f t="shared" si="5"/>
        <v/>
      </c>
      <c r="M58" s="277"/>
      <c r="N58" s="278" t="str">
        <f t="shared" si="6"/>
        <v/>
      </c>
      <c r="O58" s="275"/>
      <c r="P58" s="275"/>
      <c r="Q58" s="275"/>
      <c r="R58" s="275"/>
      <c r="S58" s="275"/>
      <c r="T58" s="275"/>
      <c r="U58" s="275"/>
      <c r="V58" s="275"/>
      <c r="W58" s="275"/>
      <c r="X58" s="275"/>
      <c r="Y58" s="275"/>
      <c r="Z58" s="275"/>
      <c r="AA58" s="275"/>
      <c r="AB58" s="275"/>
      <c r="AC58" s="275"/>
      <c r="AD58" s="275"/>
      <c r="AE58" s="275"/>
      <c r="AF58" s="275"/>
      <c r="AG58" s="275"/>
      <c r="AH58" s="275"/>
      <c r="AI58" s="275"/>
      <c r="AJ58" s="275"/>
      <c r="AK58" s="275"/>
      <c r="AL58" s="275"/>
      <c r="AM58" s="275"/>
      <c r="AN58" s="275"/>
      <c r="AO58" s="275"/>
      <c r="AP58" s="275"/>
      <c r="AQ58" s="275"/>
      <c r="AR58" s="275"/>
      <c r="AS58" s="280" t="str">
        <f>IF(C58&lt;&gt;0,IFERROR(IF(COUNTIF(AcuariosTto[],C58),"SI",""),""),"")</f>
        <v/>
      </c>
      <c r="AT58" s="151">
        <f>IFERROR(INDEX(AcuariosTto[SignoTTo],MATCH(C58,AcuariosTto[AcuariosTTo],0)),"")</f>
        <v>0</v>
      </c>
      <c r="AU58" s="151">
        <f>IFERROR(INDEX(AcuariosTto[TipoProd],MATCH(C58,AcuariosTto[AcuariosTTo],0)),"")</f>
        <v>0</v>
      </c>
      <c r="AV58" s="151">
        <f>IFERROR(INDEX(AcuariosTto[NomProd],MATCH(C58,AcuariosTto[AcuariosTTo],0)),"")</f>
        <v>0</v>
      </c>
      <c r="AW58" s="17" t="str">
        <f>IF(B58&lt;&gt;0,IFERROR(IF(COUNTIF(ItemOcPreven[],B58),"SI",""),""),"")</f>
        <v/>
      </c>
      <c r="AX58" s="17">
        <f>IFERROR(INDEX(ItemOcPreven[TipoProPrev],MATCH(B58,ItemOcPreven[ItemOcPreven],0)),"")</f>
        <v>0</v>
      </c>
      <c r="AY58" s="17">
        <f>IFERROR(INDEX(ItemOcPreven[NomProPrev],MATCH(B58,ItemOcPreven[ItemOcPreven],0)),"")</f>
        <v>0</v>
      </c>
      <c r="AZ58" s="17" t="str">
        <f>IF(B58&lt;&gt;0,IFERROR(IF(COUNTIF(PrevTodas[],"SI"),"SI",""),""),"")</f>
        <v/>
      </c>
      <c r="BA58" s="151" t="str">
        <f>IFERROR(INDEX(ItemOcPreven[TipoProPrev],MATCH(AZ58,PrevTodas[PrevTodas],0)),"")</f>
        <v/>
      </c>
      <c r="BB58" s="151" t="str">
        <f>IFERROR(INDEX(ItemOcPreven[NomProPrev],MATCH(AZ58,PrevTodas[PrevTodas],0)),"")</f>
        <v/>
      </c>
      <c r="BC58" s="17" t="str">
        <f>IF(B58&lt;&gt;0,IFERROR(IF(COUNTIF(ItemOcEvto[],B58),"SI",""),""),"")</f>
        <v/>
      </c>
      <c r="BD58" s="151">
        <f>IFERROR(INDEX(ItemOcEvto[TipoEvto],MATCH(B58,ItemOcEvto[ItemOcEvto],0)),"")</f>
        <v>0</v>
      </c>
      <c r="BE58" s="17" t="str">
        <f>IF(B58&lt;&gt;0,IFERROR(IF(COUNTIF(EvtoTodas[],"SI"),"SI",""),""),"")</f>
        <v/>
      </c>
      <c r="BF58" s="151" t="str">
        <f>IFERROR(INDEX(ItemOcEvto[TipoEvto],MATCH(BE58,EvtoTodas[EvtoTodas],0)),"")</f>
        <v/>
      </c>
      <c r="BG58" s="151">
        <f t="shared" si="7"/>
        <v>0</v>
      </c>
      <c r="BH58" s="151">
        <f t="shared" si="8"/>
        <v>0</v>
      </c>
      <c r="BI58" s="214"/>
    </row>
    <row r="59" spans="2:61" ht="18" customHeight="1" x14ac:dyDescent="0.25">
      <c r="B59" s="275"/>
      <c r="C59" s="275"/>
      <c r="D59" s="277" t="str">
        <f>IFERROR(VLOOKUP(B59,Item[],3,FALSE),IFERROR(VLOOKUP(B59,Item2[],3,FALSE),""))</f>
        <v/>
      </c>
      <c r="E59" s="276" t="str">
        <f>IFERROR(VLOOKUP(B59,Item[],2,FALSE),IFERROR(VLOOKUP(B59,Item2[],2,FALSE),""))</f>
        <v/>
      </c>
      <c r="F59" s="277"/>
      <c r="G59" s="278" t="str">
        <f t="shared" si="3"/>
        <v/>
      </c>
      <c r="H59" s="277"/>
      <c r="I59" s="277"/>
      <c r="J59" s="277"/>
      <c r="K59" s="278" t="str">
        <f t="shared" si="4"/>
        <v/>
      </c>
      <c r="L59" s="279" t="str">
        <f t="shared" si="5"/>
        <v/>
      </c>
      <c r="M59" s="277"/>
      <c r="N59" s="278" t="str">
        <f t="shared" si="6"/>
        <v/>
      </c>
      <c r="O59" s="275"/>
      <c r="P59" s="275"/>
      <c r="Q59" s="275"/>
      <c r="R59" s="275"/>
      <c r="S59" s="275"/>
      <c r="T59" s="275"/>
      <c r="U59" s="275"/>
      <c r="V59" s="275"/>
      <c r="W59" s="275"/>
      <c r="X59" s="275"/>
      <c r="Y59" s="275"/>
      <c r="Z59" s="275"/>
      <c r="AA59" s="275"/>
      <c r="AB59" s="275"/>
      <c r="AC59" s="275"/>
      <c r="AD59" s="275"/>
      <c r="AE59" s="275"/>
      <c r="AF59" s="275"/>
      <c r="AG59" s="275"/>
      <c r="AH59" s="275"/>
      <c r="AI59" s="275"/>
      <c r="AJ59" s="275"/>
      <c r="AK59" s="275"/>
      <c r="AL59" s="275"/>
      <c r="AM59" s="275"/>
      <c r="AN59" s="275"/>
      <c r="AO59" s="275"/>
      <c r="AP59" s="275"/>
      <c r="AQ59" s="275"/>
      <c r="AR59" s="275"/>
      <c r="AS59" s="280" t="str">
        <f>IF(C59&lt;&gt;0,IFERROR(IF(COUNTIF(AcuariosTto[],C59),"SI",""),""),"")</f>
        <v/>
      </c>
      <c r="AT59" s="151">
        <f>IFERROR(INDEX(AcuariosTto[SignoTTo],MATCH(C59,AcuariosTto[AcuariosTTo],0)),"")</f>
        <v>0</v>
      </c>
      <c r="AU59" s="151">
        <f>IFERROR(INDEX(AcuariosTto[TipoProd],MATCH(C59,AcuariosTto[AcuariosTTo],0)),"")</f>
        <v>0</v>
      </c>
      <c r="AV59" s="151">
        <f>IFERROR(INDEX(AcuariosTto[NomProd],MATCH(C59,AcuariosTto[AcuariosTTo],0)),"")</f>
        <v>0</v>
      </c>
      <c r="AW59" s="17" t="str">
        <f>IF(B59&lt;&gt;0,IFERROR(IF(COUNTIF(ItemOcPreven[],B59),"SI",""),""),"")</f>
        <v/>
      </c>
      <c r="AX59" s="17">
        <f>IFERROR(INDEX(ItemOcPreven[TipoProPrev],MATCH(B59,ItemOcPreven[ItemOcPreven],0)),"")</f>
        <v>0</v>
      </c>
      <c r="AY59" s="17">
        <f>IFERROR(INDEX(ItemOcPreven[NomProPrev],MATCH(B59,ItemOcPreven[ItemOcPreven],0)),"")</f>
        <v>0</v>
      </c>
      <c r="AZ59" s="17" t="str">
        <f>IF(B59&lt;&gt;0,IFERROR(IF(COUNTIF(PrevTodas[],"SI"),"SI",""),""),"")</f>
        <v/>
      </c>
      <c r="BA59" s="151" t="str">
        <f>IFERROR(INDEX(ItemOcPreven[TipoProPrev],MATCH(AZ59,PrevTodas[PrevTodas],0)),"")</f>
        <v/>
      </c>
      <c r="BB59" s="151" t="str">
        <f>IFERROR(INDEX(ItemOcPreven[NomProPrev],MATCH(AZ59,PrevTodas[PrevTodas],0)),"")</f>
        <v/>
      </c>
      <c r="BC59" s="17" t="str">
        <f>IF(B59&lt;&gt;0,IFERROR(IF(COUNTIF(ItemOcEvto[],B59),"SI",""),""),"")</f>
        <v/>
      </c>
      <c r="BD59" s="151">
        <f>IFERROR(INDEX(ItemOcEvto[TipoEvto],MATCH(B59,ItemOcEvto[ItemOcEvto],0)),"")</f>
        <v>0</v>
      </c>
      <c r="BE59" s="17" t="str">
        <f>IF(B59&lt;&gt;0,IFERROR(IF(COUNTIF(EvtoTodas[],"SI"),"SI",""),""),"")</f>
        <v/>
      </c>
      <c r="BF59" s="151" t="str">
        <f>IFERROR(INDEX(ItemOcEvto[TipoEvto],MATCH(BE59,EvtoTodas[EvtoTodas],0)),"")</f>
        <v/>
      </c>
      <c r="BG59" s="151">
        <f t="shared" si="7"/>
        <v>0</v>
      </c>
      <c r="BH59" s="151">
        <f t="shared" si="8"/>
        <v>0</v>
      </c>
      <c r="BI59" s="214"/>
    </row>
    <row r="60" spans="2:61" ht="18" customHeight="1" x14ac:dyDescent="0.25">
      <c r="B60" s="275"/>
      <c r="C60" s="275"/>
      <c r="D60" s="277" t="str">
        <f>IFERROR(VLOOKUP(B60,Item[],3,FALSE),IFERROR(VLOOKUP(B60,Item2[],3,FALSE),""))</f>
        <v/>
      </c>
      <c r="E60" s="276" t="str">
        <f>IFERROR(VLOOKUP(B60,Item[],2,FALSE),IFERROR(VLOOKUP(B60,Item2[],2,FALSE),""))</f>
        <v/>
      </c>
      <c r="F60" s="277"/>
      <c r="G60" s="278" t="str">
        <f t="shared" si="3"/>
        <v/>
      </c>
      <c r="H60" s="277"/>
      <c r="I60" s="277"/>
      <c r="J60" s="277"/>
      <c r="K60" s="278" t="str">
        <f t="shared" si="4"/>
        <v/>
      </c>
      <c r="L60" s="279" t="str">
        <f t="shared" si="5"/>
        <v/>
      </c>
      <c r="M60" s="277"/>
      <c r="N60" s="278" t="str">
        <f t="shared" si="6"/>
        <v/>
      </c>
      <c r="O60" s="275"/>
      <c r="P60" s="275"/>
      <c r="Q60" s="275"/>
      <c r="R60" s="275"/>
      <c r="S60" s="275"/>
      <c r="T60" s="275"/>
      <c r="U60" s="275"/>
      <c r="V60" s="275"/>
      <c r="W60" s="275"/>
      <c r="X60" s="275"/>
      <c r="Y60" s="275"/>
      <c r="Z60" s="275"/>
      <c r="AA60" s="275"/>
      <c r="AB60" s="275"/>
      <c r="AC60" s="275"/>
      <c r="AD60" s="275"/>
      <c r="AE60" s="275"/>
      <c r="AF60" s="275"/>
      <c r="AG60" s="275"/>
      <c r="AH60" s="275"/>
      <c r="AI60" s="275"/>
      <c r="AJ60" s="275"/>
      <c r="AK60" s="275"/>
      <c r="AL60" s="275"/>
      <c r="AM60" s="275"/>
      <c r="AN60" s="275"/>
      <c r="AO60" s="275"/>
      <c r="AP60" s="275"/>
      <c r="AQ60" s="275"/>
      <c r="AR60" s="275"/>
      <c r="AS60" s="280" t="str">
        <f>IF(C60&lt;&gt;0,IFERROR(IF(COUNTIF(AcuariosTto[],C60),"SI",""),""),"")</f>
        <v/>
      </c>
      <c r="AT60" s="151">
        <f>IFERROR(INDEX(AcuariosTto[SignoTTo],MATCH(C60,AcuariosTto[AcuariosTTo],0)),"")</f>
        <v>0</v>
      </c>
      <c r="AU60" s="151">
        <f>IFERROR(INDEX(AcuariosTto[TipoProd],MATCH(C60,AcuariosTto[AcuariosTTo],0)),"")</f>
        <v>0</v>
      </c>
      <c r="AV60" s="151">
        <f>IFERROR(INDEX(AcuariosTto[NomProd],MATCH(C60,AcuariosTto[AcuariosTTo],0)),"")</f>
        <v>0</v>
      </c>
      <c r="AW60" s="17" t="str">
        <f>IF(B60&lt;&gt;0,IFERROR(IF(COUNTIF(ItemOcPreven[],B60),"SI",""),""),"")</f>
        <v/>
      </c>
      <c r="AX60" s="17">
        <f>IFERROR(INDEX(ItemOcPreven[TipoProPrev],MATCH(B60,ItemOcPreven[ItemOcPreven],0)),"")</f>
        <v>0</v>
      </c>
      <c r="AY60" s="17">
        <f>IFERROR(INDEX(ItemOcPreven[NomProPrev],MATCH(B60,ItemOcPreven[ItemOcPreven],0)),"")</f>
        <v>0</v>
      </c>
      <c r="AZ60" s="17" t="str">
        <f>IF(B60&lt;&gt;0,IFERROR(IF(COUNTIF(PrevTodas[],"SI"),"SI",""),""),"")</f>
        <v/>
      </c>
      <c r="BA60" s="151" t="str">
        <f>IFERROR(INDEX(ItemOcPreven[TipoProPrev],MATCH(AZ60,PrevTodas[PrevTodas],0)),"")</f>
        <v/>
      </c>
      <c r="BB60" s="151" t="str">
        <f>IFERROR(INDEX(ItemOcPreven[NomProPrev],MATCH(AZ60,PrevTodas[PrevTodas],0)),"")</f>
        <v/>
      </c>
      <c r="BC60" s="17" t="str">
        <f>IF(B60&lt;&gt;0,IFERROR(IF(COUNTIF(ItemOcEvto[],B60),"SI",""),""),"")</f>
        <v/>
      </c>
      <c r="BD60" s="151">
        <f>IFERROR(INDEX(ItemOcEvto[TipoEvto],MATCH(B60,ItemOcEvto[ItemOcEvto],0)),"")</f>
        <v>0</v>
      </c>
      <c r="BE60" s="17" t="str">
        <f>IF(B60&lt;&gt;0,IFERROR(IF(COUNTIF(EvtoTodas[],"SI"),"SI",""),""),"")</f>
        <v/>
      </c>
      <c r="BF60" s="151" t="str">
        <f>IFERROR(INDEX(ItemOcEvto[TipoEvto],MATCH(BE60,EvtoTodas[EvtoTodas],0)),"")</f>
        <v/>
      </c>
      <c r="BG60" s="151">
        <f t="shared" si="7"/>
        <v>0</v>
      </c>
      <c r="BH60" s="151">
        <f t="shared" si="8"/>
        <v>0</v>
      </c>
      <c r="BI60" s="214"/>
    </row>
    <row r="61" spans="2:61" ht="18" customHeight="1" x14ac:dyDescent="0.25">
      <c r="B61" s="275"/>
      <c r="C61" s="275"/>
      <c r="D61" s="277" t="str">
        <f>IFERROR(VLOOKUP(B61,Item[],3,FALSE),IFERROR(VLOOKUP(B61,Item2[],3,FALSE),""))</f>
        <v/>
      </c>
      <c r="E61" s="276" t="str">
        <f>IFERROR(VLOOKUP(B61,Item[],2,FALSE),IFERROR(VLOOKUP(B61,Item2[],2,FALSE),""))</f>
        <v/>
      </c>
      <c r="F61" s="277"/>
      <c r="G61" s="278" t="str">
        <f t="shared" si="3"/>
        <v/>
      </c>
      <c r="H61" s="277"/>
      <c r="I61" s="277"/>
      <c r="J61" s="277"/>
      <c r="K61" s="278" t="str">
        <f t="shared" si="4"/>
        <v/>
      </c>
      <c r="L61" s="279" t="str">
        <f t="shared" si="5"/>
        <v/>
      </c>
      <c r="M61" s="277"/>
      <c r="N61" s="278" t="str">
        <f t="shared" si="6"/>
        <v/>
      </c>
      <c r="O61" s="275"/>
      <c r="P61" s="275"/>
      <c r="Q61" s="275"/>
      <c r="R61" s="275"/>
      <c r="S61" s="275"/>
      <c r="T61" s="275"/>
      <c r="U61" s="275"/>
      <c r="V61" s="275"/>
      <c r="W61" s="275"/>
      <c r="X61" s="275"/>
      <c r="Y61" s="275"/>
      <c r="Z61" s="275"/>
      <c r="AA61" s="275"/>
      <c r="AB61" s="275"/>
      <c r="AC61" s="275"/>
      <c r="AD61" s="275"/>
      <c r="AE61" s="275"/>
      <c r="AF61" s="275"/>
      <c r="AG61" s="275"/>
      <c r="AH61" s="275"/>
      <c r="AI61" s="275"/>
      <c r="AJ61" s="275"/>
      <c r="AK61" s="275"/>
      <c r="AL61" s="275"/>
      <c r="AM61" s="275"/>
      <c r="AN61" s="275"/>
      <c r="AO61" s="275"/>
      <c r="AP61" s="275"/>
      <c r="AQ61" s="275"/>
      <c r="AR61" s="275"/>
      <c r="AS61" s="280" t="str">
        <f>IF(C61&lt;&gt;0,IFERROR(IF(COUNTIF(AcuariosTto[],C61),"SI",""),""),"")</f>
        <v/>
      </c>
      <c r="AT61" s="151">
        <f>IFERROR(INDEX(AcuariosTto[SignoTTo],MATCH(C61,AcuariosTto[AcuariosTTo],0)),"")</f>
        <v>0</v>
      </c>
      <c r="AU61" s="151">
        <f>IFERROR(INDEX(AcuariosTto[TipoProd],MATCH(C61,AcuariosTto[AcuariosTTo],0)),"")</f>
        <v>0</v>
      </c>
      <c r="AV61" s="151">
        <f>IFERROR(INDEX(AcuariosTto[NomProd],MATCH(C61,AcuariosTto[AcuariosTTo],0)),"")</f>
        <v>0</v>
      </c>
      <c r="AW61" s="17" t="str">
        <f>IF(B61&lt;&gt;0,IFERROR(IF(COUNTIF(ItemOcPreven[],B61),"SI",""),""),"")</f>
        <v/>
      </c>
      <c r="AX61" s="17">
        <f>IFERROR(INDEX(ItemOcPreven[TipoProPrev],MATCH(B61,ItemOcPreven[ItemOcPreven],0)),"")</f>
        <v>0</v>
      </c>
      <c r="AY61" s="17">
        <f>IFERROR(INDEX(ItemOcPreven[NomProPrev],MATCH(B61,ItemOcPreven[ItemOcPreven],0)),"")</f>
        <v>0</v>
      </c>
      <c r="AZ61" s="17" t="str">
        <f>IF(B61&lt;&gt;0,IFERROR(IF(COUNTIF(PrevTodas[],"SI"),"SI",""),""),"")</f>
        <v/>
      </c>
      <c r="BA61" s="151" t="str">
        <f>IFERROR(INDEX(ItemOcPreven[TipoProPrev],MATCH(AZ61,PrevTodas[PrevTodas],0)),"")</f>
        <v/>
      </c>
      <c r="BB61" s="151" t="str">
        <f>IFERROR(INDEX(ItemOcPreven[NomProPrev],MATCH(AZ61,PrevTodas[PrevTodas],0)),"")</f>
        <v/>
      </c>
      <c r="BC61" s="17" t="str">
        <f>IF(B61&lt;&gt;0,IFERROR(IF(COUNTIF(ItemOcEvto[],B61),"SI",""),""),"")</f>
        <v/>
      </c>
      <c r="BD61" s="151">
        <f>IFERROR(INDEX(ItemOcEvto[TipoEvto],MATCH(B61,ItemOcEvto[ItemOcEvto],0)),"")</f>
        <v>0</v>
      </c>
      <c r="BE61" s="17" t="str">
        <f>IF(B61&lt;&gt;0,IFERROR(IF(COUNTIF(EvtoTodas[],"SI"),"SI",""),""),"")</f>
        <v/>
      </c>
      <c r="BF61" s="151" t="str">
        <f>IFERROR(INDEX(ItemOcEvto[TipoEvto],MATCH(BE61,EvtoTodas[EvtoTodas],0)),"")</f>
        <v/>
      </c>
      <c r="BG61" s="151">
        <f t="shared" si="7"/>
        <v>0</v>
      </c>
      <c r="BH61" s="151">
        <f t="shared" si="8"/>
        <v>0</v>
      </c>
      <c r="BI61" s="214"/>
    </row>
    <row r="62" spans="2:61" ht="18" customHeight="1" x14ac:dyDescent="0.25">
      <c r="B62" s="275"/>
      <c r="C62" s="275"/>
      <c r="D62" s="277" t="str">
        <f>IFERROR(VLOOKUP(B62,Item[],3,FALSE),IFERROR(VLOOKUP(B62,Item2[],3,FALSE),""))</f>
        <v/>
      </c>
      <c r="E62" s="276" t="str">
        <f>IFERROR(VLOOKUP(B62,Item[],2,FALSE),IFERROR(VLOOKUP(B62,Item2[],2,FALSE),""))</f>
        <v/>
      </c>
      <c r="F62" s="277"/>
      <c r="G62" s="278" t="str">
        <f t="shared" si="3"/>
        <v/>
      </c>
      <c r="H62" s="277"/>
      <c r="I62" s="277"/>
      <c r="J62" s="277"/>
      <c r="K62" s="278" t="str">
        <f t="shared" si="4"/>
        <v/>
      </c>
      <c r="L62" s="279" t="str">
        <f t="shared" si="5"/>
        <v/>
      </c>
      <c r="M62" s="277"/>
      <c r="N62" s="278" t="str">
        <f t="shared" si="6"/>
        <v/>
      </c>
      <c r="O62" s="275"/>
      <c r="P62" s="275"/>
      <c r="Q62" s="275"/>
      <c r="R62" s="275"/>
      <c r="S62" s="275"/>
      <c r="T62" s="275"/>
      <c r="U62" s="275"/>
      <c r="V62" s="275"/>
      <c r="W62" s="275"/>
      <c r="X62" s="275"/>
      <c r="Y62" s="275"/>
      <c r="Z62" s="275"/>
      <c r="AA62" s="275"/>
      <c r="AB62" s="275"/>
      <c r="AC62" s="275"/>
      <c r="AD62" s="275"/>
      <c r="AE62" s="275"/>
      <c r="AF62" s="275"/>
      <c r="AG62" s="275"/>
      <c r="AH62" s="275"/>
      <c r="AI62" s="275"/>
      <c r="AJ62" s="275"/>
      <c r="AK62" s="275"/>
      <c r="AL62" s="275"/>
      <c r="AM62" s="275"/>
      <c r="AN62" s="275"/>
      <c r="AO62" s="275"/>
      <c r="AP62" s="275"/>
      <c r="AQ62" s="275"/>
      <c r="AR62" s="275"/>
      <c r="AS62" s="280" t="str">
        <f>IF(C62&lt;&gt;0,IFERROR(IF(COUNTIF(AcuariosTto[],C62),"SI",""),""),"")</f>
        <v/>
      </c>
      <c r="AT62" s="151">
        <f>IFERROR(INDEX(AcuariosTto[SignoTTo],MATCH(C62,AcuariosTto[AcuariosTTo],0)),"")</f>
        <v>0</v>
      </c>
      <c r="AU62" s="151">
        <f>IFERROR(INDEX(AcuariosTto[TipoProd],MATCH(C62,AcuariosTto[AcuariosTTo],0)),"")</f>
        <v>0</v>
      </c>
      <c r="AV62" s="151">
        <f>IFERROR(INDEX(AcuariosTto[NomProd],MATCH(C62,AcuariosTto[AcuariosTTo],0)),"")</f>
        <v>0</v>
      </c>
      <c r="AW62" s="17" t="str">
        <f>IF(B62&lt;&gt;0,IFERROR(IF(COUNTIF(ItemOcPreven[],B62),"SI",""),""),"")</f>
        <v/>
      </c>
      <c r="AX62" s="17">
        <f>IFERROR(INDEX(ItemOcPreven[TipoProPrev],MATCH(B62,ItemOcPreven[ItemOcPreven],0)),"")</f>
        <v>0</v>
      </c>
      <c r="AY62" s="17">
        <f>IFERROR(INDEX(ItemOcPreven[NomProPrev],MATCH(B62,ItemOcPreven[ItemOcPreven],0)),"")</f>
        <v>0</v>
      </c>
      <c r="AZ62" s="17" t="str">
        <f>IF(B62&lt;&gt;0,IFERROR(IF(COUNTIF(PrevTodas[],"SI"),"SI",""),""),"")</f>
        <v/>
      </c>
      <c r="BA62" s="151" t="str">
        <f>IFERROR(INDEX(ItemOcPreven[TipoProPrev],MATCH(AZ62,PrevTodas[PrevTodas],0)),"")</f>
        <v/>
      </c>
      <c r="BB62" s="151" t="str">
        <f>IFERROR(INDEX(ItemOcPreven[NomProPrev],MATCH(AZ62,PrevTodas[PrevTodas],0)),"")</f>
        <v/>
      </c>
      <c r="BC62" s="17" t="str">
        <f>IF(B62&lt;&gt;0,IFERROR(IF(COUNTIF(ItemOcEvto[],B62),"SI",""),""),"")</f>
        <v/>
      </c>
      <c r="BD62" s="151">
        <f>IFERROR(INDEX(ItemOcEvto[TipoEvto],MATCH(B62,ItemOcEvto[ItemOcEvto],0)),"")</f>
        <v>0</v>
      </c>
      <c r="BE62" s="17" t="str">
        <f>IF(B62&lt;&gt;0,IFERROR(IF(COUNTIF(EvtoTodas[],"SI"),"SI",""),""),"")</f>
        <v/>
      </c>
      <c r="BF62" s="151" t="str">
        <f>IFERROR(INDEX(ItemOcEvto[TipoEvto],MATCH(BE62,EvtoTodas[EvtoTodas],0)),"")</f>
        <v/>
      </c>
      <c r="BG62" s="151">
        <f t="shared" si="7"/>
        <v>0</v>
      </c>
      <c r="BH62" s="151">
        <f t="shared" si="8"/>
        <v>0</v>
      </c>
      <c r="BI62" s="214"/>
    </row>
    <row r="63" spans="2:61" ht="18" customHeight="1" x14ac:dyDescent="0.25">
      <c r="B63" s="275"/>
      <c r="C63" s="275"/>
      <c r="D63" s="277" t="str">
        <f>IFERROR(VLOOKUP(B63,Item[],3,FALSE),IFERROR(VLOOKUP(B63,Item2[],3,FALSE),""))</f>
        <v/>
      </c>
      <c r="E63" s="276" t="str">
        <f>IFERROR(VLOOKUP(B63,Item[],2,FALSE),IFERROR(VLOOKUP(B63,Item2[],2,FALSE),""))</f>
        <v/>
      </c>
      <c r="F63" s="277"/>
      <c r="G63" s="278" t="str">
        <f t="shared" si="3"/>
        <v/>
      </c>
      <c r="H63" s="277"/>
      <c r="I63" s="277"/>
      <c r="J63" s="277"/>
      <c r="K63" s="278" t="str">
        <f t="shared" si="4"/>
        <v/>
      </c>
      <c r="L63" s="279" t="str">
        <f t="shared" si="5"/>
        <v/>
      </c>
      <c r="M63" s="277"/>
      <c r="N63" s="278" t="str">
        <f t="shared" si="6"/>
        <v/>
      </c>
      <c r="O63" s="275"/>
      <c r="P63" s="275"/>
      <c r="Q63" s="275"/>
      <c r="R63" s="275"/>
      <c r="S63" s="275"/>
      <c r="T63" s="275"/>
      <c r="U63" s="275"/>
      <c r="V63" s="275"/>
      <c r="W63" s="275"/>
      <c r="X63" s="275"/>
      <c r="Y63" s="275"/>
      <c r="Z63" s="275"/>
      <c r="AA63" s="275"/>
      <c r="AB63" s="275"/>
      <c r="AC63" s="275"/>
      <c r="AD63" s="275"/>
      <c r="AE63" s="275"/>
      <c r="AF63" s="275"/>
      <c r="AG63" s="275"/>
      <c r="AH63" s="275"/>
      <c r="AI63" s="275"/>
      <c r="AJ63" s="275"/>
      <c r="AK63" s="275"/>
      <c r="AL63" s="275"/>
      <c r="AM63" s="275"/>
      <c r="AN63" s="275"/>
      <c r="AO63" s="275"/>
      <c r="AP63" s="275"/>
      <c r="AQ63" s="275"/>
      <c r="AR63" s="275"/>
      <c r="AS63" s="280" t="str">
        <f>IF(C63&lt;&gt;0,IFERROR(IF(COUNTIF(AcuariosTto[],C63),"SI",""),""),"")</f>
        <v/>
      </c>
      <c r="AT63" s="151">
        <f>IFERROR(INDEX(AcuariosTto[SignoTTo],MATCH(C63,AcuariosTto[AcuariosTTo],0)),"")</f>
        <v>0</v>
      </c>
      <c r="AU63" s="151">
        <f>IFERROR(INDEX(AcuariosTto[TipoProd],MATCH(C63,AcuariosTto[AcuariosTTo],0)),"")</f>
        <v>0</v>
      </c>
      <c r="AV63" s="151">
        <f>IFERROR(INDEX(AcuariosTto[NomProd],MATCH(C63,AcuariosTto[AcuariosTTo],0)),"")</f>
        <v>0</v>
      </c>
      <c r="AW63" s="17" t="str">
        <f>IF(B63&lt;&gt;0,IFERROR(IF(COUNTIF(ItemOcPreven[],B63),"SI",""),""),"")</f>
        <v/>
      </c>
      <c r="AX63" s="17">
        <f>IFERROR(INDEX(ItemOcPreven[TipoProPrev],MATCH(B63,ItemOcPreven[ItemOcPreven],0)),"")</f>
        <v>0</v>
      </c>
      <c r="AY63" s="17">
        <f>IFERROR(INDEX(ItemOcPreven[NomProPrev],MATCH(B63,ItemOcPreven[ItemOcPreven],0)),"")</f>
        <v>0</v>
      </c>
      <c r="AZ63" s="17" t="str">
        <f>IF(B63&lt;&gt;0,IFERROR(IF(COUNTIF(PrevTodas[],"SI"),"SI",""),""),"")</f>
        <v/>
      </c>
      <c r="BA63" s="151" t="str">
        <f>IFERROR(INDEX(ItemOcPreven[TipoProPrev],MATCH(AZ63,PrevTodas[PrevTodas],0)),"")</f>
        <v/>
      </c>
      <c r="BB63" s="151" t="str">
        <f>IFERROR(INDEX(ItemOcPreven[NomProPrev],MATCH(AZ63,PrevTodas[PrevTodas],0)),"")</f>
        <v/>
      </c>
      <c r="BC63" s="17" t="str">
        <f>IF(B63&lt;&gt;0,IFERROR(IF(COUNTIF(ItemOcEvto[],B63),"SI",""),""),"")</f>
        <v/>
      </c>
      <c r="BD63" s="151">
        <f>IFERROR(INDEX(ItemOcEvto[TipoEvto],MATCH(B63,ItemOcEvto[ItemOcEvto],0)),"")</f>
        <v>0</v>
      </c>
      <c r="BE63" s="17" t="str">
        <f>IF(B63&lt;&gt;0,IFERROR(IF(COUNTIF(EvtoTodas[],"SI"),"SI",""),""),"")</f>
        <v/>
      </c>
      <c r="BF63" s="151" t="str">
        <f>IFERROR(INDEX(ItemOcEvto[TipoEvto],MATCH(BE63,EvtoTodas[EvtoTodas],0)),"")</f>
        <v/>
      </c>
      <c r="BG63" s="151">
        <f t="shared" si="7"/>
        <v>0</v>
      </c>
      <c r="BH63" s="151">
        <f t="shared" si="8"/>
        <v>0</v>
      </c>
      <c r="BI63" s="214"/>
    </row>
    <row r="64" spans="2:61" ht="18" customHeight="1" x14ac:dyDescent="0.25">
      <c r="B64" s="275"/>
      <c r="C64" s="275"/>
      <c r="D64" s="277" t="str">
        <f>IFERROR(VLOOKUP(B64,Item[],3,FALSE),IFERROR(VLOOKUP(B64,Item2[],3,FALSE),""))</f>
        <v/>
      </c>
      <c r="E64" s="276" t="str">
        <f>IFERROR(VLOOKUP(B64,Item[],2,FALSE),IFERROR(VLOOKUP(B64,Item2[],2,FALSE),""))</f>
        <v/>
      </c>
      <c r="F64" s="277"/>
      <c r="G64" s="278" t="str">
        <f t="shared" si="3"/>
        <v/>
      </c>
      <c r="H64" s="277"/>
      <c r="I64" s="277"/>
      <c r="J64" s="277"/>
      <c r="K64" s="278" t="str">
        <f t="shared" si="4"/>
        <v/>
      </c>
      <c r="L64" s="279" t="str">
        <f t="shared" si="5"/>
        <v/>
      </c>
      <c r="M64" s="277"/>
      <c r="N64" s="278" t="str">
        <f t="shared" si="6"/>
        <v/>
      </c>
      <c r="O64" s="275"/>
      <c r="P64" s="275"/>
      <c r="Q64" s="275"/>
      <c r="R64" s="275"/>
      <c r="S64" s="275"/>
      <c r="T64" s="275"/>
      <c r="U64" s="275"/>
      <c r="V64" s="275"/>
      <c r="W64" s="275"/>
      <c r="X64" s="275"/>
      <c r="Y64" s="275"/>
      <c r="Z64" s="275"/>
      <c r="AA64" s="275"/>
      <c r="AB64" s="275"/>
      <c r="AC64" s="275"/>
      <c r="AD64" s="275"/>
      <c r="AE64" s="275"/>
      <c r="AF64" s="275"/>
      <c r="AG64" s="275"/>
      <c r="AH64" s="275"/>
      <c r="AI64" s="275"/>
      <c r="AJ64" s="275"/>
      <c r="AK64" s="275"/>
      <c r="AL64" s="275"/>
      <c r="AM64" s="275"/>
      <c r="AN64" s="275"/>
      <c r="AO64" s="275"/>
      <c r="AP64" s="275"/>
      <c r="AQ64" s="275"/>
      <c r="AR64" s="275"/>
      <c r="AS64" s="280" t="str">
        <f>IF(C64&lt;&gt;0,IFERROR(IF(COUNTIF(AcuariosTto[],C64),"SI",""),""),"")</f>
        <v/>
      </c>
      <c r="AT64" s="151">
        <f>IFERROR(INDEX(AcuariosTto[SignoTTo],MATCH(C64,AcuariosTto[AcuariosTTo],0)),"")</f>
        <v>0</v>
      </c>
      <c r="AU64" s="151">
        <f>IFERROR(INDEX(AcuariosTto[TipoProd],MATCH(C64,AcuariosTto[AcuariosTTo],0)),"")</f>
        <v>0</v>
      </c>
      <c r="AV64" s="151">
        <f>IFERROR(INDEX(AcuariosTto[NomProd],MATCH(C64,AcuariosTto[AcuariosTTo],0)),"")</f>
        <v>0</v>
      </c>
      <c r="AW64" s="17" t="str">
        <f>IF(B64&lt;&gt;0,IFERROR(IF(COUNTIF(ItemOcPreven[],B64),"SI",""),""),"")</f>
        <v/>
      </c>
      <c r="AX64" s="17">
        <f>IFERROR(INDEX(ItemOcPreven[TipoProPrev],MATCH(B64,ItemOcPreven[ItemOcPreven],0)),"")</f>
        <v>0</v>
      </c>
      <c r="AY64" s="17">
        <f>IFERROR(INDEX(ItemOcPreven[NomProPrev],MATCH(B64,ItemOcPreven[ItemOcPreven],0)),"")</f>
        <v>0</v>
      </c>
      <c r="AZ64" s="17" t="str">
        <f>IF(B64&lt;&gt;0,IFERROR(IF(COUNTIF(PrevTodas[],"SI"),"SI",""),""),"")</f>
        <v/>
      </c>
      <c r="BA64" s="151" t="str">
        <f>IFERROR(INDEX(ItemOcPreven[TipoProPrev],MATCH(AZ64,PrevTodas[PrevTodas],0)),"")</f>
        <v/>
      </c>
      <c r="BB64" s="151" t="str">
        <f>IFERROR(INDEX(ItemOcPreven[NomProPrev],MATCH(AZ64,PrevTodas[PrevTodas],0)),"")</f>
        <v/>
      </c>
      <c r="BC64" s="17" t="str">
        <f>IF(B64&lt;&gt;0,IFERROR(IF(COUNTIF(ItemOcEvto[],B64),"SI",""),""),"")</f>
        <v/>
      </c>
      <c r="BD64" s="151">
        <f>IFERROR(INDEX(ItemOcEvto[TipoEvto],MATCH(B64,ItemOcEvto[ItemOcEvto],0)),"")</f>
        <v>0</v>
      </c>
      <c r="BE64" s="17" t="str">
        <f>IF(B64&lt;&gt;0,IFERROR(IF(COUNTIF(EvtoTodas[],"SI"),"SI",""),""),"")</f>
        <v/>
      </c>
      <c r="BF64" s="151" t="str">
        <f>IFERROR(INDEX(ItemOcEvto[TipoEvto],MATCH(BE64,EvtoTodas[EvtoTodas],0)),"")</f>
        <v/>
      </c>
      <c r="BG64" s="151">
        <f t="shared" si="7"/>
        <v>0</v>
      </c>
      <c r="BH64" s="151">
        <f t="shared" si="8"/>
        <v>0</v>
      </c>
      <c r="BI64" s="214"/>
    </row>
    <row r="65" spans="2:61" ht="18" customHeight="1" x14ac:dyDescent="0.25">
      <c r="B65" s="275"/>
      <c r="C65" s="275"/>
      <c r="D65" s="277" t="str">
        <f>IFERROR(VLOOKUP(B65,Item[],3,FALSE),IFERROR(VLOOKUP(B65,Item2[],3,FALSE),""))</f>
        <v/>
      </c>
      <c r="E65" s="276" t="str">
        <f>IFERROR(VLOOKUP(B65,Item[],2,FALSE),IFERROR(VLOOKUP(B65,Item2[],2,FALSE),""))</f>
        <v/>
      </c>
      <c r="F65" s="277"/>
      <c r="G65" s="278" t="str">
        <f t="shared" si="3"/>
        <v/>
      </c>
      <c r="H65" s="277"/>
      <c r="I65" s="277"/>
      <c r="J65" s="277"/>
      <c r="K65" s="278" t="str">
        <f t="shared" si="4"/>
        <v/>
      </c>
      <c r="L65" s="279" t="str">
        <f t="shared" si="5"/>
        <v/>
      </c>
      <c r="M65" s="277"/>
      <c r="N65" s="278" t="str">
        <f t="shared" si="6"/>
        <v/>
      </c>
      <c r="O65" s="275"/>
      <c r="P65" s="275"/>
      <c r="Q65" s="275"/>
      <c r="R65" s="275"/>
      <c r="S65" s="275"/>
      <c r="T65" s="275"/>
      <c r="U65" s="275"/>
      <c r="V65" s="275"/>
      <c r="W65" s="275"/>
      <c r="X65" s="275"/>
      <c r="Y65" s="275"/>
      <c r="Z65" s="275"/>
      <c r="AA65" s="275"/>
      <c r="AB65" s="275"/>
      <c r="AC65" s="275"/>
      <c r="AD65" s="275"/>
      <c r="AE65" s="275"/>
      <c r="AF65" s="275"/>
      <c r="AG65" s="275"/>
      <c r="AH65" s="275"/>
      <c r="AI65" s="275"/>
      <c r="AJ65" s="275"/>
      <c r="AK65" s="275"/>
      <c r="AL65" s="275"/>
      <c r="AM65" s="275"/>
      <c r="AN65" s="275"/>
      <c r="AO65" s="275"/>
      <c r="AP65" s="275"/>
      <c r="AQ65" s="275"/>
      <c r="AR65" s="275"/>
      <c r="AS65" s="280" t="str">
        <f>IF(C65&lt;&gt;0,IFERROR(IF(COUNTIF(AcuariosTto[],C65),"SI",""),""),"")</f>
        <v/>
      </c>
      <c r="AT65" s="151">
        <f>IFERROR(INDEX(AcuariosTto[SignoTTo],MATCH(C65,AcuariosTto[AcuariosTTo],0)),"")</f>
        <v>0</v>
      </c>
      <c r="AU65" s="151">
        <f>IFERROR(INDEX(AcuariosTto[TipoProd],MATCH(C65,AcuariosTto[AcuariosTTo],0)),"")</f>
        <v>0</v>
      </c>
      <c r="AV65" s="151">
        <f>IFERROR(INDEX(AcuariosTto[NomProd],MATCH(C65,AcuariosTto[AcuariosTTo],0)),"")</f>
        <v>0</v>
      </c>
      <c r="AW65" s="17" t="str">
        <f>IF(B65&lt;&gt;0,IFERROR(IF(COUNTIF(ItemOcPreven[],B65),"SI",""),""),"")</f>
        <v/>
      </c>
      <c r="AX65" s="17">
        <f>IFERROR(INDEX(ItemOcPreven[TipoProPrev],MATCH(B65,ItemOcPreven[ItemOcPreven],0)),"")</f>
        <v>0</v>
      </c>
      <c r="AY65" s="17">
        <f>IFERROR(INDEX(ItemOcPreven[NomProPrev],MATCH(B65,ItemOcPreven[ItemOcPreven],0)),"")</f>
        <v>0</v>
      </c>
      <c r="AZ65" s="17" t="str">
        <f>IF(B65&lt;&gt;0,IFERROR(IF(COUNTIF(PrevTodas[],"SI"),"SI",""),""),"")</f>
        <v/>
      </c>
      <c r="BA65" s="151" t="str">
        <f>IFERROR(INDEX(ItemOcPreven[TipoProPrev],MATCH(AZ65,PrevTodas[PrevTodas],0)),"")</f>
        <v/>
      </c>
      <c r="BB65" s="151" t="str">
        <f>IFERROR(INDEX(ItemOcPreven[NomProPrev],MATCH(AZ65,PrevTodas[PrevTodas],0)),"")</f>
        <v/>
      </c>
      <c r="BC65" s="17" t="str">
        <f>IF(B65&lt;&gt;0,IFERROR(IF(COUNTIF(ItemOcEvto[],B65),"SI",""),""),"")</f>
        <v/>
      </c>
      <c r="BD65" s="151">
        <f>IFERROR(INDEX(ItemOcEvto[TipoEvto],MATCH(B65,ItemOcEvto[ItemOcEvto],0)),"")</f>
        <v>0</v>
      </c>
      <c r="BE65" s="17" t="str">
        <f>IF(B65&lt;&gt;0,IFERROR(IF(COUNTIF(EvtoTodas[],"SI"),"SI",""),""),"")</f>
        <v/>
      </c>
      <c r="BF65" s="151" t="str">
        <f>IFERROR(INDEX(ItemOcEvto[TipoEvto],MATCH(BE65,EvtoTodas[EvtoTodas],0)),"")</f>
        <v/>
      </c>
      <c r="BG65" s="151">
        <f t="shared" si="7"/>
        <v>0</v>
      </c>
      <c r="BH65" s="151">
        <f t="shared" si="8"/>
        <v>0</v>
      </c>
      <c r="BI65" s="214"/>
    </row>
    <row r="66" spans="2:61" ht="18" customHeight="1" x14ac:dyDescent="0.25">
      <c r="B66" s="275"/>
      <c r="C66" s="275"/>
      <c r="D66" s="277" t="str">
        <f>IFERROR(VLOOKUP(B66,Item[],3,FALSE),IFERROR(VLOOKUP(B66,Item2[],3,FALSE),""))</f>
        <v/>
      </c>
      <c r="E66" s="276" t="str">
        <f>IFERROR(VLOOKUP(B66,Item[],2,FALSE),IFERROR(VLOOKUP(B66,Item2[],2,FALSE),""))</f>
        <v/>
      </c>
      <c r="F66" s="277"/>
      <c r="G66" s="278" t="str">
        <f t="shared" si="3"/>
        <v/>
      </c>
      <c r="H66" s="277"/>
      <c r="I66" s="277"/>
      <c r="J66" s="277"/>
      <c r="K66" s="278" t="str">
        <f t="shared" si="4"/>
        <v/>
      </c>
      <c r="L66" s="279" t="str">
        <f t="shared" si="5"/>
        <v/>
      </c>
      <c r="M66" s="277"/>
      <c r="N66" s="278" t="str">
        <f t="shared" si="6"/>
        <v/>
      </c>
      <c r="O66" s="275"/>
      <c r="P66" s="275"/>
      <c r="Q66" s="275"/>
      <c r="R66" s="275"/>
      <c r="S66" s="275"/>
      <c r="T66" s="275"/>
      <c r="U66" s="275"/>
      <c r="V66" s="275"/>
      <c r="W66" s="275"/>
      <c r="X66" s="275"/>
      <c r="Y66" s="275"/>
      <c r="Z66" s="275"/>
      <c r="AA66" s="275"/>
      <c r="AB66" s="275"/>
      <c r="AC66" s="275"/>
      <c r="AD66" s="275"/>
      <c r="AE66" s="275"/>
      <c r="AF66" s="275"/>
      <c r="AG66" s="275"/>
      <c r="AH66" s="275"/>
      <c r="AI66" s="275"/>
      <c r="AJ66" s="275"/>
      <c r="AK66" s="275"/>
      <c r="AL66" s="275"/>
      <c r="AM66" s="275"/>
      <c r="AN66" s="275"/>
      <c r="AO66" s="275"/>
      <c r="AP66" s="275"/>
      <c r="AQ66" s="275"/>
      <c r="AR66" s="275"/>
      <c r="AS66" s="280" t="str">
        <f>IF(C66&lt;&gt;0,IFERROR(IF(COUNTIF(AcuariosTto[],C66),"SI",""),""),"")</f>
        <v/>
      </c>
      <c r="AT66" s="151">
        <f>IFERROR(INDEX(AcuariosTto[SignoTTo],MATCH(C66,AcuariosTto[AcuariosTTo],0)),"")</f>
        <v>0</v>
      </c>
      <c r="AU66" s="151">
        <f>IFERROR(INDEX(AcuariosTto[TipoProd],MATCH(C66,AcuariosTto[AcuariosTTo],0)),"")</f>
        <v>0</v>
      </c>
      <c r="AV66" s="151">
        <f>IFERROR(INDEX(AcuariosTto[NomProd],MATCH(C66,AcuariosTto[AcuariosTTo],0)),"")</f>
        <v>0</v>
      </c>
      <c r="AW66" s="17" t="str">
        <f>IF(B66&lt;&gt;0,IFERROR(IF(COUNTIF(ItemOcPreven[],B66),"SI",""),""),"")</f>
        <v/>
      </c>
      <c r="AX66" s="17">
        <f>IFERROR(INDEX(ItemOcPreven[TipoProPrev],MATCH(B66,ItemOcPreven[ItemOcPreven],0)),"")</f>
        <v>0</v>
      </c>
      <c r="AY66" s="17">
        <f>IFERROR(INDEX(ItemOcPreven[NomProPrev],MATCH(B66,ItemOcPreven[ItemOcPreven],0)),"")</f>
        <v>0</v>
      </c>
      <c r="AZ66" s="17" t="str">
        <f>IF(B66&lt;&gt;0,IFERROR(IF(COUNTIF(PrevTodas[],"SI"),"SI",""),""),"")</f>
        <v/>
      </c>
      <c r="BA66" s="151" t="str">
        <f>IFERROR(INDEX(ItemOcPreven[TipoProPrev],MATCH(AZ66,PrevTodas[PrevTodas],0)),"")</f>
        <v/>
      </c>
      <c r="BB66" s="151" t="str">
        <f>IFERROR(INDEX(ItemOcPreven[NomProPrev],MATCH(AZ66,PrevTodas[PrevTodas],0)),"")</f>
        <v/>
      </c>
      <c r="BC66" s="17" t="str">
        <f>IF(B66&lt;&gt;0,IFERROR(IF(COUNTIF(ItemOcEvto[],B66),"SI",""),""),"")</f>
        <v/>
      </c>
      <c r="BD66" s="151">
        <f>IFERROR(INDEX(ItemOcEvto[TipoEvto],MATCH(B66,ItemOcEvto[ItemOcEvto],0)),"")</f>
        <v>0</v>
      </c>
      <c r="BE66" s="17" t="str">
        <f>IF(B66&lt;&gt;0,IFERROR(IF(COUNTIF(EvtoTodas[],"SI"),"SI",""),""),"")</f>
        <v/>
      </c>
      <c r="BF66" s="151" t="str">
        <f>IFERROR(INDEX(ItemOcEvto[TipoEvto],MATCH(BE66,EvtoTodas[EvtoTodas],0)),"")</f>
        <v/>
      </c>
      <c r="BG66" s="151">
        <f t="shared" si="7"/>
        <v>0</v>
      </c>
      <c r="BH66" s="151">
        <f t="shared" si="8"/>
        <v>0</v>
      </c>
      <c r="BI66" s="214"/>
    </row>
    <row r="67" spans="2:61" ht="18" customHeight="1" x14ac:dyDescent="0.25">
      <c r="B67" s="275"/>
      <c r="C67" s="275"/>
      <c r="D67" s="277" t="str">
        <f>IFERROR(VLOOKUP(B67,Item[],3,FALSE),IFERROR(VLOOKUP(B67,Item2[],3,FALSE),""))</f>
        <v/>
      </c>
      <c r="E67" s="276" t="str">
        <f>IFERROR(VLOOKUP(B67,Item[],2,FALSE),IFERROR(VLOOKUP(B67,Item2[],2,FALSE),""))</f>
        <v/>
      </c>
      <c r="F67" s="277"/>
      <c r="G67" s="278" t="str">
        <f t="shared" si="3"/>
        <v/>
      </c>
      <c r="H67" s="277"/>
      <c r="I67" s="277"/>
      <c r="J67" s="277"/>
      <c r="K67" s="278" t="str">
        <f t="shared" si="4"/>
        <v/>
      </c>
      <c r="L67" s="279" t="str">
        <f t="shared" si="5"/>
        <v/>
      </c>
      <c r="M67" s="277"/>
      <c r="N67" s="278" t="str">
        <f t="shared" si="6"/>
        <v/>
      </c>
      <c r="O67" s="275"/>
      <c r="P67" s="275"/>
      <c r="Q67" s="275"/>
      <c r="R67" s="275"/>
      <c r="S67" s="275"/>
      <c r="T67" s="275"/>
      <c r="U67" s="275"/>
      <c r="V67" s="275"/>
      <c r="W67" s="275"/>
      <c r="X67" s="275"/>
      <c r="Y67" s="275"/>
      <c r="Z67" s="275"/>
      <c r="AA67" s="275"/>
      <c r="AB67" s="275"/>
      <c r="AC67" s="275"/>
      <c r="AD67" s="275"/>
      <c r="AE67" s="275"/>
      <c r="AF67" s="275"/>
      <c r="AG67" s="275"/>
      <c r="AH67" s="275"/>
      <c r="AI67" s="275"/>
      <c r="AJ67" s="275"/>
      <c r="AK67" s="275"/>
      <c r="AL67" s="275"/>
      <c r="AM67" s="275"/>
      <c r="AN67" s="275"/>
      <c r="AO67" s="275"/>
      <c r="AP67" s="275"/>
      <c r="AQ67" s="275"/>
      <c r="AR67" s="275"/>
      <c r="AS67" s="280" t="str">
        <f>IF(C67&lt;&gt;0,IFERROR(IF(COUNTIF(AcuariosTto[],C67),"SI",""),""),"")</f>
        <v/>
      </c>
      <c r="AT67" s="151">
        <f>IFERROR(INDEX(AcuariosTto[SignoTTo],MATCH(C67,AcuariosTto[AcuariosTTo],0)),"")</f>
        <v>0</v>
      </c>
      <c r="AU67" s="151">
        <f>IFERROR(INDEX(AcuariosTto[TipoProd],MATCH(C67,AcuariosTto[AcuariosTTo],0)),"")</f>
        <v>0</v>
      </c>
      <c r="AV67" s="151">
        <f>IFERROR(INDEX(AcuariosTto[NomProd],MATCH(C67,AcuariosTto[AcuariosTTo],0)),"")</f>
        <v>0</v>
      </c>
      <c r="AW67" s="17" t="str">
        <f>IF(B67&lt;&gt;0,IFERROR(IF(COUNTIF(ItemOcPreven[],B67),"SI",""),""),"")</f>
        <v/>
      </c>
      <c r="AX67" s="17">
        <f>IFERROR(INDEX(ItemOcPreven[TipoProPrev],MATCH(B67,ItemOcPreven[ItemOcPreven],0)),"")</f>
        <v>0</v>
      </c>
      <c r="AY67" s="17">
        <f>IFERROR(INDEX(ItemOcPreven[NomProPrev],MATCH(B67,ItemOcPreven[ItemOcPreven],0)),"")</f>
        <v>0</v>
      </c>
      <c r="AZ67" s="17" t="str">
        <f>IF(B67&lt;&gt;0,IFERROR(IF(COUNTIF(PrevTodas[],"SI"),"SI",""),""),"")</f>
        <v/>
      </c>
      <c r="BA67" s="151" t="str">
        <f>IFERROR(INDEX(ItemOcPreven[TipoProPrev],MATCH(AZ67,PrevTodas[PrevTodas],0)),"")</f>
        <v/>
      </c>
      <c r="BB67" s="151" t="str">
        <f>IFERROR(INDEX(ItemOcPreven[NomProPrev],MATCH(AZ67,PrevTodas[PrevTodas],0)),"")</f>
        <v/>
      </c>
      <c r="BC67" s="17" t="str">
        <f>IF(B67&lt;&gt;0,IFERROR(IF(COUNTIF(ItemOcEvto[],B67),"SI",""),""),"")</f>
        <v/>
      </c>
      <c r="BD67" s="151">
        <f>IFERROR(INDEX(ItemOcEvto[TipoEvto],MATCH(B67,ItemOcEvto[ItemOcEvto],0)),"")</f>
        <v>0</v>
      </c>
      <c r="BE67" s="17" t="str">
        <f>IF(B67&lt;&gt;0,IFERROR(IF(COUNTIF(EvtoTodas[],"SI"),"SI",""),""),"")</f>
        <v/>
      </c>
      <c r="BF67" s="151" t="str">
        <f>IFERROR(INDEX(ItemOcEvto[TipoEvto],MATCH(BE67,EvtoTodas[EvtoTodas],0)),"")</f>
        <v/>
      </c>
      <c r="BG67" s="151">
        <f t="shared" si="7"/>
        <v>0</v>
      </c>
      <c r="BH67" s="151">
        <f t="shared" si="8"/>
        <v>0</v>
      </c>
      <c r="BI67" s="214"/>
    </row>
    <row r="68" spans="2:61" ht="18" customHeight="1" x14ac:dyDescent="0.25">
      <c r="B68" s="275"/>
      <c r="C68" s="275"/>
      <c r="D68" s="277" t="str">
        <f>IFERROR(VLOOKUP(B68,Item[],3,FALSE),IFERROR(VLOOKUP(B68,Item2[],3,FALSE),""))</f>
        <v/>
      </c>
      <c r="E68" s="276" t="str">
        <f>IFERROR(VLOOKUP(B68,Item[],2,FALSE),IFERROR(VLOOKUP(B68,Item2[],2,FALSE),""))</f>
        <v/>
      </c>
      <c r="F68" s="277"/>
      <c r="G68" s="278" t="str">
        <f t="shared" si="3"/>
        <v/>
      </c>
      <c r="H68" s="277"/>
      <c r="I68" s="277"/>
      <c r="J68" s="277"/>
      <c r="K68" s="278" t="str">
        <f t="shared" si="4"/>
        <v/>
      </c>
      <c r="L68" s="279" t="str">
        <f t="shared" si="5"/>
        <v/>
      </c>
      <c r="M68" s="277"/>
      <c r="N68" s="278" t="str">
        <f t="shared" si="6"/>
        <v/>
      </c>
      <c r="O68" s="275"/>
      <c r="P68" s="275"/>
      <c r="Q68" s="275"/>
      <c r="R68" s="275"/>
      <c r="S68" s="275"/>
      <c r="T68" s="275"/>
      <c r="U68" s="275"/>
      <c r="V68" s="275"/>
      <c r="W68" s="275"/>
      <c r="X68" s="275"/>
      <c r="Y68" s="275"/>
      <c r="Z68" s="275"/>
      <c r="AA68" s="275"/>
      <c r="AB68" s="275"/>
      <c r="AC68" s="275"/>
      <c r="AD68" s="275"/>
      <c r="AE68" s="275"/>
      <c r="AF68" s="275"/>
      <c r="AG68" s="275"/>
      <c r="AH68" s="275"/>
      <c r="AI68" s="275"/>
      <c r="AJ68" s="275"/>
      <c r="AK68" s="275"/>
      <c r="AL68" s="275"/>
      <c r="AM68" s="275"/>
      <c r="AN68" s="275"/>
      <c r="AO68" s="275"/>
      <c r="AP68" s="275"/>
      <c r="AQ68" s="275"/>
      <c r="AR68" s="275"/>
      <c r="AS68" s="280" t="str">
        <f>IF(C68&lt;&gt;0,IFERROR(IF(COUNTIF(AcuariosTto[],C68),"SI",""),""),"")</f>
        <v/>
      </c>
      <c r="AT68" s="151">
        <f>IFERROR(INDEX(AcuariosTto[SignoTTo],MATCH(C68,AcuariosTto[AcuariosTTo],0)),"")</f>
        <v>0</v>
      </c>
      <c r="AU68" s="151">
        <f>IFERROR(INDEX(AcuariosTto[TipoProd],MATCH(C68,AcuariosTto[AcuariosTTo],0)),"")</f>
        <v>0</v>
      </c>
      <c r="AV68" s="151">
        <f>IFERROR(INDEX(AcuariosTto[NomProd],MATCH(C68,AcuariosTto[AcuariosTTo],0)),"")</f>
        <v>0</v>
      </c>
      <c r="AW68" s="17" t="str">
        <f>IF(B68&lt;&gt;0,IFERROR(IF(COUNTIF(ItemOcPreven[],B68),"SI",""),""),"")</f>
        <v/>
      </c>
      <c r="AX68" s="17">
        <f>IFERROR(INDEX(ItemOcPreven[TipoProPrev],MATCH(B68,ItemOcPreven[ItemOcPreven],0)),"")</f>
        <v>0</v>
      </c>
      <c r="AY68" s="17">
        <f>IFERROR(INDEX(ItemOcPreven[NomProPrev],MATCH(B68,ItemOcPreven[ItemOcPreven],0)),"")</f>
        <v>0</v>
      </c>
      <c r="AZ68" s="17" t="str">
        <f>IF(B68&lt;&gt;0,IFERROR(IF(COUNTIF(PrevTodas[],"SI"),"SI",""),""),"")</f>
        <v/>
      </c>
      <c r="BA68" s="151" t="str">
        <f>IFERROR(INDEX(ItemOcPreven[TipoProPrev],MATCH(AZ68,PrevTodas[PrevTodas],0)),"")</f>
        <v/>
      </c>
      <c r="BB68" s="151" t="str">
        <f>IFERROR(INDEX(ItemOcPreven[NomProPrev],MATCH(AZ68,PrevTodas[PrevTodas],0)),"")</f>
        <v/>
      </c>
      <c r="BC68" s="17" t="str">
        <f>IF(B68&lt;&gt;0,IFERROR(IF(COUNTIF(ItemOcEvto[],B68),"SI",""),""),"")</f>
        <v/>
      </c>
      <c r="BD68" s="151">
        <f>IFERROR(INDEX(ItemOcEvto[TipoEvto],MATCH(B68,ItemOcEvto[ItemOcEvto],0)),"")</f>
        <v>0</v>
      </c>
      <c r="BE68" s="17" t="str">
        <f>IF(B68&lt;&gt;0,IFERROR(IF(COUNTIF(EvtoTodas[],"SI"),"SI",""),""),"")</f>
        <v/>
      </c>
      <c r="BF68" s="151" t="str">
        <f>IFERROR(INDEX(ItemOcEvto[TipoEvto],MATCH(BE68,EvtoTodas[EvtoTodas],0)),"")</f>
        <v/>
      </c>
      <c r="BG68" s="151">
        <f t="shared" si="7"/>
        <v>0</v>
      </c>
      <c r="BH68" s="151">
        <f t="shared" si="8"/>
        <v>0</v>
      </c>
      <c r="BI68" s="214"/>
    </row>
    <row r="69" spans="2:61" ht="18" customHeight="1" x14ac:dyDescent="0.25">
      <c r="B69" s="275"/>
      <c r="C69" s="275"/>
      <c r="D69" s="277" t="str">
        <f>IFERROR(VLOOKUP(B69,Item[],3,FALSE),IFERROR(VLOOKUP(B69,Item2[],3,FALSE),""))</f>
        <v/>
      </c>
      <c r="E69" s="276" t="str">
        <f>IFERROR(VLOOKUP(B69,Item[],2,FALSE),IFERROR(VLOOKUP(B69,Item2[],2,FALSE),""))</f>
        <v/>
      </c>
      <c r="F69" s="277"/>
      <c r="G69" s="278" t="str">
        <f t="shared" si="3"/>
        <v/>
      </c>
      <c r="H69" s="277"/>
      <c r="I69" s="277"/>
      <c r="J69" s="277"/>
      <c r="K69" s="278" t="str">
        <f t="shared" si="4"/>
        <v/>
      </c>
      <c r="L69" s="279" t="str">
        <f t="shared" si="5"/>
        <v/>
      </c>
      <c r="M69" s="277"/>
      <c r="N69" s="278" t="str">
        <f t="shared" si="6"/>
        <v/>
      </c>
      <c r="O69" s="275"/>
      <c r="P69" s="275"/>
      <c r="Q69" s="275"/>
      <c r="R69" s="275"/>
      <c r="S69" s="275"/>
      <c r="T69" s="275"/>
      <c r="U69" s="275"/>
      <c r="V69" s="275"/>
      <c r="W69" s="275"/>
      <c r="X69" s="275"/>
      <c r="Y69" s="275"/>
      <c r="Z69" s="275"/>
      <c r="AA69" s="275"/>
      <c r="AB69" s="275"/>
      <c r="AC69" s="275"/>
      <c r="AD69" s="275"/>
      <c r="AE69" s="275"/>
      <c r="AF69" s="275"/>
      <c r="AG69" s="275"/>
      <c r="AH69" s="275"/>
      <c r="AI69" s="275"/>
      <c r="AJ69" s="275"/>
      <c r="AK69" s="275"/>
      <c r="AL69" s="275"/>
      <c r="AM69" s="275"/>
      <c r="AN69" s="275"/>
      <c r="AO69" s="275"/>
      <c r="AP69" s="275"/>
      <c r="AQ69" s="275"/>
      <c r="AR69" s="275"/>
      <c r="AS69" s="280" t="str">
        <f>IF(C69&lt;&gt;0,IFERROR(IF(COUNTIF(AcuariosTto[],C69),"SI",""),""),"")</f>
        <v/>
      </c>
      <c r="AT69" s="151">
        <f>IFERROR(INDEX(AcuariosTto[SignoTTo],MATCH(C69,AcuariosTto[AcuariosTTo],0)),"")</f>
        <v>0</v>
      </c>
      <c r="AU69" s="151">
        <f>IFERROR(INDEX(AcuariosTto[TipoProd],MATCH(C69,AcuariosTto[AcuariosTTo],0)),"")</f>
        <v>0</v>
      </c>
      <c r="AV69" s="151">
        <f>IFERROR(INDEX(AcuariosTto[NomProd],MATCH(C69,AcuariosTto[AcuariosTTo],0)),"")</f>
        <v>0</v>
      </c>
      <c r="AW69" s="17" t="str">
        <f>IF(B69&lt;&gt;0,IFERROR(IF(COUNTIF(ItemOcPreven[],B69),"SI",""),""),"")</f>
        <v/>
      </c>
      <c r="AX69" s="17">
        <f>IFERROR(INDEX(ItemOcPreven[TipoProPrev],MATCH(B69,ItemOcPreven[ItemOcPreven],0)),"")</f>
        <v>0</v>
      </c>
      <c r="AY69" s="17">
        <f>IFERROR(INDEX(ItemOcPreven[NomProPrev],MATCH(B69,ItemOcPreven[ItemOcPreven],0)),"")</f>
        <v>0</v>
      </c>
      <c r="AZ69" s="17" t="str">
        <f>IF(B69&lt;&gt;0,IFERROR(IF(COUNTIF(PrevTodas[],"SI"),"SI",""),""),"")</f>
        <v/>
      </c>
      <c r="BA69" s="151" t="str">
        <f>IFERROR(INDEX(ItemOcPreven[TipoProPrev],MATCH(AZ69,PrevTodas[PrevTodas],0)),"")</f>
        <v/>
      </c>
      <c r="BB69" s="151" t="str">
        <f>IFERROR(INDEX(ItemOcPreven[NomProPrev],MATCH(AZ69,PrevTodas[PrevTodas],0)),"")</f>
        <v/>
      </c>
      <c r="BC69" s="17" t="str">
        <f>IF(B69&lt;&gt;0,IFERROR(IF(COUNTIF(ItemOcEvto[],B69),"SI",""),""),"")</f>
        <v/>
      </c>
      <c r="BD69" s="151">
        <f>IFERROR(INDEX(ItemOcEvto[TipoEvto],MATCH(B69,ItemOcEvto[ItemOcEvto],0)),"")</f>
        <v>0</v>
      </c>
      <c r="BE69" s="17" t="str">
        <f>IF(B69&lt;&gt;0,IFERROR(IF(COUNTIF(EvtoTodas[],"SI"),"SI",""),""),"")</f>
        <v/>
      </c>
      <c r="BF69" s="151" t="str">
        <f>IFERROR(INDEX(ItemOcEvto[TipoEvto],MATCH(BE69,EvtoTodas[EvtoTodas],0)),"")</f>
        <v/>
      </c>
      <c r="BG69" s="151">
        <f t="shared" si="7"/>
        <v>0</v>
      </c>
      <c r="BH69" s="151">
        <f t="shared" si="8"/>
        <v>0</v>
      </c>
      <c r="BI69" s="214"/>
    </row>
    <row r="70" spans="2:61" ht="18" customHeight="1" x14ac:dyDescent="0.25">
      <c r="B70" s="275"/>
      <c r="C70" s="275"/>
      <c r="D70" s="277" t="str">
        <f>IFERROR(VLOOKUP(B70,Item[],3,FALSE),IFERROR(VLOOKUP(B70,Item2[],3,FALSE),""))</f>
        <v/>
      </c>
      <c r="E70" s="276" t="str">
        <f>IFERROR(VLOOKUP(B70,Item[],2,FALSE),IFERROR(VLOOKUP(B70,Item2[],2,FALSE),""))</f>
        <v/>
      </c>
      <c r="F70" s="277"/>
      <c r="G70" s="278" t="str">
        <f t="shared" si="3"/>
        <v/>
      </c>
      <c r="H70" s="277"/>
      <c r="I70" s="277"/>
      <c r="J70" s="277"/>
      <c r="K70" s="278" t="str">
        <f t="shared" si="4"/>
        <v/>
      </c>
      <c r="L70" s="279" t="str">
        <f t="shared" si="5"/>
        <v/>
      </c>
      <c r="M70" s="277"/>
      <c r="N70" s="278" t="str">
        <f t="shared" si="6"/>
        <v/>
      </c>
      <c r="O70" s="275"/>
      <c r="P70" s="275"/>
      <c r="Q70" s="275"/>
      <c r="R70" s="275"/>
      <c r="S70" s="275"/>
      <c r="T70" s="275"/>
      <c r="U70" s="275"/>
      <c r="V70" s="275"/>
      <c r="W70" s="275"/>
      <c r="X70" s="275"/>
      <c r="Y70" s="275"/>
      <c r="Z70" s="275"/>
      <c r="AA70" s="275"/>
      <c r="AB70" s="275"/>
      <c r="AC70" s="275"/>
      <c r="AD70" s="275"/>
      <c r="AE70" s="275"/>
      <c r="AF70" s="275"/>
      <c r="AG70" s="275"/>
      <c r="AH70" s="275"/>
      <c r="AI70" s="275"/>
      <c r="AJ70" s="275"/>
      <c r="AK70" s="275"/>
      <c r="AL70" s="275"/>
      <c r="AM70" s="275"/>
      <c r="AN70" s="275"/>
      <c r="AO70" s="275"/>
      <c r="AP70" s="275"/>
      <c r="AQ70" s="275"/>
      <c r="AR70" s="275"/>
      <c r="AS70" s="280" t="str">
        <f>IF(C70&lt;&gt;0,IFERROR(IF(COUNTIF(AcuariosTto[],C70),"SI",""),""),"")</f>
        <v/>
      </c>
      <c r="AT70" s="151">
        <f>IFERROR(INDEX(AcuariosTto[SignoTTo],MATCH(C70,AcuariosTto[AcuariosTTo],0)),"")</f>
        <v>0</v>
      </c>
      <c r="AU70" s="151">
        <f>IFERROR(INDEX(AcuariosTto[TipoProd],MATCH(C70,AcuariosTto[AcuariosTTo],0)),"")</f>
        <v>0</v>
      </c>
      <c r="AV70" s="151">
        <f>IFERROR(INDEX(AcuariosTto[NomProd],MATCH(C70,AcuariosTto[AcuariosTTo],0)),"")</f>
        <v>0</v>
      </c>
      <c r="AW70" s="17" t="str">
        <f>IF(B70&lt;&gt;0,IFERROR(IF(COUNTIF(ItemOcPreven[],B70),"SI",""),""),"")</f>
        <v/>
      </c>
      <c r="AX70" s="17">
        <f>IFERROR(INDEX(ItemOcPreven[TipoProPrev],MATCH(B70,ItemOcPreven[ItemOcPreven],0)),"")</f>
        <v>0</v>
      </c>
      <c r="AY70" s="17">
        <f>IFERROR(INDEX(ItemOcPreven[NomProPrev],MATCH(B70,ItemOcPreven[ItemOcPreven],0)),"")</f>
        <v>0</v>
      </c>
      <c r="AZ70" s="17" t="str">
        <f>IF(B70&lt;&gt;0,IFERROR(IF(COUNTIF(PrevTodas[],"SI"),"SI",""),""),"")</f>
        <v/>
      </c>
      <c r="BA70" s="151" t="str">
        <f>IFERROR(INDEX(ItemOcPreven[TipoProPrev],MATCH(AZ70,PrevTodas[PrevTodas],0)),"")</f>
        <v/>
      </c>
      <c r="BB70" s="151" t="str">
        <f>IFERROR(INDEX(ItemOcPreven[NomProPrev],MATCH(AZ70,PrevTodas[PrevTodas],0)),"")</f>
        <v/>
      </c>
      <c r="BC70" s="17" t="str">
        <f>IF(B70&lt;&gt;0,IFERROR(IF(COUNTIF(ItemOcEvto[],B70),"SI",""),""),"")</f>
        <v/>
      </c>
      <c r="BD70" s="151">
        <f>IFERROR(INDEX(ItemOcEvto[TipoEvto],MATCH(B70,ItemOcEvto[ItemOcEvto],0)),"")</f>
        <v>0</v>
      </c>
      <c r="BE70" s="17" t="str">
        <f>IF(B70&lt;&gt;0,IFERROR(IF(COUNTIF(EvtoTodas[],"SI"),"SI",""),""),"")</f>
        <v/>
      </c>
      <c r="BF70" s="151" t="str">
        <f>IFERROR(INDEX(ItemOcEvto[TipoEvto],MATCH(BE70,EvtoTodas[EvtoTodas],0)),"")</f>
        <v/>
      </c>
      <c r="BG70" s="151">
        <f t="shared" si="7"/>
        <v>0</v>
      </c>
      <c r="BH70" s="151">
        <f t="shared" si="8"/>
        <v>0</v>
      </c>
      <c r="BI70" s="214"/>
    </row>
    <row r="71" spans="2:61" ht="18" customHeight="1" x14ac:dyDescent="0.25">
      <c r="B71" s="275"/>
      <c r="C71" s="275"/>
      <c r="D71" s="277" t="str">
        <f>IFERROR(VLOOKUP(B71,Item[],3,FALSE),IFERROR(VLOOKUP(B71,Item2[],3,FALSE),""))</f>
        <v/>
      </c>
      <c r="E71" s="276" t="str">
        <f>IFERROR(VLOOKUP(B71,Item[],2,FALSE),IFERROR(VLOOKUP(B71,Item2[],2,FALSE),""))</f>
        <v/>
      </c>
      <c r="F71" s="277"/>
      <c r="G71" s="278" t="str">
        <f t="shared" si="3"/>
        <v/>
      </c>
      <c r="H71" s="277"/>
      <c r="I71" s="277"/>
      <c r="J71" s="277"/>
      <c r="K71" s="278" t="str">
        <f t="shared" si="4"/>
        <v/>
      </c>
      <c r="L71" s="279" t="str">
        <f t="shared" si="5"/>
        <v/>
      </c>
      <c r="M71" s="277"/>
      <c r="N71" s="278" t="str">
        <f t="shared" si="6"/>
        <v/>
      </c>
      <c r="O71" s="275"/>
      <c r="P71" s="275"/>
      <c r="Q71" s="275"/>
      <c r="R71" s="275"/>
      <c r="S71" s="275"/>
      <c r="T71" s="275"/>
      <c r="U71" s="275"/>
      <c r="V71" s="275"/>
      <c r="W71" s="275"/>
      <c r="X71" s="275"/>
      <c r="Y71" s="275"/>
      <c r="Z71" s="275"/>
      <c r="AA71" s="275"/>
      <c r="AB71" s="275"/>
      <c r="AC71" s="275"/>
      <c r="AD71" s="275"/>
      <c r="AE71" s="275"/>
      <c r="AF71" s="275"/>
      <c r="AG71" s="275"/>
      <c r="AH71" s="275"/>
      <c r="AI71" s="275"/>
      <c r="AJ71" s="275"/>
      <c r="AK71" s="275"/>
      <c r="AL71" s="275"/>
      <c r="AM71" s="275"/>
      <c r="AN71" s="275"/>
      <c r="AO71" s="275"/>
      <c r="AP71" s="275"/>
      <c r="AQ71" s="275"/>
      <c r="AR71" s="275"/>
      <c r="AS71" s="280" t="str">
        <f>IF(C71&lt;&gt;0,IFERROR(IF(COUNTIF(AcuariosTto[],C71),"SI",""),""),"")</f>
        <v/>
      </c>
      <c r="AT71" s="151">
        <f>IFERROR(INDEX(AcuariosTto[SignoTTo],MATCH(C71,AcuariosTto[AcuariosTTo],0)),"")</f>
        <v>0</v>
      </c>
      <c r="AU71" s="151">
        <f>IFERROR(INDEX(AcuariosTto[TipoProd],MATCH(C71,AcuariosTto[AcuariosTTo],0)),"")</f>
        <v>0</v>
      </c>
      <c r="AV71" s="151">
        <f>IFERROR(INDEX(AcuariosTto[NomProd],MATCH(C71,AcuariosTto[AcuariosTTo],0)),"")</f>
        <v>0</v>
      </c>
      <c r="AW71" s="17" t="str">
        <f>IF(B71&lt;&gt;0,IFERROR(IF(COUNTIF(ItemOcPreven[],B71),"SI",""),""),"")</f>
        <v/>
      </c>
      <c r="AX71" s="17">
        <f>IFERROR(INDEX(ItemOcPreven[TipoProPrev],MATCH(B71,ItemOcPreven[ItemOcPreven],0)),"")</f>
        <v>0</v>
      </c>
      <c r="AY71" s="17">
        <f>IFERROR(INDEX(ItemOcPreven[NomProPrev],MATCH(B71,ItemOcPreven[ItemOcPreven],0)),"")</f>
        <v>0</v>
      </c>
      <c r="AZ71" s="17" t="str">
        <f>IF(B71&lt;&gt;0,IFERROR(IF(COUNTIF(PrevTodas[],"SI"),"SI",""),""),"")</f>
        <v/>
      </c>
      <c r="BA71" s="151" t="str">
        <f>IFERROR(INDEX(ItemOcPreven[TipoProPrev],MATCH(AZ71,PrevTodas[PrevTodas],0)),"")</f>
        <v/>
      </c>
      <c r="BB71" s="151" t="str">
        <f>IFERROR(INDEX(ItemOcPreven[NomProPrev],MATCH(AZ71,PrevTodas[PrevTodas],0)),"")</f>
        <v/>
      </c>
      <c r="BC71" s="17" t="str">
        <f>IF(B71&lt;&gt;0,IFERROR(IF(COUNTIF(ItemOcEvto[],B71),"SI",""),""),"")</f>
        <v/>
      </c>
      <c r="BD71" s="151">
        <f>IFERROR(INDEX(ItemOcEvto[TipoEvto],MATCH(B71,ItemOcEvto[ItemOcEvto],0)),"")</f>
        <v>0</v>
      </c>
      <c r="BE71" s="17" t="str">
        <f>IF(B71&lt;&gt;0,IFERROR(IF(COUNTIF(EvtoTodas[],"SI"),"SI",""),""),"")</f>
        <v/>
      </c>
      <c r="BF71" s="151" t="str">
        <f>IFERROR(INDEX(ItemOcEvto[TipoEvto],MATCH(BE71,EvtoTodas[EvtoTodas],0)),"")</f>
        <v/>
      </c>
      <c r="BG71" s="151">
        <f t="shared" si="7"/>
        <v>0</v>
      </c>
      <c r="BH71" s="151">
        <f t="shared" si="8"/>
        <v>0</v>
      </c>
      <c r="BI71" s="214"/>
    </row>
    <row r="72" spans="2:61" ht="18" customHeight="1" x14ac:dyDescent="0.25">
      <c r="B72" s="275"/>
      <c r="C72" s="275"/>
      <c r="D72" s="277" t="str">
        <f>IFERROR(VLOOKUP(B72,Item[],3,FALSE),IFERROR(VLOOKUP(B72,Item2[],3,FALSE),""))</f>
        <v/>
      </c>
      <c r="E72" s="276" t="str">
        <f>IFERROR(VLOOKUP(B72,Item[],2,FALSE),IFERROR(VLOOKUP(B72,Item2[],2,FALSE),""))</f>
        <v/>
      </c>
      <c r="F72" s="277"/>
      <c r="G72" s="278" t="str">
        <f t="shared" si="3"/>
        <v/>
      </c>
      <c r="H72" s="277"/>
      <c r="I72" s="277"/>
      <c r="J72" s="277"/>
      <c r="K72" s="278" t="str">
        <f t="shared" si="4"/>
        <v/>
      </c>
      <c r="L72" s="279" t="str">
        <f t="shared" si="5"/>
        <v/>
      </c>
      <c r="M72" s="277"/>
      <c r="N72" s="278" t="str">
        <f t="shared" si="6"/>
        <v/>
      </c>
      <c r="O72" s="275"/>
      <c r="P72" s="275"/>
      <c r="Q72" s="275"/>
      <c r="R72" s="275"/>
      <c r="S72" s="275"/>
      <c r="T72" s="275"/>
      <c r="U72" s="275"/>
      <c r="V72" s="275"/>
      <c r="W72" s="275"/>
      <c r="X72" s="275"/>
      <c r="Y72" s="275"/>
      <c r="Z72" s="275"/>
      <c r="AA72" s="275"/>
      <c r="AB72" s="275"/>
      <c r="AC72" s="275"/>
      <c r="AD72" s="275"/>
      <c r="AE72" s="275"/>
      <c r="AF72" s="275"/>
      <c r="AG72" s="275"/>
      <c r="AH72" s="275"/>
      <c r="AI72" s="275"/>
      <c r="AJ72" s="275"/>
      <c r="AK72" s="275"/>
      <c r="AL72" s="275"/>
      <c r="AM72" s="275"/>
      <c r="AN72" s="275"/>
      <c r="AO72" s="275"/>
      <c r="AP72" s="275"/>
      <c r="AQ72" s="275"/>
      <c r="AR72" s="275"/>
      <c r="AS72" s="280" t="str">
        <f>IF(C72&lt;&gt;0,IFERROR(IF(COUNTIF(AcuariosTto[],C72),"SI",""),""),"")</f>
        <v/>
      </c>
      <c r="AT72" s="151">
        <f>IFERROR(INDEX(AcuariosTto[SignoTTo],MATCH(C72,AcuariosTto[AcuariosTTo],0)),"")</f>
        <v>0</v>
      </c>
      <c r="AU72" s="151">
        <f>IFERROR(INDEX(AcuariosTto[TipoProd],MATCH(C72,AcuariosTto[AcuariosTTo],0)),"")</f>
        <v>0</v>
      </c>
      <c r="AV72" s="151">
        <f>IFERROR(INDEX(AcuariosTto[NomProd],MATCH(C72,AcuariosTto[AcuariosTTo],0)),"")</f>
        <v>0</v>
      </c>
      <c r="AW72" s="17" t="str">
        <f>IF(B72&lt;&gt;0,IFERROR(IF(COUNTIF(ItemOcPreven[],B72),"SI",""),""),"")</f>
        <v/>
      </c>
      <c r="AX72" s="17">
        <f>IFERROR(INDEX(ItemOcPreven[TipoProPrev],MATCH(B72,ItemOcPreven[ItemOcPreven],0)),"")</f>
        <v>0</v>
      </c>
      <c r="AY72" s="17">
        <f>IFERROR(INDEX(ItemOcPreven[NomProPrev],MATCH(B72,ItemOcPreven[ItemOcPreven],0)),"")</f>
        <v>0</v>
      </c>
      <c r="AZ72" s="17" t="str">
        <f>IF(B72&lt;&gt;0,IFERROR(IF(COUNTIF(PrevTodas[],"SI"),"SI",""),""),"")</f>
        <v/>
      </c>
      <c r="BA72" s="151" t="str">
        <f>IFERROR(INDEX(ItemOcPreven[TipoProPrev],MATCH(AZ72,PrevTodas[PrevTodas],0)),"")</f>
        <v/>
      </c>
      <c r="BB72" s="151" t="str">
        <f>IFERROR(INDEX(ItemOcPreven[NomProPrev],MATCH(AZ72,PrevTodas[PrevTodas],0)),"")</f>
        <v/>
      </c>
      <c r="BC72" s="17" t="str">
        <f>IF(B72&lt;&gt;0,IFERROR(IF(COUNTIF(ItemOcEvto[],B72),"SI",""),""),"")</f>
        <v/>
      </c>
      <c r="BD72" s="151">
        <f>IFERROR(INDEX(ItemOcEvto[TipoEvto],MATCH(B72,ItemOcEvto[ItemOcEvto],0)),"")</f>
        <v>0</v>
      </c>
      <c r="BE72" s="17" t="str">
        <f>IF(B72&lt;&gt;0,IFERROR(IF(COUNTIF(EvtoTodas[],"SI"),"SI",""),""),"")</f>
        <v/>
      </c>
      <c r="BF72" s="151" t="str">
        <f>IFERROR(INDEX(ItemOcEvto[TipoEvto],MATCH(BE72,EvtoTodas[EvtoTodas],0)),"")</f>
        <v/>
      </c>
      <c r="BG72" s="151">
        <f t="shared" si="7"/>
        <v>0</v>
      </c>
      <c r="BH72" s="151">
        <f t="shared" si="8"/>
        <v>0</v>
      </c>
      <c r="BI72" s="214"/>
    </row>
    <row r="73" spans="2:61" ht="18" customHeight="1" x14ac:dyDescent="0.25">
      <c r="B73" s="275"/>
      <c r="C73" s="275"/>
      <c r="D73" s="277" t="str">
        <f>IFERROR(VLOOKUP(B73,Item[],3,FALSE),IFERROR(VLOOKUP(B73,Item2[],3,FALSE),""))</f>
        <v/>
      </c>
      <c r="E73" s="276" t="str">
        <f>IFERROR(VLOOKUP(B73,Item[],2,FALSE),IFERROR(VLOOKUP(B73,Item2[],2,FALSE),""))</f>
        <v/>
      </c>
      <c r="F73" s="277"/>
      <c r="G73" s="278" t="str">
        <f t="shared" si="3"/>
        <v/>
      </c>
      <c r="H73" s="277"/>
      <c r="I73" s="277"/>
      <c r="J73" s="277"/>
      <c r="K73" s="278" t="str">
        <f t="shared" si="4"/>
        <v/>
      </c>
      <c r="L73" s="279" t="str">
        <f t="shared" si="5"/>
        <v/>
      </c>
      <c r="M73" s="277"/>
      <c r="N73" s="278" t="str">
        <f t="shared" si="6"/>
        <v/>
      </c>
      <c r="O73" s="275"/>
      <c r="P73" s="275"/>
      <c r="Q73" s="275"/>
      <c r="R73" s="275"/>
      <c r="S73" s="275"/>
      <c r="T73" s="275"/>
      <c r="U73" s="275"/>
      <c r="V73" s="275"/>
      <c r="W73" s="275"/>
      <c r="X73" s="275"/>
      <c r="Y73" s="275"/>
      <c r="Z73" s="275"/>
      <c r="AA73" s="275"/>
      <c r="AB73" s="275"/>
      <c r="AC73" s="275"/>
      <c r="AD73" s="275"/>
      <c r="AE73" s="275"/>
      <c r="AF73" s="275"/>
      <c r="AG73" s="275"/>
      <c r="AH73" s="275"/>
      <c r="AI73" s="275"/>
      <c r="AJ73" s="275"/>
      <c r="AK73" s="275"/>
      <c r="AL73" s="275"/>
      <c r="AM73" s="275"/>
      <c r="AN73" s="275"/>
      <c r="AO73" s="275"/>
      <c r="AP73" s="275"/>
      <c r="AQ73" s="275"/>
      <c r="AR73" s="275"/>
      <c r="AS73" s="280" t="str">
        <f>IF(C73&lt;&gt;0,IFERROR(IF(COUNTIF(AcuariosTto[],C73),"SI",""),""),"")</f>
        <v/>
      </c>
      <c r="AT73" s="151">
        <f>IFERROR(INDEX(AcuariosTto[SignoTTo],MATCH(C73,AcuariosTto[AcuariosTTo],0)),"")</f>
        <v>0</v>
      </c>
      <c r="AU73" s="151">
        <f>IFERROR(INDEX(AcuariosTto[TipoProd],MATCH(C73,AcuariosTto[AcuariosTTo],0)),"")</f>
        <v>0</v>
      </c>
      <c r="AV73" s="151">
        <f>IFERROR(INDEX(AcuariosTto[NomProd],MATCH(C73,AcuariosTto[AcuariosTTo],0)),"")</f>
        <v>0</v>
      </c>
      <c r="AW73" s="17" t="str">
        <f>IF(B73&lt;&gt;0,IFERROR(IF(COUNTIF(ItemOcPreven[],B73),"SI",""),""),"")</f>
        <v/>
      </c>
      <c r="AX73" s="17">
        <f>IFERROR(INDEX(ItemOcPreven[TipoProPrev],MATCH(B73,ItemOcPreven[ItemOcPreven],0)),"")</f>
        <v>0</v>
      </c>
      <c r="AY73" s="17">
        <f>IFERROR(INDEX(ItemOcPreven[NomProPrev],MATCH(B73,ItemOcPreven[ItemOcPreven],0)),"")</f>
        <v>0</v>
      </c>
      <c r="AZ73" s="17" t="str">
        <f>IF(B73&lt;&gt;0,IFERROR(IF(COUNTIF(PrevTodas[],"SI"),"SI",""),""),"")</f>
        <v/>
      </c>
      <c r="BA73" s="151" t="str">
        <f>IFERROR(INDEX(ItemOcPreven[TipoProPrev],MATCH(AZ73,PrevTodas[PrevTodas],0)),"")</f>
        <v/>
      </c>
      <c r="BB73" s="151" t="str">
        <f>IFERROR(INDEX(ItemOcPreven[NomProPrev],MATCH(AZ73,PrevTodas[PrevTodas],0)),"")</f>
        <v/>
      </c>
      <c r="BC73" s="17" t="str">
        <f>IF(B73&lt;&gt;0,IFERROR(IF(COUNTIF(ItemOcEvto[],B73),"SI",""),""),"")</f>
        <v/>
      </c>
      <c r="BD73" s="151">
        <f>IFERROR(INDEX(ItemOcEvto[TipoEvto],MATCH(B73,ItemOcEvto[ItemOcEvto],0)),"")</f>
        <v>0</v>
      </c>
      <c r="BE73" s="17" t="str">
        <f>IF(B73&lt;&gt;0,IFERROR(IF(COUNTIF(EvtoTodas[],"SI"),"SI",""),""),"")</f>
        <v/>
      </c>
      <c r="BF73" s="151" t="str">
        <f>IFERROR(INDEX(ItemOcEvto[TipoEvto],MATCH(BE73,EvtoTodas[EvtoTodas],0)),"")</f>
        <v/>
      </c>
      <c r="BG73" s="151">
        <f t="shared" si="7"/>
        <v>0</v>
      </c>
      <c r="BH73" s="151">
        <f t="shared" si="8"/>
        <v>0</v>
      </c>
      <c r="BI73" s="214"/>
    </row>
    <row r="74" spans="2:61" ht="18" customHeight="1" x14ac:dyDescent="0.25">
      <c r="B74" s="275"/>
      <c r="C74" s="275"/>
      <c r="D74" s="277" t="str">
        <f>IFERROR(VLOOKUP(B74,Item[],3,FALSE),IFERROR(VLOOKUP(B74,Item2[],3,FALSE),""))</f>
        <v/>
      </c>
      <c r="E74" s="276" t="str">
        <f>IFERROR(VLOOKUP(B74,Item[],2,FALSE),IFERROR(VLOOKUP(B74,Item2[],2,FALSE),""))</f>
        <v/>
      </c>
      <c r="F74" s="277"/>
      <c r="G74" s="278" t="str">
        <f t="shared" si="3"/>
        <v/>
      </c>
      <c r="H74" s="277"/>
      <c r="I74" s="277"/>
      <c r="J74" s="277"/>
      <c r="K74" s="278" t="str">
        <f t="shared" si="4"/>
        <v/>
      </c>
      <c r="L74" s="279" t="str">
        <f t="shared" si="5"/>
        <v/>
      </c>
      <c r="M74" s="277"/>
      <c r="N74" s="278" t="str">
        <f t="shared" si="6"/>
        <v/>
      </c>
      <c r="O74" s="275"/>
      <c r="P74" s="275"/>
      <c r="Q74" s="275"/>
      <c r="R74" s="275"/>
      <c r="S74" s="275"/>
      <c r="T74" s="275"/>
      <c r="U74" s="275"/>
      <c r="V74" s="275"/>
      <c r="W74" s="275"/>
      <c r="X74" s="275"/>
      <c r="Y74" s="275"/>
      <c r="Z74" s="275"/>
      <c r="AA74" s="275"/>
      <c r="AB74" s="275"/>
      <c r="AC74" s="275"/>
      <c r="AD74" s="275"/>
      <c r="AE74" s="275"/>
      <c r="AF74" s="275"/>
      <c r="AG74" s="275"/>
      <c r="AH74" s="275"/>
      <c r="AI74" s="275"/>
      <c r="AJ74" s="275"/>
      <c r="AK74" s="275"/>
      <c r="AL74" s="275"/>
      <c r="AM74" s="275"/>
      <c r="AN74" s="275"/>
      <c r="AO74" s="275"/>
      <c r="AP74" s="275"/>
      <c r="AQ74" s="275"/>
      <c r="AR74" s="275"/>
      <c r="AS74" s="280" t="str">
        <f>IF(C74&lt;&gt;0,IFERROR(IF(COUNTIF(AcuariosTto[],C74),"SI",""),""),"")</f>
        <v/>
      </c>
      <c r="AT74" s="151">
        <f>IFERROR(INDEX(AcuariosTto[SignoTTo],MATCH(C74,AcuariosTto[AcuariosTTo],0)),"")</f>
        <v>0</v>
      </c>
      <c r="AU74" s="151">
        <f>IFERROR(INDEX(AcuariosTto[TipoProd],MATCH(C74,AcuariosTto[AcuariosTTo],0)),"")</f>
        <v>0</v>
      </c>
      <c r="AV74" s="151">
        <f>IFERROR(INDEX(AcuariosTto[NomProd],MATCH(C74,AcuariosTto[AcuariosTTo],0)),"")</f>
        <v>0</v>
      </c>
      <c r="AW74" s="17" t="str">
        <f>IF(B74&lt;&gt;0,IFERROR(IF(COUNTIF(ItemOcPreven[],B74),"SI",""),""),"")</f>
        <v/>
      </c>
      <c r="AX74" s="17">
        <f>IFERROR(INDEX(ItemOcPreven[TipoProPrev],MATCH(B74,ItemOcPreven[ItemOcPreven],0)),"")</f>
        <v>0</v>
      </c>
      <c r="AY74" s="17">
        <f>IFERROR(INDEX(ItemOcPreven[NomProPrev],MATCH(B74,ItemOcPreven[ItemOcPreven],0)),"")</f>
        <v>0</v>
      </c>
      <c r="AZ74" s="17" t="str">
        <f>IF(B74&lt;&gt;0,IFERROR(IF(COUNTIF(PrevTodas[],"SI"),"SI",""),""),"")</f>
        <v/>
      </c>
      <c r="BA74" s="151" t="str">
        <f>IFERROR(INDEX(ItemOcPreven[TipoProPrev],MATCH(AZ74,PrevTodas[PrevTodas],0)),"")</f>
        <v/>
      </c>
      <c r="BB74" s="151" t="str">
        <f>IFERROR(INDEX(ItemOcPreven[NomProPrev],MATCH(AZ74,PrevTodas[PrevTodas],0)),"")</f>
        <v/>
      </c>
      <c r="BC74" s="17" t="str">
        <f>IF(B74&lt;&gt;0,IFERROR(IF(COUNTIF(ItemOcEvto[],B74),"SI",""),""),"")</f>
        <v/>
      </c>
      <c r="BD74" s="151">
        <f>IFERROR(INDEX(ItemOcEvto[TipoEvto],MATCH(B74,ItemOcEvto[ItemOcEvto],0)),"")</f>
        <v>0</v>
      </c>
      <c r="BE74" s="17" t="str">
        <f>IF(B74&lt;&gt;0,IFERROR(IF(COUNTIF(EvtoTodas[],"SI"),"SI",""),""),"")</f>
        <v/>
      </c>
      <c r="BF74" s="151" t="str">
        <f>IFERROR(INDEX(ItemOcEvto[TipoEvto],MATCH(BE74,EvtoTodas[EvtoTodas],0)),"")</f>
        <v/>
      </c>
      <c r="BG74" s="151">
        <f t="shared" si="7"/>
        <v>0</v>
      </c>
      <c r="BH74" s="151">
        <f t="shared" si="8"/>
        <v>0</v>
      </c>
      <c r="BI74" s="214"/>
    </row>
    <row r="75" spans="2:61" ht="18" customHeight="1" x14ac:dyDescent="0.25">
      <c r="B75" s="275"/>
      <c r="C75" s="275"/>
      <c r="D75" s="277" t="str">
        <f>IFERROR(VLOOKUP(B75,Item[],3,FALSE),IFERROR(VLOOKUP(B75,Item2[],3,FALSE),""))</f>
        <v/>
      </c>
      <c r="E75" s="276" t="str">
        <f>IFERROR(VLOOKUP(B75,Item[],2,FALSE),IFERROR(VLOOKUP(B75,Item2[],2,FALSE),""))</f>
        <v/>
      </c>
      <c r="F75" s="277"/>
      <c r="G75" s="278" t="str">
        <f t="shared" si="3"/>
        <v/>
      </c>
      <c r="H75" s="277"/>
      <c r="I75" s="277"/>
      <c r="J75" s="277"/>
      <c r="K75" s="278" t="str">
        <f t="shared" si="4"/>
        <v/>
      </c>
      <c r="L75" s="279" t="str">
        <f t="shared" si="5"/>
        <v/>
      </c>
      <c r="M75" s="277"/>
      <c r="N75" s="278" t="str">
        <f t="shared" si="6"/>
        <v/>
      </c>
      <c r="O75" s="275"/>
      <c r="P75" s="275"/>
      <c r="Q75" s="275"/>
      <c r="R75" s="275"/>
      <c r="S75" s="275"/>
      <c r="T75" s="275"/>
      <c r="U75" s="275"/>
      <c r="V75" s="275"/>
      <c r="W75" s="275"/>
      <c r="X75" s="275"/>
      <c r="Y75" s="275"/>
      <c r="Z75" s="275"/>
      <c r="AA75" s="275"/>
      <c r="AB75" s="275"/>
      <c r="AC75" s="275"/>
      <c r="AD75" s="275"/>
      <c r="AE75" s="275"/>
      <c r="AF75" s="275"/>
      <c r="AG75" s="275"/>
      <c r="AH75" s="275"/>
      <c r="AI75" s="275"/>
      <c r="AJ75" s="275"/>
      <c r="AK75" s="275"/>
      <c r="AL75" s="275"/>
      <c r="AM75" s="275"/>
      <c r="AN75" s="275"/>
      <c r="AO75" s="275"/>
      <c r="AP75" s="275"/>
      <c r="AQ75" s="275"/>
      <c r="AR75" s="275"/>
      <c r="AS75" s="280" t="str">
        <f>IF(C75&lt;&gt;0,IFERROR(IF(COUNTIF(AcuariosTto[],C75),"SI",""),""),"")</f>
        <v/>
      </c>
      <c r="AT75" s="151">
        <f>IFERROR(INDEX(AcuariosTto[SignoTTo],MATCH(C75,AcuariosTto[AcuariosTTo],0)),"")</f>
        <v>0</v>
      </c>
      <c r="AU75" s="151">
        <f>IFERROR(INDEX(AcuariosTto[TipoProd],MATCH(C75,AcuariosTto[AcuariosTTo],0)),"")</f>
        <v>0</v>
      </c>
      <c r="AV75" s="151">
        <f>IFERROR(INDEX(AcuariosTto[NomProd],MATCH(C75,AcuariosTto[AcuariosTTo],0)),"")</f>
        <v>0</v>
      </c>
      <c r="AW75" s="17" t="str">
        <f>IF(B75&lt;&gt;0,IFERROR(IF(COUNTIF(ItemOcPreven[],B75),"SI",""),""),"")</f>
        <v/>
      </c>
      <c r="AX75" s="17">
        <f>IFERROR(INDEX(ItemOcPreven[TipoProPrev],MATCH(B75,ItemOcPreven[ItemOcPreven],0)),"")</f>
        <v>0</v>
      </c>
      <c r="AY75" s="17">
        <f>IFERROR(INDEX(ItemOcPreven[NomProPrev],MATCH(B75,ItemOcPreven[ItemOcPreven],0)),"")</f>
        <v>0</v>
      </c>
      <c r="AZ75" s="17" t="str">
        <f>IF(B75&lt;&gt;0,IFERROR(IF(COUNTIF(PrevTodas[],"SI"),"SI",""),""),"")</f>
        <v/>
      </c>
      <c r="BA75" s="151" t="str">
        <f>IFERROR(INDEX(ItemOcPreven[TipoProPrev],MATCH(AZ75,PrevTodas[PrevTodas],0)),"")</f>
        <v/>
      </c>
      <c r="BB75" s="151" t="str">
        <f>IFERROR(INDEX(ItemOcPreven[NomProPrev],MATCH(AZ75,PrevTodas[PrevTodas],0)),"")</f>
        <v/>
      </c>
      <c r="BC75" s="17" t="str">
        <f>IF(B75&lt;&gt;0,IFERROR(IF(COUNTIF(ItemOcEvto[],B75),"SI",""),""),"")</f>
        <v/>
      </c>
      <c r="BD75" s="151">
        <f>IFERROR(INDEX(ItemOcEvto[TipoEvto],MATCH(B75,ItemOcEvto[ItemOcEvto],0)),"")</f>
        <v>0</v>
      </c>
      <c r="BE75" s="17" t="str">
        <f>IF(B75&lt;&gt;0,IFERROR(IF(COUNTIF(EvtoTodas[],"SI"),"SI",""),""),"")</f>
        <v/>
      </c>
      <c r="BF75" s="151" t="str">
        <f>IFERROR(INDEX(ItemOcEvto[TipoEvto],MATCH(BE75,EvtoTodas[EvtoTodas],0)),"")</f>
        <v/>
      </c>
      <c r="BG75" s="151">
        <f t="shared" si="7"/>
        <v>0</v>
      </c>
      <c r="BH75" s="151">
        <f t="shared" si="8"/>
        <v>0</v>
      </c>
      <c r="BI75" s="214"/>
    </row>
    <row r="76" spans="2:61" ht="18" customHeight="1" x14ac:dyDescent="0.25">
      <c r="B76" s="275"/>
      <c r="C76" s="275"/>
      <c r="D76" s="277" t="str">
        <f>IFERROR(VLOOKUP(B76,Item[],3,FALSE),IFERROR(VLOOKUP(B76,Item2[],3,FALSE),""))</f>
        <v/>
      </c>
      <c r="E76" s="276" t="str">
        <f>IFERROR(VLOOKUP(B76,Item[],2,FALSE),IFERROR(VLOOKUP(B76,Item2[],2,FALSE),""))</f>
        <v/>
      </c>
      <c r="F76" s="277"/>
      <c r="G76" s="278" t="str">
        <f t="shared" si="3"/>
        <v/>
      </c>
      <c r="H76" s="277"/>
      <c r="I76" s="277"/>
      <c r="J76" s="277"/>
      <c r="K76" s="278" t="str">
        <f t="shared" si="4"/>
        <v/>
      </c>
      <c r="L76" s="279" t="str">
        <f t="shared" si="5"/>
        <v/>
      </c>
      <c r="M76" s="277"/>
      <c r="N76" s="278" t="str">
        <f t="shared" si="6"/>
        <v/>
      </c>
      <c r="O76" s="275"/>
      <c r="P76" s="275"/>
      <c r="Q76" s="275"/>
      <c r="R76" s="275"/>
      <c r="S76" s="275"/>
      <c r="T76" s="275"/>
      <c r="U76" s="275"/>
      <c r="V76" s="275"/>
      <c r="W76" s="275"/>
      <c r="X76" s="275"/>
      <c r="Y76" s="275"/>
      <c r="Z76" s="275"/>
      <c r="AA76" s="275"/>
      <c r="AB76" s="275"/>
      <c r="AC76" s="275"/>
      <c r="AD76" s="275"/>
      <c r="AE76" s="275"/>
      <c r="AF76" s="275"/>
      <c r="AG76" s="275"/>
      <c r="AH76" s="275"/>
      <c r="AI76" s="275"/>
      <c r="AJ76" s="275"/>
      <c r="AK76" s="275"/>
      <c r="AL76" s="275"/>
      <c r="AM76" s="275"/>
      <c r="AN76" s="275"/>
      <c r="AO76" s="275"/>
      <c r="AP76" s="275"/>
      <c r="AQ76" s="275"/>
      <c r="AR76" s="275"/>
      <c r="AS76" s="280" t="str">
        <f>IF(C76&lt;&gt;0,IFERROR(IF(COUNTIF(AcuariosTto[],C76),"SI",""),""),"")</f>
        <v/>
      </c>
      <c r="AT76" s="151">
        <f>IFERROR(INDEX(AcuariosTto[SignoTTo],MATCH(C76,AcuariosTto[AcuariosTTo],0)),"")</f>
        <v>0</v>
      </c>
      <c r="AU76" s="151">
        <f>IFERROR(INDEX(AcuariosTto[TipoProd],MATCH(C76,AcuariosTto[AcuariosTTo],0)),"")</f>
        <v>0</v>
      </c>
      <c r="AV76" s="151">
        <f>IFERROR(INDEX(AcuariosTto[NomProd],MATCH(C76,AcuariosTto[AcuariosTTo],0)),"")</f>
        <v>0</v>
      </c>
      <c r="AW76" s="17" t="str">
        <f>IF(B76&lt;&gt;0,IFERROR(IF(COUNTIF(ItemOcPreven[],B76),"SI",""),""),"")</f>
        <v/>
      </c>
      <c r="AX76" s="17">
        <f>IFERROR(INDEX(ItemOcPreven[TipoProPrev],MATCH(B76,ItemOcPreven[ItemOcPreven],0)),"")</f>
        <v>0</v>
      </c>
      <c r="AY76" s="17">
        <f>IFERROR(INDEX(ItemOcPreven[NomProPrev],MATCH(B76,ItemOcPreven[ItemOcPreven],0)),"")</f>
        <v>0</v>
      </c>
      <c r="AZ76" s="17" t="str">
        <f>IF(B76&lt;&gt;0,IFERROR(IF(COUNTIF(PrevTodas[],"SI"),"SI",""),""),"")</f>
        <v/>
      </c>
      <c r="BA76" s="151" t="str">
        <f>IFERROR(INDEX(ItemOcPreven[TipoProPrev],MATCH(AZ76,PrevTodas[PrevTodas],0)),"")</f>
        <v/>
      </c>
      <c r="BB76" s="151" t="str">
        <f>IFERROR(INDEX(ItemOcPreven[NomProPrev],MATCH(AZ76,PrevTodas[PrevTodas],0)),"")</f>
        <v/>
      </c>
      <c r="BC76" s="17" t="str">
        <f>IF(B76&lt;&gt;0,IFERROR(IF(COUNTIF(ItemOcEvto[],B76),"SI",""),""),"")</f>
        <v/>
      </c>
      <c r="BD76" s="151">
        <f>IFERROR(INDEX(ItemOcEvto[TipoEvto],MATCH(B76,ItemOcEvto[ItemOcEvto],0)),"")</f>
        <v>0</v>
      </c>
      <c r="BE76" s="17" t="str">
        <f>IF(B76&lt;&gt;0,IFERROR(IF(COUNTIF(EvtoTodas[],"SI"),"SI",""),""),"")</f>
        <v/>
      </c>
      <c r="BF76" s="151" t="str">
        <f>IFERROR(INDEX(ItemOcEvto[TipoEvto],MATCH(BE76,EvtoTodas[EvtoTodas],0)),"")</f>
        <v/>
      </c>
      <c r="BG76" s="151">
        <f t="shared" si="7"/>
        <v>0</v>
      </c>
      <c r="BH76" s="151">
        <f t="shared" si="8"/>
        <v>0</v>
      </c>
      <c r="BI76" s="214"/>
    </row>
    <row r="77" spans="2:61" ht="18" customHeight="1" x14ac:dyDescent="0.25">
      <c r="B77" s="275"/>
      <c r="C77" s="275"/>
      <c r="D77" s="277" t="str">
        <f>IFERROR(VLOOKUP(B77,Item[],3,FALSE),IFERROR(VLOOKUP(B77,Item2[],3,FALSE),""))</f>
        <v/>
      </c>
      <c r="E77" s="276" t="str">
        <f>IFERROR(VLOOKUP(B77,Item[],2,FALSE),IFERROR(VLOOKUP(B77,Item2[],2,FALSE),""))</f>
        <v/>
      </c>
      <c r="F77" s="277"/>
      <c r="G77" s="278" t="str">
        <f t="shared" si="3"/>
        <v/>
      </c>
      <c r="H77" s="277"/>
      <c r="I77" s="277"/>
      <c r="J77" s="277"/>
      <c r="K77" s="278" t="str">
        <f t="shared" si="4"/>
        <v/>
      </c>
      <c r="L77" s="279" t="str">
        <f t="shared" si="5"/>
        <v/>
      </c>
      <c r="M77" s="277"/>
      <c r="N77" s="278" t="str">
        <f t="shared" si="6"/>
        <v/>
      </c>
      <c r="O77" s="275"/>
      <c r="P77" s="275"/>
      <c r="Q77" s="275"/>
      <c r="R77" s="275"/>
      <c r="S77" s="275"/>
      <c r="T77" s="275"/>
      <c r="U77" s="275"/>
      <c r="V77" s="275"/>
      <c r="W77" s="275"/>
      <c r="X77" s="275"/>
      <c r="Y77" s="275"/>
      <c r="Z77" s="275"/>
      <c r="AA77" s="275"/>
      <c r="AB77" s="275"/>
      <c r="AC77" s="275"/>
      <c r="AD77" s="275"/>
      <c r="AE77" s="275"/>
      <c r="AF77" s="275"/>
      <c r="AG77" s="275"/>
      <c r="AH77" s="275"/>
      <c r="AI77" s="275"/>
      <c r="AJ77" s="275"/>
      <c r="AK77" s="275"/>
      <c r="AL77" s="275"/>
      <c r="AM77" s="275"/>
      <c r="AN77" s="275"/>
      <c r="AO77" s="275"/>
      <c r="AP77" s="275"/>
      <c r="AQ77" s="275"/>
      <c r="AR77" s="275"/>
      <c r="AS77" s="280" t="str">
        <f>IF(C77&lt;&gt;0,IFERROR(IF(COUNTIF(AcuariosTto[],C77),"SI",""),""),"")</f>
        <v/>
      </c>
      <c r="AT77" s="151">
        <f>IFERROR(INDEX(AcuariosTto[SignoTTo],MATCH(C77,AcuariosTto[AcuariosTTo],0)),"")</f>
        <v>0</v>
      </c>
      <c r="AU77" s="151">
        <f>IFERROR(INDEX(AcuariosTto[TipoProd],MATCH(C77,AcuariosTto[AcuariosTTo],0)),"")</f>
        <v>0</v>
      </c>
      <c r="AV77" s="151">
        <f>IFERROR(INDEX(AcuariosTto[NomProd],MATCH(C77,AcuariosTto[AcuariosTTo],0)),"")</f>
        <v>0</v>
      </c>
      <c r="AW77" s="17" t="str">
        <f>IF(B77&lt;&gt;0,IFERROR(IF(COUNTIF(ItemOcPreven[],B77),"SI",""),""),"")</f>
        <v/>
      </c>
      <c r="AX77" s="17">
        <f>IFERROR(INDEX(ItemOcPreven[TipoProPrev],MATCH(B77,ItemOcPreven[ItemOcPreven],0)),"")</f>
        <v>0</v>
      </c>
      <c r="AY77" s="17">
        <f>IFERROR(INDEX(ItemOcPreven[NomProPrev],MATCH(B77,ItemOcPreven[ItemOcPreven],0)),"")</f>
        <v>0</v>
      </c>
      <c r="AZ77" s="17" t="str">
        <f>IF(B77&lt;&gt;0,IFERROR(IF(COUNTIF(PrevTodas[],"SI"),"SI",""),""),"")</f>
        <v/>
      </c>
      <c r="BA77" s="151" t="str">
        <f>IFERROR(INDEX(ItemOcPreven[TipoProPrev],MATCH(AZ77,PrevTodas[PrevTodas],0)),"")</f>
        <v/>
      </c>
      <c r="BB77" s="151" t="str">
        <f>IFERROR(INDEX(ItemOcPreven[NomProPrev],MATCH(AZ77,PrevTodas[PrevTodas],0)),"")</f>
        <v/>
      </c>
      <c r="BC77" s="17" t="str">
        <f>IF(B77&lt;&gt;0,IFERROR(IF(COUNTIF(ItemOcEvto[],B77),"SI",""),""),"")</f>
        <v/>
      </c>
      <c r="BD77" s="151">
        <f>IFERROR(INDEX(ItemOcEvto[TipoEvto],MATCH(B77,ItemOcEvto[ItemOcEvto],0)),"")</f>
        <v>0</v>
      </c>
      <c r="BE77" s="17" t="str">
        <f>IF(B77&lt;&gt;0,IFERROR(IF(COUNTIF(EvtoTodas[],"SI"),"SI",""),""),"")</f>
        <v/>
      </c>
      <c r="BF77" s="151" t="str">
        <f>IFERROR(INDEX(ItemOcEvto[TipoEvto],MATCH(BE77,EvtoTodas[EvtoTodas],0)),"")</f>
        <v/>
      </c>
      <c r="BG77" s="151">
        <f t="shared" si="7"/>
        <v>0</v>
      </c>
      <c r="BH77" s="151">
        <f t="shared" si="8"/>
        <v>0</v>
      </c>
      <c r="BI77" s="214"/>
    </row>
    <row r="78" spans="2:61" ht="18" customHeight="1" x14ac:dyDescent="0.25">
      <c r="B78" s="275"/>
      <c r="C78" s="275"/>
      <c r="D78" s="277" t="str">
        <f>IFERROR(VLOOKUP(B78,Item[],3,FALSE),IFERROR(VLOOKUP(B78,Item2[],3,FALSE),""))</f>
        <v/>
      </c>
      <c r="E78" s="276" t="str">
        <f>IFERROR(VLOOKUP(B78,Item[],2,FALSE),IFERROR(VLOOKUP(B78,Item2[],2,FALSE),""))</f>
        <v/>
      </c>
      <c r="F78" s="277"/>
      <c r="G78" s="278" t="str">
        <f t="shared" si="3"/>
        <v/>
      </c>
      <c r="H78" s="277"/>
      <c r="I78" s="277"/>
      <c r="J78" s="277"/>
      <c r="K78" s="278" t="str">
        <f t="shared" si="4"/>
        <v/>
      </c>
      <c r="L78" s="279" t="str">
        <f t="shared" si="5"/>
        <v/>
      </c>
      <c r="M78" s="277"/>
      <c r="N78" s="278" t="str">
        <f t="shared" si="6"/>
        <v/>
      </c>
      <c r="O78" s="275"/>
      <c r="P78" s="275"/>
      <c r="Q78" s="275"/>
      <c r="R78" s="275"/>
      <c r="S78" s="275"/>
      <c r="T78" s="275"/>
      <c r="U78" s="275"/>
      <c r="V78" s="275"/>
      <c r="W78" s="275"/>
      <c r="X78" s="275"/>
      <c r="Y78" s="275"/>
      <c r="Z78" s="275"/>
      <c r="AA78" s="275"/>
      <c r="AB78" s="275"/>
      <c r="AC78" s="275"/>
      <c r="AD78" s="275"/>
      <c r="AE78" s="275"/>
      <c r="AF78" s="275"/>
      <c r="AG78" s="275"/>
      <c r="AH78" s="275"/>
      <c r="AI78" s="275"/>
      <c r="AJ78" s="275"/>
      <c r="AK78" s="275"/>
      <c r="AL78" s="275"/>
      <c r="AM78" s="275"/>
      <c r="AN78" s="275"/>
      <c r="AO78" s="275"/>
      <c r="AP78" s="275"/>
      <c r="AQ78" s="275"/>
      <c r="AR78" s="275"/>
      <c r="AS78" s="280" t="str">
        <f>IF(C78&lt;&gt;0,IFERROR(IF(COUNTIF(AcuariosTto[],C78),"SI",""),""),"")</f>
        <v/>
      </c>
      <c r="AT78" s="151">
        <f>IFERROR(INDEX(AcuariosTto[SignoTTo],MATCH(C78,AcuariosTto[AcuariosTTo],0)),"")</f>
        <v>0</v>
      </c>
      <c r="AU78" s="151">
        <f>IFERROR(INDEX(AcuariosTto[TipoProd],MATCH(C78,AcuariosTto[AcuariosTTo],0)),"")</f>
        <v>0</v>
      </c>
      <c r="AV78" s="151">
        <f>IFERROR(INDEX(AcuariosTto[NomProd],MATCH(C78,AcuariosTto[AcuariosTTo],0)),"")</f>
        <v>0</v>
      </c>
      <c r="AW78" s="17" t="str">
        <f>IF(B78&lt;&gt;0,IFERROR(IF(COUNTIF(ItemOcPreven[],B78),"SI",""),""),"")</f>
        <v/>
      </c>
      <c r="AX78" s="17">
        <f>IFERROR(INDEX(ItemOcPreven[TipoProPrev],MATCH(B78,ItemOcPreven[ItemOcPreven],0)),"")</f>
        <v>0</v>
      </c>
      <c r="AY78" s="17">
        <f>IFERROR(INDEX(ItemOcPreven[NomProPrev],MATCH(B78,ItemOcPreven[ItemOcPreven],0)),"")</f>
        <v>0</v>
      </c>
      <c r="AZ78" s="17" t="str">
        <f>IF(B78&lt;&gt;0,IFERROR(IF(COUNTIF(PrevTodas[],"SI"),"SI",""),""),"")</f>
        <v/>
      </c>
      <c r="BA78" s="151" t="str">
        <f>IFERROR(INDEX(ItemOcPreven[TipoProPrev],MATCH(AZ78,PrevTodas[PrevTodas],0)),"")</f>
        <v/>
      </c>
      <c r="BB78" s="151" t="str">
        <f>IFERROR(INDEX(ItemOcPreven[NomProPrev],MATCH(AZ78,PrevTodas[PrevTodas],0)),"")</f>
        <v/>
      </c>
      <c r="BC78" s="17" t="str">
        <f>IF(B78&lt;&gt;0,IFERROR(IF(COUNTIF(ItemOcEvto[],B78),"SI",""),""),"")</f>
        <v/>
      </c>
      <c r="BD78" s="151">
        <f>IFERROR(INDEX(ItemOcEvto[TipoEvto],MATCH(B78,ItemOcEvto[ItemOcEvto],0)),"")</f>
        <v>0</v>
      </c>
      <c r="BE78" s="17" t="str">
        <f>IF(B78&lt;&gt;0,IFERROR(IF(COUNTIF(EvtoTodas[],"SI"),"SI",""),""),"")</f>
        <v/>
      </c>
      <c r="BF78" s="151" t="str">
        <f>IFERROR(INDEX(ItemOcEvto[TipoEvto],MATCH(BE78,EvtoTodas[EvtoTodas],0)),"")</f>
        <v/>
      </c>
      <c r="BG78" s="151">
        <f t="shared" si="7"/>
        <v>0</v>
      </c>
      <c r="BH78" s="151">
        <f t="shared" si="8"/>
        <v>0</v>
      </c>
      <c r="BI78" s="214"/>
    </row>
    <row r="79" spans="2:61" ht="18" customHeight="1" x14ac:dyDescent="0.25">
      <c r="B79" s="275"/>
      <c r="C79" s="275"/>
      <c r="D79" s="277" t="str">
        <f>IFERROR(VLOOKUP(B79,Item[],3,FALSE),IFERROR(VLOOKUP(B79,Item2[],3,FALSE),""))</f>
        <v/>
      </c>
      <c r="E79" s="276" t="str">
        <f>IFERROR(VLOOKUP(B79,Item[],2,FALSE),IFERROR(VLOOKUP(B79,Item2[],2,FALSE),""))</f>
        <v/>
      </c>
      <c r="F79" s="277"/>
      <c r="G79" s="278" t="str">
        <f t="shared" si="3"/>
        <v/>
      </c>
      <c r="H79" s="277"/>
      <c r="I79" s="277"/>
      <c r="J79" s="277"/>
      <c r="K79" s="278" t="str">
        <f t="shared" si="4"/>
        <v/>
      </c>
      <c r="L79" s="279" t="str">
        <f t="shared" si="5"/>
        <v/>
      </c>
      <c r="M79" s="277"/>
      <c r="N79" s="278" t="str">
        <f t="shared" si="6"/>
        <v/>
      </c>
      <c r="O79" s="275"/>
      <c r="P79" s="275"/>
      <c r="Q79" s="275"/>
      <c r="R79" s="275"/>
      <c r="S79" s="275"/>
      <c r="T79" s="275"/>
      <c r="U79" s="275"/>
      <c r="V79" s="275"/>
      <c r="W79" s="275"/>
      <c r="X79" s="275"/>
      <c r="Y79" s="275"/>
      <c r="Z79" s="275"/>
      <c r="AA79" s="275"/>
      <c r="AB79" s="275"/>
      <c r="AC79" s="275"/>
      <c r="AD79" s="275"/>
      <c r="AE79" s="275"/>
      <c r="AF79" s="275"/>
      <c r="AG79" s="275"/>
      <c r="AH79" s="275"/>
      <c r="AI79" s="275"/>
      <c r="AJ79" s="275"/>
      <c r="AK79" s="275"/>
      <c r="AL79" s="275"/>
      <c r="AM79" s="275"/>
      <c r="AN79" s="275"/>
      <c r="AO79" s="275"/>
      <c r="AP79" s="275"/>
      <c r="AQ79" s="275"/>
      <c r="AR79" s="275"/>
      <c r="AS79" s="280" t="str">
        <f>IF(C79&lt;&gt;0,IFERROR(IF(COUNTIF(AcuariosTto[],C79),"SI",""),""),"")</f>
        <v/>
      </c>
      <c r="AT79" s="151">
        <f>IFERROR(INDEX(AcuariosTto[SignoTTo],MATCH(C79,AcuariosTto[AcuariosTTo],0)),"")</f>
        <v>0</v>
      </c>
      <c r="AU79" s="151">
        <f>IFERROR(INDEX(AcuariosTto[TipoProd],MATCH(C79,AcuariosTto[AcuariosTTo],0)),"")</f>
        <v>0</v>
      </c>
      <c r="AV79" s="151">
        <f>IFERROR(INDEX(AcuariosTto[NomProd],MATCH(C79,AcuariosTto[AcuariosTTo],0)),"")</f>
        <v>0</v>
      </c>
      <c r="AW79" s="17" t="str">
        <f>IF(B79&lt;&gt;0,IFERROR(IF(COUNTIF(ItemOcPreven[],B79),"SI",""),""),"")</f>
        <v/>
      </c>
      <c r="AX79" s="17">
        <f>IFERROR(INDEX(ItemOcPreven[TipoProPrev],MATCH(B79,ItemOcPreven[ItemOcPreven],0)),"")</f>
        <v>0</v>
      </c>
      <c r="AY79" s="17">
        <f>IFERROR(INDEX(ItemOcPreven[NomProPrev],MATCH(B79,ItemOcPreven[ItemOcPreven],0)),"")</f>
        <v>0</v>
      </c>
      <c r="AZ79" s="17" t="str">
        <f>IF(B79&lt;&gt;0,IFERROR(IF(COUNTIF(PrevTodas[],"SI"),"SI",""),""),"")</f>
        <v/>
      </c>
      <c r="BA79" s="151" t="str">
        <f>IFERROR(INDEX(ItemOcPreven[TipoProPrev],MATCH(AZ79,PrevTodas[PrevTodas],0)),"")</f>
        <v/>
      </c>
      <c r="BB79" s="151" t="str">
        <f>IFERROR(INDEX(ItemOcPreven[NomProPrev],MATCH(AZ79,PrevTodas[PrevTodas],0)),"")</f>
        <v/>
      </c>
      <c r="BC79" s="17" t="str">
        <f>IF(B79&lt;&gt;0,IFERROR(IF(COUNTIF(ItemOcEvto[],B79),"SI",""),""),"")</f>
        <v/>
      </c>
      <c r="BD79" s="151">
        <f>IFERROR(INDEX(ItemOcEvto[TipoEvto],MATCH(B79,ItemOcEvto[ItemOcEvto],0)),"")</f>
        <v>0</v>
      </c>
      <c r="BE79" s="17" t="str">
        <f>IF(B79&lt;&gt;0,IFERROR(IF(COUNTIF(EvtoTodas[],"SI"),"SI",""),""),"")</f>
        <v/>
      </c>
      <c r="BF79" s="151" t="str">
        <f>IFERROR(INDEX(ItemOcEvto[TipoEvto],MATCH(BE79,EvtoTodas[EvtoTodas],0)),"")</f>
        <v/>
      </c>
      <c r="BG79" s="151">
        <f t="shared" si="7"/>
        <v>0</v>
      </c>
      <c r="BH79" s="151">
        <f t="shared" si="8"/>
        <v>0</v>
      </c>
      <c r="BI79" s="214"/>
    </row>
    <row r="80" spans="2:61" ht="18" customHeight="1" x14ac:dyDescent="0.25">
      <c r="B80" s="275"/>
      <c r="C80" s="275"/>
      <c r="D80" s="277" t="str">
        <f>IFERROR(VLOOKUP(B80,Item[],3,FALSE),IFERROR(VLOOKUP(B80,Item2[],3,FALSE),""))</f>
        <v/>
      </c>
      <c r="E80" s="276" t="str">
        <f>IFERROR(VLOOKUP(B80,Item[],2,FALSE),IFERROR(VLOOKUP(B80,Item2[],2,FALSE),""))</f>
        <v/>
      </c>
      <c r="F80" s="277"/>
      <c r="G80" s="278" t="str">
        <f t="shared" ref="G80:G143" si="9">IF(F80&gt;0,IFERROR(F80-K80,F80),"")</f>
        <v/>
      </c>
      <c r="H80" s="277"/>
      <c r="I80" s="277"/>
      <c r="J80" s="277"/>
      <c r="K80" s="278" t="str">
        <f t="shared" ref="K80:K143" si="10">IF(B80&gt;0,SUM(O80:AR80),"")</f>
        <v/>
      </c>
      <c r="L80" s="279" t="str">
        <f t="shared" ref="L80:L143" si="11">IFERROR(K80/F80,"")</f>
        <v/>
      </c>
      <c r="M80" s="277"/>
      <c r="N80" s="278" t="str">
        <f t="shared" ref="N80:N143" si="12">AS80</f>
        <v/>
      </c>
      <c r="O80" s="275"/>
      <c r="P80" s="275"/>
      <c r="Q80" s="275"/>
      <c r="R80" s="275"/>
      <c r="S80" s="275"/>
      <c r="T80" s="275"/>
      <c r="U80" s="275"/>
      <c r="V80" s="275"/>
      <c r="W80" s="275"/>
      <c r="X80" s="275"/>
      <c r="Y80" s="275"/>
      <c r="Z80" s="275"/>
      <c r="AA80" s="275"/>
      <c r="AB80" s="275"/>
      <c r="AC80" s="275"/>
      <c r="AD80" s="275"/>
      <c r="AE80" s="275"/>
      <c r="AF80" s="275"/>
      <c r="AG80" s="275"/>
      <c r="AH80" s="275"/>
      <c r="AI80" s="275"/>
      <c r="AJ80" s="275"/>
      <c r="AK80" s="275"/>
      <c r="AL80" s="275"/>
      <c r="AM80" s="275"/>
      <c r="AN80" s="275"/>
      <c r="AO80" s="275"/>
      <c r="AP80" s="275"/>
      <c r="AQ80" s="275"/>
      <c r="AR80" s="275"/>
      <c r="AS80" s="280" t="str">
        <f>IF(C80&lt;&gt;0,IFERROR(IF(COUNTIF(AcuariosTto[],C80),"SI",""),""),"")</f>
        <v/>
      </c>
      <c r="AT80" s="151">
        <f>IFERROR(INDEX(AcuariosTto[SignoTTo],MATCH(C80,AcuariosTto[AcuariosTTo],0)),"")</f>
        <v>0</v>
      </c>
      <c r="AU80" s="151">
        <f>IFERROR(INDEX(AcuariosTto[TipoProd],MATCH(C80,AcuariosTto[AcuariosTTo],0)),"")</f>
        <v>0</v>
      </c>
      <c r="AV80" s="151">
        <f>IFERROR(INDEX(AcuariosTto[NomProd],MATCH(C80,AcuariosTto[AcuariosTTo],0)),"")</f>
        <v>0</v>
      </c>
      <c r="AW80" s="17" t="str">
        <f>IF(B80&lt;&gt;0,IFERROR(IF(COUNTIF(ItemOcPreven[],B80),"SI",""),""),"")</f>
        <v/>
      </c>
      <c r="AX80" s="17">
        <f>IFERROR(INDEX(ItemOcPreven[TipoProPrev],MATCH(B80,ItemOcPreven[ItemOcPreven],0)),"")</f>
        <v>0</v>
      </c>
      <c r="AY80" s="17">
        <f>IFERROR(INDEX(ItemOcPreven[NomProPrev],MATCH(B80,ItemOcPreven[ItemOcPreven],0)),"")</f>
        <v>0</v>
      </c>
      <c r="AZ80" s="17" t="str">
        <f>IF(B80&lt;&gt;0,IFERROR(IF(COUNTIF(PrevTodas[],"SI"),"SI",""),""),"")</f>
        <v/>
      </c>
      <c r="BA80" s="151" t="str">
        <f>IFERROR(INDEX(ItemOcPreven[TipoProPrev],MATCH(AZ80,PrevTodas[PrevTodas],0)),"")</f>
        <v/>
      </c>
      <c r="BB80" s="151" t="str">
        <f>IFERROR(INDEX(ItemOcPreven[NomProPrev],MATCH(AZ80,PrevTodas[PrevTodas],0)),"")</f>
        <v/>
      </c>
      <c r="BC80" s="17" t="str">
        <f>IF(B80&lt;&gt;0,IFERROR(IF(COUNTIF(ItemOcEvto[],B80),"SI",""),""),"")</f>
        <v/>
      </c>
      <c r="BD80" s="151">
        <f>IFERROR(INDEX(ItemOcEvto[TipoEvto],MATCH(B80,ItemOcEvto[ItemOcEvto],0)),"")</f>
        <v>0</v>
      </c>
      <c r="BE80" s="17" t="str">
        <f>IF(B80&lt;&gt;0,IFERROR(IF(COUNTIF(EvtoTodas[],"SI"),"SI",""),""),"")</f>
        <v/>
      </c>
      <c r="BF80" s="151" t="str">
        <f>IFERROR(INDEX(ItemOcEvto[TipoEvto],MATCH(BE80,EvtoTodas[EvtoTodas],0)),"")</f>
        <v/>
      </c>
      <c r="BG80" s="151">
        <f t="shared" ref="BG80:BG143" si="13">SUM(P80:V80)</f>
        <v>0</v>
      </c>
      <c r="BH80" s="151">
        <f t="shared" ref="BH80:BH143" si="14">SUM(W80:AC80)</f>
        <v>0</v>
      </c>
      <c r="BI80" s="214"/>
    </row>
    <row r="81" spans="2:61" ht="18" customHeight="1" x14ac:dyDescent="0.25">
      <c r="B81" s="275"/>
      <c r="C81" s="275"/>
      <c r="D81" s="277" t="str">
        <f>IFERROR(VLOOKUP(B81,Item[],3,FALSE),IFERROR(VLOOKUP(B81,Item2[],3,FALSE),""))</f>
        <v/>
      </c>
      <c r="E81" s="276" t="str">
        <f>IFERROR(VLOOKUP(B81,Item[],2,FALSE),IFERROR(VLOOKUP(B81,Item2[],2,FALSE),""))</f>
        <v/>
      </c>
      <c r="F81" s="277"/>
      <c r="G81" s="278" t="str">
        <f t="shared" si="9"/>
        <v/>
      </c>
      <c r="H81" s="277"/>
      <c r="I81" s="277"/>
      <c r="J81" s="277"/>
      <c r="K81" s="278" t="str">
        <f t="shared" si="10"/>
        <v/>
      </c>
      <c r="L81" s="279" t="str">
        <f t="shared" si="11"/>
        <v/>
      </c>
      <c r="M81" s="277"/>
      <c r="N81" s="278" t="str">
        <f t="shared" si="12"/>
        <v/>
      </c>
      <c r="O81" s="275"/>
      <c r="P81" s="275"/>
      <c r="Q81" s="275"/>
      <c r="R81" s="275"/>
      <c r="S81" s="275"/>
      <c r="T81" s="275"/>
      <c r="U81" s="275"/>
      <c r="V81" s="275"/>
      <c r="W81" s="275"/>
      <c r="X81" s="275"/>
      <c r="Y81" s="275"/>
      <c r="Z81" s="275"/>
      <c r="AA81" s="275"/>
      <c r="AB81" s="275"/>
      <c r="AC81" s="275"/>
      <c r="AD81" s="275"/>
      <c r="AE81" s="275"/>
      <c r="AF81" s="275"/>
      <c r="AG81" s="275"/>
      <c r="AH81" s="275"/>
      <c r="AI81" s="275"/>
      <c r="AJ81" s="275"/>
      <c r="AK81" s="275"/>
      <c r="AL81" s="275"/>
      <c r="AM81" s="275"/>
      <c r="AN81" s="275"/>
      <c r="AO81" s="275"/>
      <c r="AP81" s="275"/>
      <c r="AQ81" s="275"/>
      <c r="AR81" s="275"/>
      <c r="AS81" s="280" t="str">
        <f>IF(C81&lt;&gt;0,IFERROR(IF(COUNTIF(AcuariosTto[],C81),"SI",""),""),"")</f>
        <v/>
      </c>
      <c r="AT81" s="151">
        <f>IFERROR(INDEX(AcuariosTto[SignoTTo],MATCH(C81,AcuariosTto[AcuariosTTo],0)),"")</f>
        <v>0</v>
      </c>
      <c r="AU81" s="151">
        <f>IFERROR(INDEX(AcuariosTto[TipoProd],MATCH(C81,AcuariosTto[AcuariosTTo],0)),"")</f>
        <v>0</v>
      </c>
      <c r="AV81" s="151">
        <f>IFERROR(INDEX(AcuariosTto[NomProd],MATCH(C81,AcuariosTto[AcuariosTTo],0)),"")</f>
        <v>0</v>
      </c>
      <c r="AW81" s="17" t="str">
        <f>IF(B81&lt;&gt;0,IFERROR(IF(COUNTIF(ItemOcPreven[],B81),"SI",""),""),"")</f>
        <v/>
      </c>
      <c r="AX81" s="17">
        <f>IFERROR(INDEX(ItemOcPreven[TipoProPrev],MATCH(B81,ItemOcPreven[ItemOcPreven],0)),"")</f>
        <v>0</v>
      </c>
      <c r="AY81" s="17">
        <f>IFERROR(INDEX(ItemOcPreven[NomProPrev],MATCH(B81,ItemOcPreven[ItemOcPreven],0)),"")</f>
        <v>0</v>
      </c>
      <c r="AZ81" s="17" t="str">
        <f>IF(B81&lt;&gt;0,IFERROR(IF(COUNTIF(PrevTodas[],"SI"),"SI",""),""),"")</f>
        <v/>
      </c>
      <c r="BA81" s="151" t="str">
        <f>IFERROR(INDEX(ItemOcPreven[TipoProPrev],MATCH(AZ81,PrevTodas[PrevTodas],0)),"")</f>
        <v/>
      </c>
      <c r="BB81" s="151" t="str">
        <f>IFERROR(INDEX(ItemOcPreven[NomProPrev],MATCH(AZ81,PrevTodas[PrevTodas],0)),"")</f>
        <v/>
      </c>
      <c r="BC81" s="17" t="str">
        <f>IF(B81&lt;&gt;0,IFERROR(IF(COUNTIF(ItemOcEvto[],B81),"SI",""),""),"")</f>
        <v/>
      </c>
      <c r="BD81" s="151">
        <f>IFERROR(INDEX(ItemOcEvto[TipoEvto],MATCH(B81,ItemOcEvto[ItemOcEvto],0)),"")</f>
        <v>0</v>
      </c>
      <c r="BE81" s="17" t="str">
        <f>IF(B81&lt;&gt;0,IFERROR(IF(COUNTIF(EvtoTodas[],"SI"),"SI",""),""),"")</f>
        <v/>
      </c>
      <c r="BF81" s="151" t="str">
        <f>IFERROR(INDEX(ItemOcEvto[TipoEvto],MATCH(BE81,EvtoTodas[EvtoTodas],0)),"")</f>
        <v/>
      </c>
      <c r="BG81" s="151">
        <f t="shared" si="13"/>
        <v>0</v>
      </c>
      <c r="BH81" s="151">
        <f t="shared" si="14"/>
        <v>0</v>
      </c>
      <c r="BI81" s="214"/>
    </row>
    <row r="82" spans="2:61" ht="18" customHeight="1" x14ac:dyDescent="0.25">
      <c r="B82" s="275"/>
      <c r="C82" s="275"/>
      <c r="D82" s="277" t="str">
        <f>IFERROR(VLOOKUP(B82,Item[],3,FALSE),IFERROR(VLOOKUP(B82,Item2[],3,FALSE),""))</f>
        <v/>
      </c>
      <c r="E82" s="276" t="str">
        <f>IFERROR(VLOOKUP(B82,Item[],2,FALSE),IFERROR(VLOOKUP(B82,Item2[],2,FALSE),""))</f>
        <v/>
      </c>
      <c r="F82" s="277"/>
      <c r="G82" s="278" t="str">
        <f t="shared" si="9"/>
        <v/>
      </c>
      <c r="H82" s="277"/>
      <c r="I82" s="277"/>
      <c r="J82" s="277"/>
      <c r="K82" s="278" t="str">
        <f t="shared" si="10"/>
        <v/>
      </c>
      <c r="L82" s="279" t="str">
        <f t="shared" si="11"/>
        <v/>
      </c>
      <c r="M82" s="277"/>
      <c r="N82" s="278" t="str">
        <f t="shared" si="12"/>
        <v/>
      </c>
      <c r="O82" s="275"/>
      <c r="P82" s="275"/>
      <c r="Q82" s="275"/>
      <c r="R82" s="275"/>
      <c r="S82" s="275"/>
      <c r="T82" s="275"/>
      <c r="U82" s="275"/>
      <c r="V82" s="275"/>
      <c r="W82" s="275"/>
      <c r="X82" s="275"/>
      <c r="Y82" s="275"/>
      <c r="Z82" s="275"/>
      <c r="AA82" s="275"/>
      <c r="AB82" s="275"/>
      <c r="AC82" s="275"/>
      <c r="AD82" s="275"/>
      <c r="AE82" s="275"/>
      <c r="AF82" s="275"/>
      <c r="AG82" s="275"/>
      <c r="AH82" s="275"/>
      <c r="AI82" s="275"/>
      <c r="AJ82" s="275"/>
      <c r="AK82" s="275"/>
      <c r="AL82" s="275"/>
      <c r="AM82" s="275"/>
      <c r="AN82" s="275"/>
      <c r="AO82" s="275"/>
      <c r="AP82" s="275"/>
      <c r="AQ82" s="275"/>
      <c r="AR82" s="275"/>
      <c r="AS82" s="280" t="str">
        <f>IF(C82&lt;&gt;0,IFERROR(IF(COUNTIF(AcuariosTto[],C82),"SI",""),""),"")</f>
        <v/>
      </c>
      <c r="AT82" s="151">
        <f>IFERROR(INDEX(AcuariosTto[SignoTTo],MATCH(C82,AcuariosTto[AcuariosTTo],0)),"")</f>
        <v>0</v>
      </c>
      <c r="AU82" s="151">
        <f>IFERROR(INDEX(AcuariosTto[TipoProd],MATCH(C82,AcuariosTto[AcuariosTTo],0)),"")</f>
        <v>0</v>
      </c>
      <c r="AV82" s="151">
        <f>IFERROR(INDEX(AcuariosTto[NomProd],MATCH(C82,AcuariosTto[AcuariosTTo],0)),"")</f>
        <v>0</v>
      </c>
      <c r="AW82" s="17" t="str">
        <f>IF(B82&lt;&gt;0,IFERROR(IF(COUNTIF(ItemOcPreven[],B82),"SI",""),""),"")</f>
        <v/>
      </c>
      <c r="AX82" s="17">
        <f>IFERROR(INDEX(ItemOcPreven[TipoProPrev],MATCH(B82,ItemOcPreven[ItemOcPreven],0)),"")</f>
        <v>0</v>
      </c>
      <c r="AY82" s="17">
        <f>IFERROR(INDEX(ItemOcPreven[NomProPrev],MATCH(B82,ItemOcPreven[ItemOcPreven],0)),"")</f>
        <v>0</v>
      </c>
      <c r="AZ82" s="17" t="str">
        <f>IF(B82&lt;&gt;0,IFERROR(IF(COUNTIF(PrevTodas[],"SI"),"SI",""),""),"")</f>
        <v/>
      </c>
      <c r="BA82" s="151" t="str">
        <f>IFERROR(INDEX(ItemOcPreven[TipoProPrev],MATCH(AZ82,PrevTodas[PrevTodas],0)),"")</f>
        <v/>
      </c>
      <c r="BB82" s="151" t="str">
        <f>IFERROR(INDEX(ItemOcPreven[NomProPrev],MATCH(AZ82,PrevTodas[PrevTodas],0)),"")</f>
        <v/>
      </c>
      <c r="BC82" s="17" t="str">
        <f>IF(B82&lt;&gt;0,IFERROR(IF(COUNTIF(ItemOcEvto[],B82),"SI",""),""),"")</f>
        <v/>
      </c>
      <c r="BD82" s="151">
        <f>IFERROR(INDEX(ItemOcEvto[TipoEvto],MATCH(B82,ItemOcEvto[ItemOcEvto],0)),"")</f>
        <v>0</v>
      </c>
      <c r="BE82" s="17" t="str">
        <f>IF(B82&lt;&gt;0,IFERROR(IF(COUNTIF(EvtoTodas[],"SI"),"SI",""),""),"")</f>
        <v/>
      </c>
      <c r="BF82" s="151" t="str">
        <f>IFERROR(INDEX(ItemOcEvto[TipoEvto],MATCH(BE82,EvtoTodas[EvtoTodas],0)),"")</f>
        <v/>
      </c>
      <c r="BG82" s="151">
        <f t="shared" si="13"/>
        <v>0</v>
      </c>
      <c r="BH82" s="151">
        <f t="shared" si="14"/>
        <v>0</v>
      </c>
      <c r="BI82" s="214"/>
    </row>
    <row r="83" spans="2:61" ht="18" customHeight="1" x14ac:dyDescent="0.25">
      <c r="B83" s="275"/>
      <c r="C83" s="275"/>
      <c r="D83" s="277" t="str">
        <f>IFERROR(VLOOKUP(B83,Item[],3,FALSE),IFERROR(VLOOKUP(B83,Item2[],3,FALSE),""))</f>
        <v/>
      </c>
      <c r="E83" s="276" t="str">
        <f>IFERROR(VLOOKUP(B83,Item[],2,FALSE),IFERROR(VLOOKUP(B83,Item2[],2,FALSE),""))</f>
        <v/>
      </c>
      <c r="F83" s="277"/>
      <c r="G83" s="278" t="str">
        <f t="shared" si="9"/>
        <v/>
      </c>
      <c r="H83" s="277"/>
      <c r="I83" s="277"/>
      <c r="J83" s="277"/>
      <c r="K83" s="278" t="str">
        <f t="shared" si="10"/>
        <v/>
      </c>
      <c r="L83" s="279" t="str">
        <f t="shared" si="11"/>
        <v/>
      </c>
      <c r="M83" s="277"/>
      <c r="N83" s="278" t="str">
        <f t="shared" si="12"/>
        <v/>
      </c>
      <c r="O83" s="275"/>
      <c r="P83" s="275"/>
      <c r="Q83" s="275"/>
      <c r="R83" s="275"/>
      <c r="S83" s="275"/>
      <c r="T83" s="275"/>
      <c r="U83" s="275"/>
      <c r="V83" s="275"/>
      <c r="W83" s="275"/>
      <c r="X83" s="275"/>
      <c r="Y83" s="275"/>
      <c r="Z83" s="275"/>
      <c r="AA83" s="275"/>
      <c r="AB83" s="275"/>
      <c r="AC83" s="275"/>
      <c r="AD83" s="275"/>
      <c r="AE83" s="275"/>
      <c r="AF83" s="275"/>
      <c r="AG83" s="275"/>
      <c r="AH83" s="275"/>
      <c r="AI83" s="275"/>
      <c r="AJ83" s="275"/>
      <c r="AK83" s="275"/>
      <c r="AL83" s="275"/>
      <c r="AM83" s="275"/>
      <c r="AN83" s="275"/>
      <c r="AO83" s="275"/>
      <c r="AP83" s="275"/>
      <c r="AQ83" s="275"/>
      <c r="AR83" s="275"/>
      <c r="AS83" s="280" t="str">
        <f>IF(C83&lt;&gt;0,IFERROR(IF(COUNTIF(AcuariosTto[],C83),"SI",""),""),"")</f>
        <v/>
      </c>
      <c r="AT83" s="151">
        <f>IFERROR(INDEX(AcuariosTto[SignoTTo],MATCH(C83,AcuariosTto[AcuariosTTo],0)),"")</f>
        <v>0</v>
      </c>
      <c r="AU83" s="151">
        <f>IFERROR(INDEX(AcuariosTto[TipoProd],MATCH(C83,AcuariosTto[AcuariosTTo],0)),"")</f>
        <v>0</v>
      </c>
      <c r="AV83" s="151">
        <f>IFERROR(INDEX(AcuariosTto[NomProd],MATCH(C83,AcuariosTto[AcuariosTTo],0)),"")</f>
        <v>0</v>
      </c>
      <c r="AW83" s="17" t="str">
        <f>IF(B83&lt;&gt;0,IFERROR(IF(COUNTIF(ItemOcPreven[],B83),"SI",""),""),"")</f>
        <v/>
      </c>
      <c r="AX83" s="17">
        <f>IFERROR(INDEX(ItemOcPreven[TipoProPrev],MATCH(B83,ItemOcPreven[ItemOcPreven],0)),"")</f>
        <v>0</v>
      </c>
      <c r="AY83" s="17">
        <f>IFERROR(INDEX(ItemOcPreven[NomProPrev],MATCH(B83,ItemOcPreven[ItemOcPreven],0)),"")</f>
        <v>0</v>
      </c>
      <c r="AZ83" s="17" t="str">
        <f>IF(B83&lt;&gt;0,IFERROR(IF(COUNTIF(PrevTodas[],"SI"),"SI",""),""),"")</f>
        <v/>
      </c>
      <c r="BA83" s="151" t="str">
        <f>IFERROR(INDEX(ItemOcPreven[TipoProPrev],MATCH(AZ83,PrevTodas[PrevTodas],0)),"")</f>
        <v/>
      </c>
      <c r="BB83" s="151" t="str">
        <f>IFERROR(INDEX(ItemOcPreven[NomProPrev],MATCH(AZ83,PrevTodas[PrevTodas],0)),"")</f>
        <v/>
      </c>
      <c r="BC83" s="17" t="str">
        <f>IF(B83&lt;&gt;0,IFERROR(IF(COUNTIF(ItemOcEvto[],B83),"SI",""),""),"")</f>
        <v/>
      </c>
      <c r="BD83" s="151">
        <f>IFERROR(INDEX(ItemOcEvto[TipoEvto],MATCH(B83,ItemOcEvto[ItemOcEvto],0)),"")</f>
        <v>0</v>
      </c>
      <c r="BE83" s="17" t="str">
        <f>IF(B83&lt;&gt;0,IFERROR(IF(COUNTIF(EvtoTodas[],"SI"),"SI",""),""),"")</f>
        <v/>
      </c>
      <c r="BF83" s="151" t="str">
        <f>IFERROR(INDEX(ItemOcEvto[TipoEvto],MATCH(BE83,EvtoTodas[EvtoTodas],0)),"")</f>
        <v/>
      </c>
      <c r="BG83" s="151">
        <f t="shared" si="13"/>
        <v>0</v>
      </c>
      <c r="BH83" s="151">
        <f t="shared" si="14"/>
        <v>0</v>
      </c>
      <c r="BI83" s="214"/>
    </row>
    <row r="84" spans="2:61" ht="18" customHeight="1" x14ac:dyDescent="0.25">
      <c r="B84" s="275"/>
      <c r="C84" s="275"/>
      <c r="D84" s="277" t="str">
        <f>IFERROR(VLOOKUP(B84,Item[],3,FALSE),IFERROR(VLOOKUP(B84,Item2[],3,FALSE),""))</f>
        <v/>
      </c>
      <c r="E84" s="276" t="str">
        <f>IFERROR(VLOOKUP(B84,Item[],2,FALSE),IFERROR(VLOOKUP(B84,Item2[],2,FALSE),""))</f>
        <v/>
      </c>
      <c r="F84" s="277"/>
      <c r="G84" s="278" t="str">
        <f t="shared" si="9"/>
        <v/>
      </c>
      <c r="H84" s="277"/>
      <c r="I84" s="277"/>
      <c r="J84" s="277"/>
      <c r="K84" s="278" t="str">
        <f t="shared" si="10"/>
        <v/>
      </c>
      <c r="L84" s="279" t="str">
        <f t="shared" si="11"/>
        <v/>
      </c>
      <c r="M84" s="277"/>
      <c r="N84" s="278" t="str">
        <f t="shared" si="12"/>
        <v/>
      </c>
      <c r="O84" s="275"/>
      <c r="P84" s="275"/>
      <c r="Q84" s="275"/>
      <c r="R84" s="275"/>
      <c r="S84" s="275"/>
      <c r="T84" s="275"/>
      <c r="U84" s="275"/>
      <c r="V84" s="275"/>
      <c r="W84" s="275"/>
      <c r="X84" s="275"/>
      <c r="Y84" s="275"/>
      <c r="Z84" s="275"/>
      <c r="AA84" s="275"/>
      <c r="AB84" s="275"/>
      <c r="AC84" s="275"/>
      <c r="AD84" s="275"/>
      <c r="AE84" s="275"/>
      <c r="AF84" s="275"/>
      <c r="AG84" s="275"/>
      <c r="AH84" s="275"/>
      <c r="AI84" s="275"/>
      <c r="AJ84" s="275"/>
      <c r="AK84" s="275"/>
      <c r="AL84" s="275"/>
      <c r="AM84" s="275"/>
      <c r="AN84" s="275"/>
      <c r="AO84" s="275"/>
      <c r="AP84" s="275"/>
      <c r="AQ84" s="275"/>
      <c r="AR84" s="275"/>
      <c r="AS84" s="280" t="str">
        <f>IF(C84&lt;&gt;0,IFERROR(IF(COUNTIF(AcuariosTto[],C84),"SI",""),""),"")</f>
        <v/>
      </c>
      <c r="AT84" s="151">
        <f>IFERROR(INDEX(AcuariosTto[SignoTTo],MATCH(C84,AcuariosTto[AcuariosTTo],0)),"")</f>
        <v>0</v>
      </c>
      <c r="AU84" s="151">
        <f>IFERROR(INDEX(AcuariosTto[TipoProd],MATCH(C84,AcuariosTto[AcuariosTTo],0)),"")</f>
        <v>0</v>
      </c>
      <c r="AV84" s="151">
        <f>IFERROR(INDEX(AcuariosTto[NomProd],MATCH(C84,AcuariosTto[AcuariosTTo],0)),"")</f>
        <v>0</v>
      </c>
      <c r="AW84" s="17" t="str">
        <f>IF(B84&lt;&gt;0,IFERROR(IF(COUNTIF(ItemOcPreven[],B84),"SI",""),""),"")</f>
        <v/>
      </c>
      <c r="AX84" s="17">
        <f>IFERROR(INDEX(ItemOcPreven[TipoProPrev],MATCH(B84,ItemOcPreven[ItemOcPreven],0)),"")</f>
        <v>0</v>
      </c>
      <c r="AY84" s="17">
        <f>IFERROR(INDEX(ItemOcPreven[NomProPrev],MATCH(B84,ItemOcPreven[ItemOcPreven],0)),"")</f>
        <v>0</v>
      </c>
      <c r="AZ84" s="17" t="str">
        <f>IF(B84&lt;&gt;0,IFERROR(IF(COUNTIF(PrevTodas[],"SI"),"SI",""),""),"")</f>
        <v/>
      </c>
      <c r="BA84" s="151" t="str">
        <f>IFERROR(INDEX(ItemOcPreven[TipoProPrev],MATCH(AZ84,PrevTodas[PrevTodas],0)),"")</f>
        <v/>
      </c>
      <c r="BB84" s="151" t="str">
        <f>IFERROR(INDEX(ItemOcPreven[NomProPrev],MATCH(AZ84,PrevTodas[PrevTodas],0)),"")</f>
        <v/>
      </c>
      <c r="BC84" s="17" t="str">
        <f>IF(B84&lt;&gt;0,IFERROR(IF(COUNTIF(ItemOcEvto[],B84),"SI",""),""),"")</f>
        <v/>
      </c>
      <c r="BD84" s="151">
        <f>IFERROR(INDEX(ItemOcEvto[TipoEvto],MATCH(B84,ItemOcEvto[ItemOcEvto],0)),"")</f>
        <v>0</v>
      </c>
      <c r="BE84" s="17" t="str">
        <f>IF(B84&lt;&gt;0,IFERROR(IF(COUNTIF(EvtoTodas[],"SI"),"SI",""),""),"")</f>
        <v/>
      </c>
      <c r="BF84" s="151" t="str">
        <f>IFERROR(INDEX(ItemOcEvto[TipoEvto],MATCH(BE84,EvtoTodas[EvtoTodas],0)),"")</f>
        <v/>
      </c>
      <c r="BG84" s="151">
        <f t="shared" si="13"/>
        <v>0</v>
      </c>
      <c r="BH84" s="151">
        <f t="shared" si="14"/>
        <v>0</v>
      </c>
      <c r="BI84" s="214"/>
    </row>
    <row r="85" spans="2:61" ht="18" customHeight="1" x14ac:dyDescent="0.25">
      <c r="B85" s="275"/>
      <c r="C85" s="275"/>
      <c r="D85" s="277" t="str">
        <f>IFERROR(VLOOKUP(B85,Item[],3,FALSE),IFERROR(VLOOKUP(B85,Item2[],3,FALSE),""))</f>
        <v/>
      </c>
      <c r="E85" s="276" t="str">
        <f>IFERROR(VLOOKUP(B85,Item[],2,FALSE),IFERROR(VLOOKUP(B85,Item2[],2,FALSE),""))</f>
        <v/>
      </c>
      <c r="F85" s="277"/>
      <c r="G85" s="278" t="str">
        <f t="shared" si="9"/>
        <v/>
      </c>
      <c r="H85" s="277"/>
      <c r="I85" s="277"/>
      <c r="J85" s="277"/>
      <c r="K85" s="278" t="str">
        <f t="shared" si="10"/>
        <v/>
      </c>
      <c r="L85" s="279" t="str">
        <f t="shared" si="11"/>
        <v/>
      </c>
      <c r="M85" s="277"/>
      <c r="N85" s="278" t="str">
        <f t="shared" si="12"/>
        <v/>
      </c>
      <c r="O85" s="275"/>
      <c r="P85" s="275"/>
      <c r="Q85" s="275"/>
      <c r="R85" s="275"/>
      <c r="S85" s="275"/>
      <c r="T85" s="275"/>
      <c r="U85" s="275"/>
      <c r="V85" s="275"/>
      <c r="W85" s="275"/>
      <c r="X85" s="275"/>
      <c r="Y85" s="275"/>
      <c r="Z85" s="275"/>
      <c r="AA85" s="275"/>
      <c r="AB85" s="275"/>
      <c r="AC85" s="275"/>
      <c r="AD85" s="275"/>
      <c r="AE85" s="275"/>
      <c r="AF85" s="275"/>
      <c r="AG85" s="275"/>
      <c r="AH85" s="275"/>
      <c r="AI85" s="275"/>
      <c r="AJ85" s="275"/>
      <c r="AK85" s="275"/>
      <c r="AL85" s="275"/>
      <c r="AM85" s="275"/>
      <c r="AN85" s="275"/>
      <c r="AO85" s="275"/>
      <c r="AP85" s="275"/>
      <c r="AQ85" s="275"/>
      <c r="AR85" s="275"/>
      <c r="AS85" s="280" t="str">
        <f>IF(C85&lt;&gt;0,IFERROR(IF(COUNTIF(AcuariosTto[],C85),"SI",""),""),"")</f>
        <v/>
      </c>
      <c r="AT85" s="151">
        <f>IFERROR(INDEX(AcuariosTto[SignoTTo],MATCH(C85,AcuariosTto[AcuariosTTo],0)),"")</f>
        <v>0</v>
      </c>
      <c r="AU85" s="151">
        <f>IFERROR(INDEX(AcuariosTto[TipoProd],MATCH(C85,AcuariosTto[AcuariosTTo],0)),"")</f>
        <v>0</v>
      </c>
      <c r="AV85" s="151">
        <f>IFERROR(INDEX(AcuariosTto[NomProd],MATCH(C85,AcuariosTto[AcuariosTTo],0)),"")</f>
        <v>0</v>
      </c>
      <c r="AW85" s="17" t="str">
        <f>IF(B85&lt;&gt;0,IFERROR(IF(COUNTIF(ItemOcPreven[],B85),"SI",""),""),"")</f>
        <v/>
      </c>
      <c r="AX85" s="17">
        <f>IFERROR(INDEX(ItemOcPreven[TipoProPrev],MATCH(B85,ItemOcPreven[ItemOcPreven],0)),"")</f>
        <v>0</v>
      </c>
      <c r="AY85" s="17">
        <f>IFERROR(INDEX(ItemOcPreven[NomProPrev],MATCH(B85,ItemOcPreven[ItemOcPreven],0)),"")</f>
        <v>0</v>
      </c>
      <c r="AZ85" s="17" t="str">
        <f>IF(B85&lt;&gt;0,IFERROR(IF(COUNTIF(PrevTodas[],"SI"),"SI",""),""),"")</f>
        <v/>
      </c>
      <c r="BA85" s="151" t="str">
        <f>IFERROR(INDEX(ItemOcPreven[TipoProPrev],MATCH(AZ85,PrevTodas[PrevTodas],0)),"")</f>
        <v/>
      </c>
      <c r="BB85" s="151" t="str">
        <f>IFERROR(INDEX(ItemOcPreven[NomProPrev],MATCH(AZ85,PrevTodas[PrevTodas],0)),"")</f>
        <v/>
      </c>
      <c r="BC85" s="17" t="str">
        <f>IF(B85&lt;&gt;0,IFERROR(IF(COUNTIF(ItemOcEvto[],B85),"SI",""),""),"")</f>
        <v/>
      </c>
      <c r="BD85" s="151">
        <f>IFERROR(INDEX(ItemOcEvto[TipoEvto],MATCH(B85,ItemOcEvto[ItemOcEvto],0)),"")</f>
        <v>0</v>
      </c>
      <c r="BE85" s="17" t="str">
        <f>IF(B85&lt;&gt;0,IFERROR(IF(COUNTIF(EvtoTodas[],"SI"),"SI",""),""),"")</f>
        <v/>
      </c>
      <c r="BF85" s="151" t="str">
        <f>IFERROR(INDEX(ItemOcEvto[TipoEvto],MATCH(BE85,EvtoTodas[EvtoTodas],0)),"")</f>
        <v/>
      </c>
      <c r="BG85" s="151">
        <f t="shared" si="13"/>
        <v>0</v>
      </c>
      <c r="BH85" s="151">
        <f t="shared" si="14"/>
        <v>0</v>
      </c>
      <c r="BI85" s="214"/>
    </row>
    <row r="86" spans="2:61" ht="18" customHeight="1" x14ac:dyDescent="0.25">
      <c r="B86" s="275"/>
      <c r="C86" s="275"/>
      <c r="D86" s="277" t="str">
        <f>IFERROR(VLOOKUP(B86,Item[],3,FALSE),IFERROR(VLOOKUP(B86,Item2[],3,FALSE),""))</f>
        <v/>
      </c>
      <c r="E86" s="276" t="str">
        <f>IFERROR(VLOOKUP(B86,Item[],2,FALSE),IFERROR(VLOOKUP(B86,Item2[],2,FALSE),""))</f>
        <v/>
      </c>
      <c r="F86" s="277"/>
      <c r="G86" s="278" t="str">
        <f t="shared" si="9"/>
        <v/>
      </c>
      <c r="H86" s="277"/>
      <c r="I86" s="277"/>
      <c r="J86" s="277"/>
      <c r="K86" s="278" t="str">
        <f t="shared" si="10"/>
        <v/>
      </c>
      <c r="L86" s="279" t="str">
        <f t="shared" si="11"/>
        <v/>
      </c>
      <c r="M86" s="277"/>
      <c r="N86" s="278" t="str">
        <f t="shared" si="12"/>
        <v/>
      </c>
      <c r="O86" s="275"/>
      <c r="P86" s="275"/>
      <c r="Q86" s="275"/>
      <c r="R86" s="275"/>
      <c r="S86" s="275"/>
      <c r="T86" s="275"/>
      <c r="U86" s="275"/>
      <c r="V86" s="275"/>
      <c r="W86" s="275"/>
      <c r="X86" s="275"/>
      <c r="Y86" s="275"/>
      <c r="Z86" s="275"/>
      <c r="AA86" s="275"/>
      <c r="AB86" s="275"/>
      <c r="AC86" s="275"/>
      <c r="AD86" s="275"/>
      <c r="AE86" s="275"/>
      <c r="AF86" s="275"/>
      <c r="AG86" s="275"/>
      <c r="AH86" s="275"/>
      <c r="AI86" s="275"/>
      <c r="AJ86" s="275"/>
      <c r="AK86" s="275"/>
      <c r="AL86" s="275"/>
      <c r="AM86" s="275"/>
      <c r="AN86" s="275"/>
      <c r="AO86" s="275"/>
      <c r="AP86" s="275"/>
      <c r="AQ86" s="275"/>
      <c r="AR86" s="275"/>
      <c r="AS86" s="280" t="str">
        <f>IF(C86&lt;&gt;0,IFERROR(IF(COUNTIF(AcuariosTto[],C86),"SI",""),""),"")</f>
        <v/>
      </c>
      <c r="AT86" s="151">
        <f>IFERROR(INDEX(AcuariosTto[SignoTTo],MATCH(C86,AcuariosTto[AcuariosTTo],0)),"")</f>
        <v>0</v>
      </c>
      <c r="AU86" s="151">
        <f>IFERROR(INDEX(AcuariosTto[TipoProd],MATCH(C86,AcuariosTto[AcuariosTTo],0)),"")</f>
        <v>0</v>
      </c>
      <c r="AV86" s="151">
        <f>IFERROR(INDEX(AcuariosTto[NomProd],MATCH(C86,AcuariosTto[AcuariosTTo],0)),"")</f>
        <v>0</v>
      </c>
      <c r="AW86" s="17" t="str">
        <f>IF(B86&lt;&gt;0,IFERROR(IF(COUNTIF(ItemOcPreven[],B86),"SI",""),""),"")</f>
        <v/>
      </c>
      <c r="AX86" s="17">
        <f>IFERROR(INDEX(ItemOcPreven[TipoProPrev],MATCH(B86,ItemOcPreven[ItemOcPreven],0)),"")</f>
        <v>0</v>
      </c>
      <c r="AY86" s="17">
        <f>IFERROR(INDEX(ItemOcPreven[NomProPrev],MATCH(B86,ItemOcPreven[ItemOcPreven],0)),"")</f>
        <v>0</v>
      </c>
      <c r="AZ86" s="17" t="str">
        <f>IF(B86&lt;&gt;0,IFERROR(IF(COUNTIF(PrevTodas[],"SI"),"SI",""),""),"")</f>
        <v/>
      </c>
      <c r="BA86" s="151" t="str">
        <f>IFERROR(INDEX(ItemOcPreven[TipoProPrev],MATCH(AZ86,PrevTodas[PrevTodas],0)),"")</f>
        <v/>
      </c>
      <c r="BB86" s="151" t="str">
        <f>IFERROR(INDEX(ItemOcPreven[NomProPrev],MATCH(AZ86,PrevTodas[PrevTodas],0)),"")</f>
        <v/>
      </c>
      <c r="BC86" s="17" t="str">
        <f>IF(B86&lt;&gt;0,IFERROR(IF(COUNTIF(ItemOcEvto[],B86),"SI",""),""),"")</f>
        <v/>
      </c>
      <c r="BD86" s="151">
        <f>IFERROR(INDEX(ItemOcEvto[TipoEvto],MATCH(B86,ItemOcEvto[ItemOcEvto],0)),"")</f>
        <v>0</v>
      </c>
      <c r="BE86" s="17" t="str">
        <f>IF(B86&lt;&gt;0,IFERROR(IF(COUNTIF(EvtoTodas[],"SI"),"SI",""),""),"")</f>
        <v/>
      </c>
      <c r="BF86" s="151" t="str">
        <f>IFERROR(INDEX(ItemOcEvto[TipoEvto],MATCH(BE86,EvtoTodas[EvtoTodas],0)),"")</f>
        <v/>
      </c>
      <c r="BG86" s="151">
        <f t="shared" si="13"/>
        <v>0</v>
      </c>
      <c r="BH86" s="151">
        <f t="shared" si="14"/>
        <v>0</v>
      </c>
      <c r="BI86" s="214"/>
    </row>
    <row r="87" spans="2:61" ht="18" customHeight="1" x14ac:dyDescent="0.25">
      <c r="B87" s="275"/>
      <c r="C87" s="275"/>
      <c r="D87" s="277" t="str">
        <f>IFERROR(VLOOKUP(B87,Item[],3,FALSE),IFERROR(VLOOKUP(B87,Item2[],3,FALSE),""))</f>
        <v/>
      </c>
      <c r="E87" s="276" t="str">
        <f>IFERROR(VLOOKUP(B87,Item[],2,FALSE),IFERROR(VLOOKUP(B87,Item2[],2,FALSE),""))</f>
        <v/>
      </c>
      <c r="F87" s="277"/>
      <c r="G87" s="278" t="str">
        <f t="shared" si="9"/>
        <v/>
      </c>
      <c r="H87" s="277"/>
      <c r="I87" s="277"/>
      <c r="J87" s="277"/>
      <c r="K87" s="278" t="str">
        <f t="shared" si="10"/>
        <v/>
      </c>
      <c r="L87" s="279" t="str">
        <f t="shared" si="11"/>
        <v/>
      </c>
      <c r="M87" s="277"/>
      <c r="N87" s="278" t="str">
        <f t="shared" si="12"/>
        <v/>
      </c>
      <c r="O87" s="275"/>
      <c r="P87" s="275"/>
      <c r="Q87" s="275"/>
      <c r="R87" s="275"/>
      <c r="S87" s="275"/>
      <c r="T87" s="275"/>
      <c r="U87" s="275"/>
      <c r="V87" s="275"/>
      <c r="W87" s="275"/>
      <c r="X87" s="275"/>
      <c r="Y87" s="275"/>
      <c r="Z87" s="275"/>
      <c r="AA87" s="275"/>
      <c r="AB87" s="275"/>
      <c r="AC87" s="275"/>
      <c r="AD87" s="275"/>
      <c r="AE87" s="275"/>
      <c r="AF87" s="275"/>
      <c r="AG87" s="275"/>
      <c r="AH87" s="275"/>
      <c r="AI87" s="275"/>
      <c r="AJ87" s="275"/>
      <c r="AK87" s="275"/>
      <c r="AL87" s="275"/>
      <c r="AM87" s="275"/>
      <c r="AN87" s="275"/>
      <c r="AO87" s="275"/>
      <c r="AP87" s="275"/>
      <c r="AQ87" s="275"/>
      <c r="AR87" s="275"/>
      <c r="AS87" s="280" t="str">
        <f>IF(C87&lt;&gt;0,IFERROR(IF(COUNTIF(AcuariosTto[],C87),"SI",""),""),"")</f>
        <v/>
      </c>
      <c r="AT87" s="151">
        <f>IFERROR(INDEX(AcuariosTto[SignoTTo],MATCH(C87,AcuariosTto[AcuariosTTo],0)),"")</f>
        <v>0</v>
      </c>
      <c r="AU87" s="151">
        <f>IFERROR(INDEX(AcuariosTto[TipoProd],MATCH(C87,AcuariosTto[AcuariosTTo],0)),"")</f>
        <v>0</v>
      </c>
      <c r="AV87" s="151">
        <f>IFERROR(INDEX(AcuariosTto[NomProd],MATCH(C87,AcuariosTto[AcuariosTTo],0)),"")</f>
        <v>0</v>
      </c>
      <c r="AW87" s="17" t="str">
        <f>IF(B87&lt;&gt;0,IFERROR(IF(COUNTIF(ItemOcPreven[],B87),"SI",""),""),"")</f>
        <v/>
      </c>
      <c r="AX87" s="17">
        <f>IFERROR(INDEX(ItemOcPreven[TipoProPrev],MATCH(B87,ItemOcPreven[ItemOcPreven],0)),"")</f>
        <v>0</v>
      </c>
      <c r="AY87" s="17">
        <f>IFERROR(INDEX(ItemOcPreven[NomProPrev],MATCH(B87,ItemOcPreven[ItemOcPreven],0)),"")</f>
        <v>0</v>
      </c>
      <c r="AZ87" s="17" t="str">
        <f>IF(B87&lt;&gt;0,IFERROR(IF(COUNTIF(PrevTodas[],"SI"),"SI",""),""),"")</f>
        <v/>
      </c>
      <c r="BA87" s="151" t="str">
        <f>IFERROR(INDEX(ItemOcPreven[TipoProPrev],MATCH(AZ87,PrevTodas[PrevTodas],0)),"")</f>
        <v/>
      </c>
      <c r="BB87" s="151" t="str">
        <f>IFERROR(INDEX(ItemOcPreven[NomProPrev],MATCH(AZ87,PrevTodas[PrevTodas],0)),"")</f>
        <v/>
      </c>
      <c r="BC87" s="17" t="str">
        <f>IF(B87&lt;&gt;0,IFERROR(IF(COUNTIF(ItemOcEvto[],B87),"SI",""),""),"")</f>
        <v/>
      </c>
      <c r="BD87" s="151">
        <f>IFERROR(INDEX(ItemOcEvto[TipoEvto],MATCH(B87,ItemOcEvto[ItemOcEvto],0)),"")</f>
        <v>0</v>
      </c>
      <c r="BE87" s="17" t="str">
        <f>IF(B87&lt;&gt;0,IFERROR(IF(COUNTIF(EvtoTodas[],"SI"),"SI",""),""),"")</f>
        <v/>
      </c>
      <c r="BF87" s="151" t="str">
        <f>IFERROR(INDEX(ItemOcEvto[TipoEvto],MATCH(BE87,EvtoTodas[EvtoTodas],0)),"")</f>
        <v/>
      </c>
      <c r="BG87" s="151">
        <f t="shared" si="13"/>
        <v>0</v>
      </c>
      <c r="BH87" s="151">
        <f t="shared" si="14"/>
        <v>0</v>
      </c>
      <c r="BI87" s="214"/>
    </row>
    <row r="88" spans="2:61" ht="18" customHeight="1" x14ac:dyDescent="0.25">
      <c r="B88" s="275"/>
      <c r="C88" s="275"/>
      <c r="D88" s="277" t="str">
        <f>IFERROR(VLOOKUP(B88,Item[],3,FALSE),IFERROR(VLOOKUP(B88,Item2[],3,FALSE),""))</f>
        <v/>
      </c>
      <c r="E88" s="276" t="str">
        <f>IFERROR(VLOOKUP(B88,Item[],2,FALSE),IFERROR(VLOOKUP(B88,Item2[],2,FALSE),""))</f>
        <v/>
      </c>
      <c r="F88" s="277"/>
      <c r="G88" s="278" t="str">
        <f t="shared" si="9"/>
        <v/>
      </c>
      <c r="H88" s="277"/>
      <c r="I88" s="277"/>
      <c r="J88" s="277"/>
      <c r="K88" s="278" t="str">
        <f t="shared" si="10"/>
        <v/>
      </c>
      <c r="L88" s="279" t="str">
        <f t="shared" si="11"/>
        <v/>
      </c>
      <c r="M88" s="277"/>
      <c r="N88" s="278" t="str">
        <f t="shared" si="12"/>
        <v/>
      </c>
      <c r="O88" s="275"/>
      <c r="P88" s="275"/>
      <c r="Q88" s="275"/>
      <c r="R88" s="275"/>
      <c r="S88" s="275"/>
      <c r="T88" s="275"/>
      <c r="U88" s="275"/>
      <c r="V88" s="275"/>
      <c r="W88" s="275"/>
      <c r="X88" s="275"/>
      <c r="Y88" s="275"/>
      <c r="Z88" s="275"/>
      <c r="AA88" s="275"/>
      <c r="AB88" s="275"/>
      <c r="AC88" s="275"/>
      <c r="AD88" s="275"/>
      <c r="AE88" s="275"/>
      <c r="AF88" s="275"/>
      <c r="AG88" s="275"/>
      <c r="AH88" s="275"/>
      <c r="AI88" s="275"/>
      <c r="AJ88" s="275"/>
      <c r="AK88" s="275"/>
      <c r="AL88" s="275"/>
      <c r="AM88" s="275"/>
      <c r="AN88" s="275"/>
      <c r="AO88" s="275"/>
      <c r="AP88" s="275"/>
      <c r="AQ88" s="275"/>
      <c r="AR88" s="275"/>
      <c r="AS88" s="280" t="str">
        <f>IF(C88&lt;&gt;0,IFERROR(IF(COUNTIF(AcuariosTto[],C88),"SI",""),""),"")</f>
        <v/>
      </c>
      <c r="AT88" s="151">
        <f>IFERROR(INDEX(AcuariosTto[SignoTTo],MATCH(C88,AcuariosTto[AcuariosTTo],0)),"")</f>
        <v>0</v>
      </c>
      <c r="AU88" s="151">
        <f>IFERROR(INDEX(AcuariosTto[TipoProd],MATCH(C88,AcuariosTto[AcuariosTTo],0)),"")</f>
        <v>0</v>
      </c>
      <c r="AV88" s="151">
        <f>IFERROR(INDEX(AcuariosTto[NomProd],MATCH(C88,AcuariosTto[AcuariosTTo],0)),"")</f>
        <v>0</v>
      </c>
      <c r="AW88" s="17" t="str">
        <f>IF(B88&lt;&gt;0,IFERROR(IF(COUNTIF(ItemOcPreven[],B88),"SI",""),""),"")</f>
        <v/>
      </c>
      <c r="AX88" s="17">
        <f>IFERROR(INDEX(ItemOcPreven[TipoProPrev],MATCH(B88,ItemOcPreven[ItemOcPreven],0)),"")</f>
        <v>0</v>
      </c>
      <c r="AY88" s="17">
        <f>IFERROR(INDEX(ItemOcPreven[NomProPrev],MATCH(B88,ItemOcPreven[ItemOcPreven],0)),"")</f>
        <v>0</v>
      </c>
      <c r="AZ88" s="17" t="str">
        <f>IF(B88&lt;&gt;0,IFERROR(IF(COUNTIF(PrevTodas[],"SI"),"SI",""),""),"")</f>
        <v/>
      </c>
      <c r="BA88" s="151" t="str">
        <f>IFERROR(INDEX(ItemOcPreven[TipoProPrev],MATCH(AZ88,PrevTodas[PrevTodas],0)),"")</f>
        <v/>
      </c>
      <c r="BB88" s="151" t="str">
        <f>IFERROR(INDEX(ItemOcPreven[NomProPrev],MATCH(AZ88,PrevTodas[PrevTodas],0)),"")</f>
        <v/>
      </c>
      <c r="BC88" s="17" t="str">
        <f>IF(B88&lt;&gt;0,IFERROR(IF(COUNTIF(ItemOcEvto[],B88),"SI",""),""),"")</f>
        <v/>
      </c>
      <c r="BD88" s="151">
        <f>IFERROR(INDEX(ItemOcEvto[TipoEvto],MATCH(B88,ItemOcEvto[ItemOcEvto],0)),"")</f>
        <v>0</v>
      </c>
      <c r="BE88" s="17" t="str">
        <f>IF(B88&lt;&gt;0,IFERROR(IF(COUNTIF(EvtoTodas[],"SI"),"SI",""),""),"")</f>
        <v/>
      </c>
      <c r="BF88" s="151" t="str">
        <f>IFERROR(INDEX(ItemOcEvto[TipoEvto],MATCH(BE88,EvtoTodas[EvtoTodas],0)),"")</f>
        <v/>
      </c>
      <c r="BG88" s="151">
        <f t="shared" si="13"/>
        <v>0</v>
      </c>
      <c r="BH88" s="151">
        <f t="shared" si="14"/>
        <v>0</v>
      </c>
      <c r="BI88" s="214"/>
    </row>
    <row r="89" spans="2:61" ht="18" customHeight="1" x14ac:dyDescent="0.25">
      <c r="B89" s="275"/>
      <c r="C89" s="275"/>
      <c r="D89" s="277" t="str">
        <f>IFERROR(VLOOKUP(B89,Item[],3,FALSE),IFERROR(VLOOKUP(B89,Item2[],3,FALSE),""))</f>
        <v/>
      </c>
      <c r="E89" s="276" t="str">
        <f>IFERROR(VLOOKUP(B89,Item[],2,FALSE),IFERROR(VLOOKUP(B89,Item2[],2,FALSE),""))</f>
        <v/>
      </c>
      <c r="F89" s="277"/>
      <c r="G89" s="278" t="str">
        <f t="shared" si="9"/>
        <v/>
      </c>
      <c r="H89" s="277"/>
      <c r="I89" s="277"/>
      <c r="J89" s="277"/>
      <c r="K89" s="278" t="str">
        <f t="shared" si="10"/>
        <v/>
      </c>
      <c r="L89" s="279" t="str">
        <f t="shared" si="11"/>
        <v/>
      </c>
      <c r="M89" s="277"/>
      <c r="N89" s="278" t="str">
        <f t="shared" si="12"/>
        <v/>
      </c>
      <c r="O89" s="275"/>
      <c r="P89" s="275"/>
      <c r="Q89" s="275"/>
      <c r="R89" s="275"/>
      <c r="S89" s="275"/>
      <c r="T89" s="275"/>
      <c r="U89" s="275"/>
      <c r="V89" s="275"/>
      <c r="W89" s="275"/>
      <c r="X89" s="275"/>
      <c r="Y89" s="275"/>
      <c r="Z89" s="275"/>
      <c r="AA89" s="275"/>
      <c r="AB89" s="275"/>
      <c r="AC89" s="275"/>
      <c r="AD89" s="275"/>
      <c r="AE89" s="275"/>
      <c r="AF89" s="275"/>
      <c r="AG89" s="275"/>
      <c r="AH89" s="275"/>
      <c r="AI89" s="275"/>
      <c r="AJ89" s="275"/>
      <c r="AK89" s="275"/>
      <c r="AL89" s="275"/>
      <c r="AM89" s="275"/>
      <c r="AN89" s="275"/>
      <c r="AO89" s="275"/>
      <c r="AP89" s="275"/>
      <c r="AQ89" s="275"/>
      <c r="AR89" s="275"/>
      <c r="AS89" s="280" t="str">
        <f>IF(C89&lt;&gt;0,IFERROR(IF(COUNTIF(AcuariosTto[],C89),"SI",""),""),"")</f>
        <v/>
      </c>
      <c r="AT89" s="151">
        <f>IFERROR(INDEX(AcuariosTto[SignoTTo],MATCH(C89,AcuariosTto[AcuariosTTo],0)),"")</f>
        <v>0</v>
      </c>
      <c r="AU89" s="151">
        <f>IFERROR(INDEX(AcuariosTto[TipoProd],MATCH(C89,AcuariosTto[AcuariosTTo],0)),"")</f>
        <v>0</v>
      </c>
      <c r="AV89" s="151">
        <f>IFERROR(INDEX(AcuariosTto[NomProd],MATCH(C89,AcuariosTto[AcuariosTTo],0)),"")</f>
        <v>0</v>
      </c>
      <c r="AW89" s="17" t="str">
        <f>IF(B89&lt;&gt;0,IFERROR(IF(COUNTIF(ItemOcPreven[],B89),"SI",""),""),"")</f>
        <v/>
      </c>
      <c r="AX89" s="17">
        <f>IFERROR(INDEX(ItemOcPreven[TipoProPrev],MATCH(B89,ItemOcPreven[ItemOcPreven],0)),"")</f>
        <v>0</v>
      </c>
      <c r="AY89" s="17">
        <f>IFERROR(INDEX(ItemOcPreven[NomProPrev],MATCH(B89,ItemOcPreven[ItemOcPreven],0)),"")</f>
        <v>0</v>
      </c>
      <c r="AZ89" s="17" t="str">
        <f>IF(B89&lt;&gt;0,IFERROR(IF(COUNTIF(PrevTodas[],"SI"),"SI",""),""),"")</f>
        <v/>
      </c>
      <c r="BA89" s="151" t="str">
        <f>IFERROR(INDEX(ItemOcPreven[TipoProPrev],MATCH(AZ89,PrevTodas[PrevTodas],0)),"")</f>
        <v/>
      </c>
      <c r="BB89" s="151" t="str">
        <f>IFERROR(INDEX(ItemOcPreven[NomProPrev],MATCH(AZ89,PrevTodas[PrevTodas],0)),"")</f>
        <v/>
      </c>
      <c r="BC89" s="17" t="str">
        <f>IF(B89&lt;&gt;0,IFERROR(IF(COUNTIF(ItemOcEvto[],B89),"SI",""),""),"")</f>
        <v/>
      </c>
      <c r="BD89" s="151">
        <f>IFERROR(INDEX(ItemOcEvto[TipoEvto],MATCH(B89,ItemOcEvto[ItemOcEvto],0)),"")</f>
        <v>0</v>
      </c>
      <c r="BE89" s="17" t="str">
        <f>IF(B89&lt;&gt;0,IFERROR(IF(COUNTIF(EvtoTodas[],"SI"),"SI",""),""),"")</f>
        <v/>
      </c>
      <c r="BF89" s="151" t="str">
        <f>IFERROR(INDEX(ItemOcEvto[TipoEvto],MATCH(BE89,EvtoTodas[EvtoTodas],0)),"")</f>
        <v/>
      </c>
      <c r="BG89" s="151">
        <f t="shared" si="13"/>
        <v>0</v>
      </c>
      <c r="BH89" s="151">
        <f t="shared" si="14"/>
        <v>0</v>
      </c>
      <c r="BI89" s="214"/>
    </row>
    <row r="90" spans="2:61" ht="18" customHeight="1" x14ac:dyDescent="0.25">
      <c r="B90" s="275"/>
      <c r="C90" s="275"/>
      <c r="D90" s="277" t="str">
        <f>IFERROR(VLOOKUP(B90,Item[],3,FALSE),IFERROR(VLOOKUP(B90,Item2[],3,FALSE),""))</f>
        <v/>
      </c>
      <c r="E90" s="276" t="str">
        <f>IFERROR(VLOOKUP(B90,Item[],2,FALSE),IFERROR(VLOOKUP(B90,Item2[],2,FALSE),""))</f>
        <v/>
      </c>
      <c r="F90" s="277"/>
      <c r="G90" s="278" t="str">
        <f t="shared" si="9"/>
        <v/>
      </c>
      <c r="H90" s="277"/>
      <c r="I90" s="277"/>
      <c r="J90" s="277"/>
      <c r="K90" s="278" t="str">
        <f t="shared" si="10"/>
        <v/>
      </c>
      <c r="L90" s="279" t="str">
        <f t="shared" si="11"/>
        <v/>
      </c>
      <c r="M90" s="277"/>
      <c r="N90" s="278" t="str">
        <f t="shared" si="12"/>
        <v/>
      </c>
      <c r="O90" s="275"/>
      <c r="P90" s="275"/>
      <c r="Q90" s="275"/>
      <c r="R90" s="275"/>
      <c r="S90" s="275"/>
      <c r="T90" s="275"/>
      <c r="U90" s="275"/>
      <c r="V90" s="275"/>
      <c r="W90" s="275"/>
      <c r="X90" s="275"/>
      <c r="Y90" s="275"/>
      <c r="Z90" s="275"/>
      <c r="AA90" s="275"/>
      <c r="AB90" s="275"/>
      <c r="AC90" s="275"/>
      <c r="AD90" s="275"/>
      <c r="AE90" s="275"/>
      <c r="AF90" s="275"/>
      <c r="AG90" s="275"/>
      <c r="AH90" s="275"/>
      <c r="AI90" s="275"/>
      <c r="AJ90" s="275"/>
      <c r="AK90" s="275"/>
      <c r="AL90" s="275"/>
      <c r="AM90" s="275"/>
      <c r="AN90" s="275"/>
      <c r="AO90" s="275"/>
      <c r="AP90" s="275"/>
      <c r="AQ90" s="275"/>
      <c r="AR90" s="275"/>
      <c r="AS90" s="280" t="str">
        <f>IF(C90&lt;&gt;0,IFERROR(IF(COUNTIF(AcuariosTto[],C90),"SI",""),""),"")</f>
        <v/>
      </c>
      <c r="AT90" s="151">
        <f>IFERROR(INDEX(AcuariosTto[SignoTTo],MATCH(C90,AcuariosTto[AcuariosTTo],0)),"")</f>
        <v>0</v>
      </c>
      <c r="AU90" s="151">
        <f>IFERROR(INDEX(AcuariosTto[TipoProd],MATCH(C90,AcuariosTto[AcuariosTTo],0)),"")</f>
        <v>0</v>
      </c>
      <c r="AV90" s="151">
        <f>IFERROR(INDEX(AcuariosTto[NomProd],MATCH(C90,AcuariosTto[AcuariosTTo],0)),"")</f>
        <v>0</v>
      </c>
      <c r="AW90" s="17" t="str">
        <f>IF(B90&lt;&gt;0,IFERROR(IF(COUNTIF(ItemOcPreven[],B90),"SI",""),""),"")</f>
        <v/>
      </c>
      <c r="AX90" s="17">
        <f>IFERROR(INDEX(ItemOcPreven[TipoProPrev],MATCH(B90,ItemOcPreven[ItemOcPreven],0)),"")</f>
        <v>0</v>
      </c>
      <c r="AY90" s="17">
        <f>IFERROR(INDEX(ItemOcPreven[NomProPrev],MATCH(B90,ItemOcPreven[ItemOcPreven],0)),"")</f>
        <v>0</v>
      </c>
      <c r="AZ90" s="17" t="str">
        <f>IF(B90&lt;&gt;0,IFERROR(IF(COUNTIF(PrevTodas[],"SI"),"SI",""),""),"")</f>
        <v/>
      </c>
      <c r="BA90" s="151" t="str">
        <f>IFERROR(INDEX(ItemOcPreven[TipoProPrev],MATCH(AZ90,PrevTodas[PrevTodas],0)),"")</f>
        <v/>
      </c>
      <c r="BB90" s="151" t="str">
        <f>IFERROR(INDEX(ItemOcPreven[NomProPrev],MATCH(AZ90,PrevTodas[PrevTodas],0)),"")</f>
        <v/>
      </c>
      <c r="BC90" s="17" t="str">
        <f>IF(B90&lt;&gt;0,IFERROR(IF(COUNTIF(ItemOcEvto[],B90),"SI",""),""),"")</f>
        <v/>
      </c>
      <c r="BD90" s="151">
        <f>IFERROR(INDEX(ItemOcEvto[TipoEvto],MATCH(B90,ItemOcEvto[ItemOcEvto],0)),"")</f>
        <v>0</v>
      </c>
      <c r="BE90" s="17" t="str">
        <f>IF(B90&lt;&gt;0,IFERROR(IF(COUNTIF(EvtoTodas[],"SI"),"SI",""),""),"")</f>
        <v/>
      </c>
      <c r="BF90" s="151" t="str">
        <f>IFERROR(INDEX(ItemOcEvto[TipoEvto],MATCH(BE90,EvtoTodas[EvtoTodas],0)),"")</f>
        <v/>
      </c>
      <c r="BG90" s="151">
        <f t="shared" si="13"/>
        <v>0</v>
      </c>
      <c r="BH90" s="151">
        <f t="shared" si="14"/>
        <v>0</v>
      </c>
      <c r="BI90" s="214"/>
    </row>
    <row r="91" spans="2:61" ht="18" customHeight="1" x14ac:dyDescent="0.25">
      <c r="B91" s="275"/>
      <c r="C91" s="275"/>
      <c r="D91" s="277" t="str">
        <f>IFERROR(VLOOKUP(B91,Item[],3,FALSE),IFERROR(VLOOKUP(B91,Item2[],3,FALSE),""))</f>
        <v/>
      </c>
      <c r="E91" s="276" t="str">
        <f>IFERROR(VLOOKUP(B91,Item[],2,FALSE),IFERROR(VLOOKUP(B91,Item2[],2,FALSE),""))</f>
        <v/>
      </c>
      <c r="F91" s="277"/>
      <c r="G91" s="278" t="str">
        <f t="shared" si="9"/>
        <v/>
      </c>
      <c r="H91" s="277"/>
      <c r="I91" s="277"/>
      <c r="J91" s="277"/>
      <c r="K91" s="278" t="str">
        <f t="shared" si="10"/>
        <v/>
      </c>
      <c r="L91" s="279" t="str">
        <f t="shared" si="11"/>
        <v/>
      </c>
      <c r="M91" s="277"/>
      <c r="N91" s="278" t="str">
        <f t="shared" si="12"/>
        <v/>
      </c>
      <c r="O91" s="275"/>
      <c r="P91" s="275"/>
      <c r="Q91" s="275"/>
      <c r="R91" s="275"/>
      <c r="S91" s="275"/>
      <c r="T91" s="275"/>
      <c r="U91" s="275"/>
      <c r="V91" s="275"/>
      <c r="W91" s="275"/>
      <c r="X91" s="275"/>
      <c r="Y91" s="275"/>
      <c r="Z91" s="275"/>
      <c r="AA91" s="275"/>
      <c r="AB91" s="275"/>
      <c r="AC91" s="275"/>
      <c r="AD91" s="275"/>
      <c r="AE91" s="275"/>
      <c r="AF91" s="275"/>
      <c r="AG91" s="275"/>
      <c r="AH91" s="275"/>
      <c r="AI91" s="275"/>
      <c r="AJ91" s="275"/>
      <c r="AK91" s="275"/>
      <c r="AL91" s="275"/>
      <c r="AM91" s="275"/>
      <c r="AN91" s="275"/>
      <c r="AO91" s="275"/>
      <c r="AP91" s="275"/>
      <c r="AQ91" s="275"/>
      <c r="AR91" s="275"/>
      <c r="AS91" s="280" t="str">
        <f>IF(C91&lt;&gt;0,IFERROR(IF(COUNTIF(AcuariosTto[],C91),"SI",""),""),"")</f>
        <v/>
      </c>
      <c r="AT91" s="151">
        <f>IFERROR(INDEX(AcuariosTto[SignoTTo],MATCH(C91,AcuariosTto[AcuariosTTo],0)),"")</f>
        <v>0</v>
      </c>
      <c r="AU91" s="151">
        <f>IFERROR(INDEX(AcuariosTto[TipoProd],MATCH(C91,AcuariosTto[AcuariosTTo],0)),"")</f>
        <v>0</v>
      </c>
      <c r="AV91" s="151">
        <f>IFERROR(INDEX(AcuariosTto[NomProd],MATCH(C91,AcuariosTto[AcuariosTTo],0)),"")</f>
        <v>0</v>
      </c>
      <c r="AW91" s="17" t="str">
        <f>IF(B91&lt;&gt;0,IFERROR(IF(COUNTIF(ItemOcPreven[],B91),"SI",""),""),"")</f>
        <v/>
      </c>
      <c r="AX91" s="17">
        <f>IFERROR(INDEX(ItemOcPreven[TipoProPrev],MATCH(B91,ItemOcPreven[ItemOcPreven],0)),"")</f>
        <v>0</v>
      </c>
      <c r="AY91" s="17">
        <f>IFERROR(INDEX(ItemOcPreven[NomProPrev],MATCH(B91,ItemOcPreven[ItemOcPreven],0)),"")</f>
        <v>0</v>
      </c>
      <c r="AZ91" s="17" t="str">
        <f>IF(B91&lt;&gt;0,IFERROR(IF(COUNTIF(PrevTodas[],"SI"),"SI",""),""),"")</f>
        <v/>
      </c>
      <c r="BA91" s="151" t="str">
        <f>IFERROR(INDEX(ItemOcPreven[TipoProPrev],MATCH(AZ91,PrevTodas[PrevTodas],0)),"")</f>
        <v/>
      </c>
      <c r="BB91" s="151" t="str">
        <f>IFERROR(INDEX(ItemOcPreven[NomProPrev],MATCH(AZ91,PrevTodas[PrevTodas],0)),"")</f>
        <v/>
      </c>
      <c r="BC91" s="17" t="str">
        <f>IF(B91&lt;&gt;0,IFERROR(IF(COUNTIF(ItemOcEvto[],B91),"SI",""),""),"")</f>
        <v/>
      </c>
      <c r="BD91" s="151">
        <f>IFERROR(INDEX(ItemOcEvto[TipoEvto],MATCH(B91,ItemOcEvto[ItemOcEvto],0)),"")</f>
        <v>0</v>
      </c>
      <c r="BE91" s="17" t="str">
        <f>IF(B91&lt;&gt;0,IFERROR(IF(COUNTIF(EvtoTodas[],"SI"),"SI",""),""),"")</f>
        <v/>
      </c>
      <c r="BF91" s="151" t="str">
        <f>IFERROR(INDEX(ItemOcEvto[TipoEvto],MATCH(BE91,EvtoTodas[EvtoTodas],0)),"")</f>
        <v/>
      </c>
      <c r="BG91" s="151">
        <f t="shared" si="13"/>
        <v>0</v>
      </c>
      <c r="BH91" s="151">
        <f t="shared" si="14"/>
        <v>0</v>
      </c>
      <c r="BI91" s="214"/>
    </row>
    <row r="92" spans="2:61" ht="18" customHeight="1" x14ac:dyDescent="0.25">
      <c r="B92" s="275"/>
      <c r="C92" s="275"/>
      <c r="D92" s="277" t="str">
        <f>IFERROR(VLOOKUP(B92,Item[],3,FALSE),IFERROR(VLOOKUP(B92,Item2[],3,FALSE),""))</f>
        <v/>
      </c>
      <c r="E92" s="276" t="str">
        <f>IFERROR(VLOOKUP(B92,Item[],2,FALSE),IFERROR(VLOOKUP(B92,Item2[],2,FALSE),""))</f>
        <v/>
      </c>
      <c r="F92" s="277"/>
      <c r="G92" s="278" t="str">
        <f t="shared" si="9"/>
        <v/>
      </c>
      <c r="H92" s="277"/>
      <c r="I92" s="277"/>
      <c r="J92" s="277"/>
      <c r="K92" s="278" t="str">
        <f t="shared" si="10"/>
        <v/>
      </c>
      <c r="L92" s="279" t="str">
        <f t="shared" si="11"/>
        <v/>
      </c>
      <c r="M92" s="277"/>
      <c r="N92" s="278" t="str">
        <f t="shared" si="12"/>
        <v/>
      </c>
      <c r="O92" s="275"/>
      <c r="P92" s="275"/>
      <c r="Q92" s="275"/>
      <c r="R92" s="275"/>
      <c r="S92" s="275"/>
      <c r="T92" s="275"/>
      <c r="U92" s="275"/>
      <c r="V92" s="275"/>
      <c r="W92" s="275"/>
      <c r="X92" s="275"/>
      <c r="Y92" s="275"/>
      <c r="Z92" s="275"/>
      <c r="AA92" s="275"/>
      <c r="AB92" s="275"/>
      <c r="AC92" s="275"/>
      <c r="AD92" s="275"/>
      <c r="AE92" s="275"/>
      <c r="AF92" s="275"/>
      <c r="AG92" s="275"/>
      <c r="AH92" s="275"/>
      <c r="AI92" s="275"/>
      <c r="AJ92" s="275"/>
      <c r="AK92" s="275"/>
      <c r="AL92" s="275"/>
      <c r="AM92" s="275"/>
      <c r="AN92" s="275"/>
      <c r="AO92" s="275"/>
      <c r="AP92" s="275"/>
      <c r="AQ92" s="275"/>
      <c r="AR92" s="275"/>
      <c r="AS92" s="280" t="str">
        <f>IF(C92&lt;&gt;0,IFERROR(IF(COUNTIF(AcuariosTto[],C92),"SI",""),""),"")</f>
        <v/>
      </c>
      <c r="AT92" s="151">
        <f>IFERROR(INDEX(AcuariosTto[SignoTTo],MATCH(C92,AcuariosTto[AcuariosTTo],0)),"")</f>
        <v>0</v>
      </c>
      <c r="AU92" s="151">
        <f>IFERROR(INDEX(AcuariosTto[TipoProd],MATCH(C92,AcuariosTto[AcuariosTTo],0)),"")</f>
        <v>0</v>
      </c>
      <c r="AV92" s="151">
        <f>IFERROR(INDEX(AcuariosTto[NomProd],MATCH(C92,AcuariosTto[AcuariosTTo],0)),"")</f>
        <v>0</v>
      </c>
      <c r="AW92" s="17" t="str">
        <f>IF(B92&lt;&gt;0,IFERROR(IF(COUNTIF(ItemOcPreven[],B92),"SI",""),""),"")</f>
        <v/>
      </c>
      <c r="AX92" s="17">
        <f>IFERROR(INDEX(ItemOcPreven[TipoProPrev],MATCH(B92,ItemOcPreven[ItemOcPreven],0)),"")</f>
        <v>0</v>
      </c>
      <c r="AY92" s="17">
        <f>IFERROR(INDEX(ItemOcPreven[NomProPrev],MATCH(B92,ItemOcPreven[ItemOcPreven],0)),"")</f>
        <v>0</v>
      </c>
      <c r="AZ92" s="17" t="str">
        <f>IF(B92&lt;&gt;0,IFERROR(IF(COUNTIF(PrevTodas[],"SI"),"SI",""),""),"")</f>
        <v/>
      </c>
      <c r="BA92" s="151" t="str">
        <f>IFERROR(INDEX(ItemOcPreven[TipoProPrev],MATCH(AZ92,PrevTodas[PrevTodas],0)),"")</f>
        <v/>
      </c>
      <c r="BB92" s="151" t="str">
        <f>IFERROR(INDEX(ItemOcPreven[NomProPrev],MATCH(AZ92,PrevTodas[PrevTodas],0)),"")</f>
        <v/>
      </c>
      <c r="BC92" s="17" t="str">
        <f>IF(B92&lt;&gt;0,IFERROR(IF(COUNTIF(ItemOcEvto[],B92),"SI",""),""),"")</f>
        <v/>
      </c>
      <c r="BD92" s="151">
        <f>IFERROR(INDEX(ItemOcEvto[TipoEvto],MATCH(B92,ItemOcEvto[ItemOcEvto],0)),"")</f>
        <v>0</v>
      </c>
      <c r="BE92" s="17" t="str">
        <f>IF(B92&lt;&gt;0,IFERROR(IF(COUNTIF(EvtoTodas[],"SI"),"SI",""),""),"")</f>
        <v/>
      </c>
      <c r="BF92" s="151" t="str">
        <f>IFERROR(INDEX(ItemOcEvto[TipoEvto],MATCH(BE92,EvtoTodas[EvtoTodas],0)),"")</f>
        <v/>
      </c>
      <c r="BG92" s="151">
        <f t="shared" si="13"/>
        <v>0</v>
      </c>
      <c r="BH92" s="151">
        <f t="shared" si="14"/>
        <v>0</v>
      </c>
      <c r="BI92" s="214"/>
    </row>
    <row r="93" spans="2:61" ht="18" customHeight="1" x14ac:dyDescent="0.25">
      <c r="B93" s="275"/>
      <c r="C93" s="275"/>
      <c r="D93" s="277" t="str">
        <f>IFERROR(VLOOKUP(B93,Item[],3,FALSE),IFERROR(VLOOKUP(B93,Item2[],3,FALSE),""))</f>
        <v/>
      </c>
      <c r="E93" s="276" t="str">
        <f>IFERROR(VLOOKUP(B93,Item[],2,FALSE),IFERROR(VLOOKUP(B93,Item2[],2,FALSE),""))</f>
        <v/>
      </c>
      <c r="F93" s="277"/>
      <c r="G93" s="278" t="str">
        <f t="shared" si="9"/>
        <v/>
      </c>
      <c r="H93" s="277"/>
      <c r="I93" s="277"/>
      <c r="J93" s="277"/>
      <c r="K93" s="278" t="str">
        <f t="shared" si="10"/>
        <v/>
      </c>
      <c r="L93" s="279" t="str">
        <f t="shared" si="11"/>
        <v/>
      </c>
      <c r="M93" s="277"/>
      <c r="N93" s="278" t="str">
        <f t="shared" si="12"/>
        <v/>
      </c>
      <c r="O93" s="275"/>
      <c r="P93" s="275"/>
      <c r="Q93" s="275"/>
      <c r="R93" s="275"/>
      <c r="S93" s="275"/>
      <c r="T93" s="275"/>
      <c r="U93" s="275"/>
      <c r="V93" s="275"/>
      <c r="W93" s="275"/>
      <c r="X93" s="275"/>
      <c r="Y93" s="275"/>
      <c r="Z93" s="275"/>
      <c r="AA93" s="275"/>
      <c r="AB93" s="275"/>
      <c r="AC93" s="275"/>
      <c r="AD93" s="275"/>
      <c r="AE93" s="275"/>
      <c r="AF93" s="275"/>
      <c r="AG93" s="275"/>
      <c r="AH93" s="275"/>
      <c r="AI93" s="275"/>
      <c r="AJ93" s="275"/>
      <c r="AK93" s="275"/>
      <c r="AL93" s="275"/>
      <c r="AM93" s="275"/>
      <c r="AN93" s="275"/>
      <c r="AO93" s="275"/>
      <c r="AP93" s="275"/>
      <c r="AQ93" s="275"/>
      <c r="AR93" s="275"/>
      <c r="AS93" s="280" t="str">
        <f>IF(C93&lt;&gt;0,IFERROR(IF(COUNTIF(AcuariosTto[],C93),"SI",""),""),"")</f>
        <v/>
      </c>
      <c r="AT93" s="151">
        <f>IFERROR(INDEX(AcuariosTto[SignoTTo],MATCH(C93,AcuariosTto[AcuariosTTo],0)),"")</f>
        <v>0</v>
      </c>
      <c r="AU93" s="151">
        <f>IFERROR(INDEX(AcuariosTto[TipoProd],MATCH(C93,AcuariosTto[AcuariosTTo],0)),"")</f>
        <v>0</v>
      </c>
      <c r="AV93" s="151">
        <f>IFERROR(INDEX(AcuariosTto[NomProd],MATCH(C93,AcuariosTto[AcuariosTTo],0)),"")</f>
        <v>0</v>
      </c>
      <c r="AW93" s="17" t="str">
        <f>IF(B93&lt;&gt;0,IFERROR(IF(COUNTIF(ItemOcPreven[],B93),"SI",""),""),"")</f>
        <v/>
      </c>
      <c r="AX93" s="17">
        <f>IFERROR(INDEX(ItemOcPreven[TipoProPrev],MATCH(B93,ItemOcPreven[ItemOcPreven],0)),"")</f>
        <v>0</v>
      </c>
      <c r="AY93" s="17">
        <f>IFERROR(INDEX(ItemOcPreven[NomProPrev],MATCH(B93,ItemOcPreven[ItemOcPreven],0)),"")</f>
        <v>0</v>
      </c>
      <c r="AZ93" s="17" t="str">
        <f>IF(B93&lt;&gt;0,IFERROR(IF(COUNTIF(PrevTodas[],"SI"),"SI",""),""),"")</f>
        <v/>
      </c>
      <c r="BA93" s="151" t="str">
        <f>IFERROR(INDEX(ItemOcPreven[TipoProPrev],MATCH(AZ93,PrevTodas[PrevTodas],0)),"")</f>
        <v/>
      </c>
      <c r="BB93" s="151" t="str">
        <f>IFERROR(INDEX(ItemOcPreven[NomProPrev],MATCH(AZ93,PrevTodas[PrevTodas],0)),"")</f>
        <v/>
      </c>
      <c r="BC93" s="17" t="str">
        <f>IF(B93&lt;&gt;0,IFERROR(IF(COUNTIF(ItemOcEvto[],B93),"SI",""),""),"")</f>
        <v/>
      </c>
      <c r="BD93" s="151">
        <f>IFERROR(INDEX(ItemOcEvto[TipoEvto],MATCH(B93,ItemOcEvto[ItemOcEvto],0)),"")</f>
        <v>0</v>
      </c>
      <c r="BE93" s="17" t="str">
        <f>IF(B93&lt;&gt;0,IFERROR(IF(COUNTIF(EvtoTodas[],"SI"),"SI",""),""),"")</f>
        <v/>
      </c>
      <c r="BF93" s="151" t="str">
        <f>IFERROR(INDEX(ItemOcEvto[TipoEvto],MATCH(BE93,EvtoTodas[EvtoTodas],0)),"")</f>
        <v/>
      </c>
      <c r="BG93" s="151">
        <f t="shared" si="13"/>
        <v>0</v>
      </c>
      <c r="BH93" s="151">
        <f t="shared" si="14"/>
        <v>0</v>
      </c>
      <c r="BI93" s="214"/>
    </row>
    <row r="94" spans="2:61" ht="18" customHeight="1" x14ac:dyDescent="0.25">
      <c r="B94" s="275"/>
      <c r="C94" s="275"/>
      <c r="D94" s="277" t="str">
        <f>IFERROR(VLOOKUP(B94,Item[],3,FALSE),IFERROR(VLOOKUP(B94,Item2[],3,FALSE),""))</f>
        <v/>
      </c>
      <c r="E94" s="276" t="str">
        <f>IFERROR(VLOOKUP(B94,Item[],2,FALSE),IFERROR(VLOOKUP(B94,Item2[],2,FALSE),""))</f>
        <v/>
      </c>
      <c r="F94" s="277"/>
      <c r="G94" s="278" t="str">
        <f t="shared" si="9"/>
        <v/>
      </c>
      <c r="H94" s="277"/>
      <c r="I94" s="277"/>
      <c r="J94" s="277"/>
      <c r="K94" s="278" t="str">
        <f t="shared" si="10"/>
        <v/>
      </c>
      <c r="L94" s="279" t="str">
        <f t="shared" si="11"/>
        <v/>
      </c>
      <c r="M94" s="277"/>
      <c r="N94" s="278" t="str">
        <f t="shared" si="12"/>
        <v/>
      </c>
      <c r="O94" s="275"/>
      <c r="P94" s="275"/>
      <c r="Q94" s="275"/>
      <c r="R94" s="275"/>
      <c r="S94" s="275"/>
      <c r="T94" s="275"/>
      <c r="U94" s="275"/>
      <c r="V94" s="275"/>
      <c r="W94" s="275"/>
      <c r="X94" s="275"/>
      <c r="Y94" s="275"/>
      <c r="Z94" s="275"/>
      <c r="AA94" s="275"/>
      <c r="AB94" s="275"/>
      <c r="AC94" s="275"/>
      <c r="AD94" s="275"/>
      <c r="AE94" s="275"/>
      <c r="AF94" s="275"/>
      <c r="AG94" s="275"/>
      <c r="AH94" s="275"/>
      <c r="AI94" s="275"/>
      <c r="AJ94" s="275"/>
      <c r="AK94" s="275"/>
      <c r="AL94" s="275"/>
      <c r="AM94" s="275"/>
      <c r="AN94" s="275"/>
      <c r="AO94" s="275"/>
      <c r="AP94" s="275"/>
      <c r="AQ94" s="275"/>
      <c r="AR94" s="275"/>
      <c r="AS94" s="280" t="str">
        <f>IF(C94&lt;&gt;0,IFERROR(IF(COUNTIF(AcuariosTto[],C94),"SI",""),""),"")</f>
        <v/>
      </c>
      <c r="AT94" s="151">
        <f>IFERROR(INDEX(AcuariosTto[SignoTTo],MATCH(C94,AcuariosTto[AcuariosTTo],0)),"")</f>
        <v>0</v>
      </c>
      <c r="AU94" s="151">
        <f>IFERROR(INDEX(AcuariosTto[TipoProd],MATCH(C94,AcuariosTto[AcuariosTTo],0)),"")</f>
        <v>0</v>
      </c>
      <c r="AV94" s="151">
        <f>IFERROR(INDEX(AcuariosTto[NomProd],MATCH(C94,AcuariosTto[AcuariosTTo],0)),"")</f>
        <v>0</v>
      </c>
      <c r="AW94" s="17" t="str">
        <f>IF(B94&lt;&gt;0,IFERROR(IF(COUNTIF(ItemOcPreven[],B94),"SI",""),""),"")</f>
        <v/>
      </c>
      <c r="AX94" s="17">
        <f>IFERROR(INDEX(ItemOcPreven[TipoProPrev],MATCH(B94,ItemOcPreven[ItemOcPreven],0)),"")</f>
        <v>0</v>
      </c>
      <c r="AY94" s="17">
        <f>IFERROR(INDEX(ItemOcPreven[NomProPrev],MATCH(B94,ItemOcPreven[ItemOcPreven],0)),"")</f>
        <v>0</v>
      </c>
      <c r="AZ94" s="17" t="str">
        <f>IF(B94&lt;&gt;0,IFERROR(IF(COUNTIF(PrevTodas[],"SI"),"SI",""),""),"")</f>
        <v/>
      </c>
      <c r="BA94" s="151" t="str">
        <f>IFERROR(INDEX(ItemOcPreven[TipoProPrev],MATCH(AZ94,PrevTodas[PrevTodas],0)),"")</f>
        <v/>
      </c>
      <c r="BB94" s="151" t="str">
        <f>IFERROR(INDEX(ItemOcPreven[NomProPrev],MATCH(AZ94,PrevTodas[PrevTodas],0)),"")</f>
        <v/>
      </c>
      <c r="BC94" s="17" t="str">
        <f>IF(B94&lt;&gt;0,IFERROR(IF(COUNTIF(ItemOcEvto[],B94),"SI",""),""),"")</f>
        <v/>
      </c>
      <c r="BD94" s="151">
        <f>IFERROR(INDEX(ItemOcEvto[TipoEvto],MATCH(B94,ItemOcEvto[ItemOcEvto],0)),"")</f>
        <v>0</v>
      </c>
      <c r="BE94" s="17" t="str">
        <f>IF(B94&lt;&gt;0,IFERROR(IF(COUNTIF(EvtoTodas[],"SI"),"SI",""),""),"")</f>
        <v/>
      </c>
      <c r="BF94" s="151" t="str">
        <f>IFERROR(INDEX(ItemOcEvto[TipoEvto],MATCH(BE94,EvtoTodas[EvtoTodas],0)),"")</f>
        <v/>
      </c>
      <c r="BG94" s="151">
        <f t="shared" si="13"/>
        <v>0</v>
      </c>
      <c r="BH94" s="151">
        <f t="shared" si="14"/>
        <v>0</v>
      </c>
      <c r="BI94" s="214"/>
    </row>
    <row r="95" spans="2:61" ht="18" customHeight="1" x14ac:dyDescent="0.25">
      <c r="B95" s="275"/>
      <c r="C95" s="275"/>
      <c r="D95" s="277" t="str">
        <f>IFERROR(VLOOKUP(B95,Item[],3,FALSE),IFERROR(VLOOKUP(B95,Item2[],3,FALSE),""))</f>
        <v/>
      </c>
      <c r="E95" s="276" t="str">
        <f>IFERROR(VLOOKUP(B95,Item[],2,FALSE),IFERROR(VLOOKUP(B95,Item2[],2,FALSE),""))</f>
        <v/>
      </c>
      <c r="F95" s="277"/>
      <c r="G95" s="278" t="str">
        <f t="shared" si="9"/>
        <v/>
      </c>
      <c r="H95" s="277"/>
      <c r="I95" s="277"/>
      <c r="J95" s="277"/>
      <c r="K95" s="278" t="str">
        <f t="shared" si="10"/>
        <v/>
      </c>
      <c r="L95" s="279" t="str">
        <f t="shared" si="11"/>
        <v/>
      </c>
      <c r="M95" s="277"/>
      <c r="N95" s="278" t="str">
        <f t="shared" si="12"/>
        <v/>
      </c>
      <c r="O95" s="275"/>
      <c r="P95" s="275"/>
      <c r="Q95" s="275"/>
      <c r="R95" s="275"/>
      <c r="S95" s="275"/>
      <c r="T95" s="275"/>
      <c r="U95" s="275"/>
      <c r="V95" s="275"/>
      <c r="W95" s="275"/>
      <c r="X95" s="275"/>
      <c r="Y95" s="275"/>
      <c r="Z95" s="275"/>
      <c r="AA95" s="275"/>
      <c r="AB95" s="275"/>
      <c r="AC95" s="275"/>
      <c r="AD95" s="275"/>
      <c r="AE95" s="275"/>
      <c r="AF95" s="275"/>
      <c r="AG95" s="275"/>
      <c r="AH95" s="275"/>
      <c r="AI95" s="275"/>
      <c r="AJ95" s="275"/>
      <c r="AK95" s="275"/>
      <c r="AL95" s="275"/>
      <c r="AM95" s="275"/>
      <c r="AN95" s="275"/>
      <c r="AO95" s="275"/>
      <c r="AP95" s="275"/>
      <c r="AQ95" s="275"/>
      <c r="AR95" s="275"/>
      <c r="AS95" s="280" t="str">
        <f>IF(C95&lt;&gt;0,IFERROR(IF(COUNTIF(AcuariosTto[],C95),"SI",""),""),"")</f>
        <v/>
      </c>
      <c r="AT95" s="151">
        <f>IFERROR(INDEX(AcuariosTto[SignoTTo],MATCH(C95,AcuariosTto[AcuariosTTo],0)),"")</f>
        <v>0</v>
      </c>
      <c r="AU95" s="151">
        <f>IFERROR(INDEX(AcuariosTto[TipoProd],MATCH(C95,AcuariosTto[AcuariosTTo],0)),"")</f>
        <v>0</v>
      </c>
      <c r="AV95" s="151">
        <f>IFERROR(INDEX(AcuariosTto[NomProd],MATCH(C95,AcuariosTto[AcuariosTTo],0)),"")</f>
        <v>0</v>
      </c>
      <c r="AW95" s="17" t="str">
        <f>IF(B95&lt;&gt;0,IFERROR(IF(COUNTIF(ItemOcPreven[],B95),"SI",""),""),"")</f>
        <v/>
      </c>
      <c r="AX95" s="17">
        <f>IFERROR(INDEX(ItemOcPreven[TipoProPrev],MATCH(B95,ItemOcPreven[ItemOcPreven],0)),"")</f>
        <v>0</v>
      </c>
      <c r="AY95" s="17">
        <f>IFERROR(INDEX(ItemOcPreven[NomProPrev],MATCH(B95,ItemOcPreven[ItemOcPreven],0)),"")</f>
        <v>0</v>
      </c>
      <c r="AZ95" s="17" t="str">
        <f>IF(B95&lt;&gt;0,IFERROR(IF(COUNTIF(PrevTodas[],"SI"),"SI",""),""),"")</f>
        <v/>
      </c>
      <c r="BA95" s="151" t="str">
        <f>IFERROR(INDEX(ItemOcPreven[TipoProPrev],MATCH(AZ95,PrevTodas[PrevTodas],0)),"")</f>
        <v/>
      </c>
      <c r="BB95" s="151" t="str">
        <f>IFERROR(INDEX(ItemOcPreven[NomProPrev],MATCH(AZ95,PrevTodas[PrevTodas],0)),"")</f>
        <v/>
      </c>
      <c r="BC95" s="17" t="str">
        <f>IF(B95&lt;&gt;0,IFERROR(IF(COUNTIF(ItemOcEvto[],B95),"SI",""),""),"")</f>
        <v/>
      </c>
      <c r="BD95" s="151">
        <f>IFERROR(INDEX(ItemOcEvto[TipoEvto],MATCH(B95,ItemOcEvto[ItemOcEvto],0)),"")</f>
        <v>0</v>
      </c>
      <c r="BE95" s="17" t="str">
        <f>IF(B95&lt;&gt;0,IFERROR(IF(COUNTIF(EvtoTodas[],"SI"),"SI",""),""),"")</f>
        <v/>
      </c>
      <c r="BF95" s="151" t="str">
        <f>IFERROR(INDEX(ItemOcEvto[TipoEvto],MATCH(BE95,EvtoTodas[EvtoTodas],0)),"")</f>
        <v/>
      </c>
      <c r="BG95" s="151">
        <f t="shared" si="13"/>
        <v>0</v>
      </c>
      <c r="BH95" s="151">
        <f t="shared" si="14"/>
        <v>0</v>
      </c>
      <c r="BI95" s="214"/>
    </row>
    <row r="96" spans="2:61" ht="18" customHeight="1" x14ac:dyDescent="0.25">
      <c r="B96" s="275"/>
      <c r="C96" s="275"/>
      <c r="D96" s="277" t="str">
        <f>IFERROR(VLOOKUP(B96,Item[],3,FALSE),IFERROR(VLOOKUP(B96,Item2[],3,FALSE),""))</f>
        <v/>
      </c>
      <c r="E96" s="276" t="str">
        <f>IFERROR(VLOOKUP(B96,Item[],2,FALSE),IFERROR(VLOOKUP(B96,Item2[],2,FALSE),""))</f>
        <v/>
      </c>
      <c r="F96" s="277"/>
      <c r="G96" s="278" t="str">
        <f t="shared" si="9"/>
        <v/>
      </c>
      <c r="H96" s="277"/>
      <c r="I96" s="277"/>
      <c r="J96" s="277"/>
      <c r="K96" s="278" t="str">
        <f t="shared" si="10"/>
        <v/>
      </c>
      <c r="L96" s="279" t="str">
        <f t="shared" si="11"/>
        <v/>
      </c>
      <c r="M96" s="277"/>
      <c r="N96" s="278" t="str">
        <f t="shared" si="12"/>
        <v/>
      </c>
      <c r="O96" s="275"/>
      <c r="P96" s="275"/>
      <c r="Q96" s="275"/>
      <c r="R96" s="275"/>
      <c r="S96" s="275"/>
      <c r="T96" s="275"/>
      <c r="U96" s="275"/>
      <c r="V96" s="275"/>
      <c r="W96" s="275"/>
      <c r="X96" s="275"/>
      <c r="Y96" s="275"/>
      <c r="Z96" s="275"/>
      <c r="AA96" s="275"/>
      <c r="AB96" s="275"/>
      <c r="AC96" s="275"/>
      <c r="AD96" s="275"/>
      <c r="AE96" s="275"/>
      <c r="AF96" s="275"/>
      <c r="AG96" s="275"/>
      <c r="AH96" s="275"/>
      <c r="AI96" s="275"/>
      <c r="AJ96" s="275"/>
      <c r="AK96" s="275"/>
      <c r="AL96" s="275"/>
      <c r="AM96" s="275"/>
      <c r="AN96" s="275"/>
      <c r="AO96" s="275"/>
      <c r="AP96" s="275"/>
      <c r="AQ96" s="275"/>
      <c r="AR96" s="275"/>
      <c r="AS96" s="280" t="str">
        <f>IF(C96&lt;&gt;0,IFERROR(IF(COUNTIF(AcuariosTto[],C96),"SI",""),""),"")</f>
        <v/>
      </c>
      <c r="AT96" s="151">
        <f>IFERROR(INDEX(AcuariosTto[SignoTTo],MATCH(C96,AcuariosTto[AcuariosTTo],0)),"")</f>
        <v>0</v>
      </c>
      <c r="AU96" s="151">
        <f>IFERROR(INDEX(AcuariosTto[TipoProd],MATCH(C96,AcuariosTto[AcuariosTTo],0)),"")</f>
        <v>0</v>
      </c>
      <c r="AV96" s="151">
        <f>IFERROR(INDEX(AcuariosTto[NomProd],MATCH(C96,AcuariosTto[AcuariosTTo],0)),"")</f>
        <v>0</v>
      </c>
      <c r="AW96" s="17" t="str">
        <f>IF(B96&lt;&gt;0,IFERROR(IF(COUNTIF(ItemOcPreven[],B96),"SI",""),""),"")</f>
        <v/>
      </c>
      <c r="AX96" s="17">
        <f>IFERROR(INDEX(ItemOcPreven[TipoProPrev],MATCH(B96,ItemOcPreven[ItemOcPreven],0)),"")</f>
        <v>0</v>
      </c>
      <c r="AY96" s="17">
        <f>IFERROR(INDEX(ItemOcPreven[NomProPrev],MATCH(B96,ItemOcPreven[ItemOcPreven],0)),"")</f>
        <v>0</v>
      </c>
      <c r="AZ96" s="17" t="str">
        <f>IF(B96&lt;&gt;0,IFERROR(IF(COUNTIF(PrevTodas[],"SI"),"SI",""),""),"")</f>
        <v/>
      </c>
      <c r="BA96" s="151" t="str">
        <f>IFERROR(INDEX(ItemOcPreven[TipoProPrev],MATCH(AZ96,PrevTodas[PrevTodas],0)),"")</f>
        <v/>
      </c>
      <c r="BB96" s="151" t="str">
        <f>IFERROR(INDEX(ItemOcPreven[NomProPrev],MATCH(AZ96,PrevTodas[PrevTodas],0)),"")</f>
        <v/>
      </c>
      <c r="BC96" s="17" t="str">
        <f>IF(B96&lt;&gt;0,IFERROR(IF(COUNTIF(ItemOcEvto[],B96),"SI",""),""),"")</f>
        <v/>
      </c>
      <c r="BD96" s="151">
        <f>IFERROR(INDEX(ItemOcEvto[TipoEvto],MATCH(B96,ItemOcEvto[ItemOcEvto],0)),"")</f>
        <v>0</v>
      </c>
      <c r="BE96" s="17" t="str">
        <f>IF(B96&lt;&gt;0,IFERROR(IF(COUNTIF(EvtoTodas[],"SI"),"SI",""),""),"")</f>
        <v/>
      </c>
      <c r="BF96" s="151" t="str">
        <f>IFERROR(INDEX(ItemOcEvto[TipoEvto],MATCH(BE96,EvtoTodas[EvtoTodas],0)),"")</f>
        <v/>
      </c>
      <c r="BG96" s="151">
        <f t="shared" si="13"/>
        <v>0</v>
      </c>
      <c r="BH96" s="151">
        <f t="shared" si="14"/>
        <v>0</v>
      </c>
      <c r="BI96" s="214"/>
    </row>
    <row r="97" spans="2:61" ht="18" customHeight="1" x14ac:dyDescent="0.25">
      <c r="B97" s="275"/>
      <c r="C97" s="275"/>
      <c r="D97" s="277" t="str">
        <f>IFERROR(VLOOKUP(B97,Item[],3,FALSE),IFERROR(VLOOKUP(B97,Item2[],3,FALSE),""))</f>
        <v/>
      </c>
      <c r="E97" s="276" t="str">
        <f>IFERROR(VLOOKUP(B97,Item[],2,FALSE),IFERROR(VLOOKUP(B97,Item2[],2,FALSE),""))</f>
        <v/>
      </c>
      <c r="F97" s="277"/>
      <c r="G97" s="278" t="str">
        <f t="shared" si="9"/>
        <v/>
      </c>
      <c r="H97" s="277"/>
      <c r="I97" s="277"/>
      <c r="J97" s="277"/>
      <c r="K97" s="278" t="str">
        <f t="shared" si="10"/>
        <v/>
      </c>
      <c r="L97" s="279" t="str">
        <f t="shared" si="11"/>
        <v/>
      </c>
      <c r="M97" s="277"/>
      <c r="N97" s="278" t="str">
        <f t="shared" si="12"/>
        <v/>
      </c>
      <c r="O97" s="275"/>
      <c r="P97" s="275"/>
      <c r="Q97" s="275"/>
      <c r="R97" s="275"/>
      <c r="S97" s="275"/>
      <c r="T97" s="275"/>
      <c r="U97" s="275"/>
      <c r="V97" s="275"/>
      <c r="W97" s="275"/>
      <c r="X97" s="275"/>
      <c r="Y97" s="275"/>
      <c r="Z97" s="275"/>
      <c r="AA97" s="275"/>
      <c r="AB97" s="275"/>
      <c r="AC97" s="275"/>
      <c r="AD97" s="275"/>
      <c r="AE97" s="275"/>
      <c r="AF97" s="275"/>
      <c r="AG97" s="275"/>
      <c r="AH97" s="275"/>
      <c r="AI97" s="275"/>
      <c r="AJ97" s="275"/>
      <c r="AK97" s="275"/>
      <c r="AL97" s="275"/>
      <c r="AM97" s="275"/>
      <c r="AN97" s="275"/>
      <c r="AO97" s="275"/>
      <c r="AP97" s="275"/>
      <c r="AQ97" s="275"/>
      <c r="AR97" s="275"/>
      <c r="AS97" s="280" t="str">
        <f>IF(C97&lt;&gt;0,IFERROR(IF(COUNTIF(AcuariosTto[],C97),"SI",""),""),"")</f>
        <v/>
      </c>
      <c r="AT97" s="151">
        <f>IFERROR(INDEX(AcuariosTto[SignoTTo],MATCH(C97,AcuariosTto[AcuariosTTo],0)),"")</f>
        <v>0</v>
      </c>
      <c r="AU97" s="151">
        <f>IFERROR(INDEX(AcuariosTto[TipoProd],MATCH(C97,AcuariosTto[AcuariosTTo],0)),"")</f>
        <v>0</v>
      </c>
      <c r="AV97" s="151">
        <f>IFERROR(INDEX(AcuariosTto[NomProd],MATCH(C97,AcuariosTto[AcuariosTTo],0)),"")</f>
        <v>0</v>
      </c>
      <c r="AW97" s="17" t="str">
        <f>IF(B97&lt;&gt;0,IFERROR(IF(COUNTIF(ItemOcPreven[],B97),"SI",""),""),"")</f>
        <v/>
      </c>
      <c r="AX97" s="17">
        <f>IFERROR(INDEX(ItemOcPreven[TipoProPrev],MATCH(B97,ItemOcPreven[ItemOcPreven],0)),"")</f>
        <v>0</v>
      </c>
      <c r="AY97" s="17">
        <f>IFERROR(INDEX(ItemOcPreven[NomProPrev],MATCH(B97,ItemOcPreven[ItemOcPreven],0)),"")</f>
        <v>0</v>
      </c>
      <c r="AZ97" s="17" t="str">
        <f>IF(B97&lt;&gt;0,IFERROR(IF(COUNTIF(PrevTodas[],"SI"),"SI",""),""),"")</f>
        <v/>
      </c>
      <c r="BA97" s="151" t="str">
        <f>IFERROR(INDEX(ItemOcPreven[TipoProPrev],MATCH(AZ97,PrevTodas[PrevTodas],0)),"")</f>
        <v/>
      </c>
      <c r="BB97" s="151" t="str">
        <f>IFERROR(INDEX(ItemOcPreven[NomProPrev],MATCH(AZ97,PrevTodas[PrevTodas],0)),"")</f>
        <v/>
      </c>
      <c r="BC97" s="17" t="str">
        <f>IF(B97&lt;&gt;0,IFERROR(IF(COUNTIF(ItemOcEvto[],B97),"SI",""),""),"")</f>
        <v/>
      </c>
      <c r="BD97" s="151">
        <f>IFERROR(INDEX(ItemOcEvto[TipoEvto],MATCH(B97,ItemOcEvto[ItemOcEvto],0)),"")</f>
        <v>0</v>
      </c>
      <c r="BE97" s="17" t="str">
        <f>IF(B97&lt;&gt;0,IFERROR(IF(COUNTIF(EvtoTodas[],"SI"),"SI",""),""),"")</f>
        <v/>
      </c>
      <c r="BF97" s="151" t="str">
        <f>IFERROR(INDEX(ItemOcEvto[TipoEvto],MATCH(BE97,EvtoTodas[EvtoTodas],0)),"")</f>
        <v/>
      </c>
      <c r="BG97" s="151">
        <f t="shared" si="13"/>
        <v>0</v>
      </c>
      <c r="BH97" s="151">
        <f t="shared" si="14"/>
        <v>0</v>
      </c>
      <c r="BI97" s="214"/>
    </row>
    <row r="98" spans="2:61" ht="18" customHeight="1" x14ac:dyDescent="0.25">
      <c r="B98" s="275"/>
      <c r="C98" s="275"/>
      <c r="D98" s="277" t="str">
        <f>IFERROR(VLOOKUP(B98,Item[],3,FALSE),IFERROR(VLOOKUP(B98,Item2[],3,FALSE),""))</f>
        <v/>
      </c>
      <c r="E98" s="276" t="str">
        <f>IFERROR(VLOOKUP(B98,Item[],2,FALSE),IFERROR(VLOOKUP(B98,Item2[],2,FALSE),""))</f>
        <v/>
      </c>
      <c r="F98" s="277"/>
      <c r="G98" s="278" t="str">
        <f t="shared" si="9"/>
        <v/>
      </c>
      <c r="H98" s="277"/>
      <c r="I98" s="277"/>
      <c r="J98" s="277"/>
      <c r="K98" s="278" t="str">
        <f t="shared" si="10"/>
        <v/>
      </c>
      <c r="L98" s="279" t="str">
        <f t="shared" si="11"/>
        <v/>
      </c>
      <c r="M98" s="277"/>
      <c r="N98" s="278" t="str">
        <f t="shared" si="12"/>
        <v/>
      </c>
      <c r="O98" s="275"/>
      <c r="P98" s="275"/>
      <c r="Q98" s="275"/>
      <c r="R98" s="275"/>
      <c r="S98" s="275"/>
      <c r="T98" s="275"/>
      <c r="U98" s="275"/>
      <c r="V98" s="275"/>
      <c r="W98" s="275"/>
      <c r="X98" s="275"/>
      <c r="Y98" s="275"/>
      <c r="Z98" s="275"/>
      <c r="AA98" s="275"/>
      <c r="AB98" s="275"/>
      <c r="AC98" s="275"/>
      <c r="AD98" s="275"/>
      <c r="AE98" s="275"/>
      <c r="AF98" s="275"/>
      <c r="AG98" s="275"/>
      <c r="AH98" s="275"/>
      <c r="AI98" s="275"/>
      <c r="AJ98" s="275"/>
      <c r="AK98" s="275"/>
      <c r="AL98" s="275"/>
      <c r="AM98" s="275"/>
      <c r="AN98" s="275"/>
      <c r="AO98" s="275"/>
      <c r="AP98" s="275"/>
      <c r="AQ98" s="275"/>
      <c r="AR98" s="275"/>
      <c r="AS98" s="280" t="str">
        <f>IF(C98&lt;&gt;0,IFERROR(IF(COUNTIF(AcuariosTto[],C98),"SI",""),""),"")</f>
        <v/>
      </c>
      <c r="AT98" s="151">
        <f>IFERROR(INDEX(AcuariosTto[SignoTTo],MATCH(C98,AcuariosTto[AcuariosTTo],0)),"")</f>
        <v>0</v>
      </c>
      <c r="AU98" s="151">
        <f>IFERROR(INDEX(AcuariosTto[TipoProd],MATCH(C98,AcuariosTto[AcuariosTTo],0)),"")</f>
        <v>0</v>
      </c>
      <c r="AV98" s="151">
        <f>IFERROR(INDEX(AcuariosTto[NomProd],MATCH(C98,AcuariosTto[AcuariosTTo],0)),"")</f>
        <v>0</v>
      </c>
      <c r="AW98" s="17" t="str">
        <f>IF(B98&lt;&gt;0,IFERROR(IF(COUNTIF(ItemOcPreven[],B98),"SI",""),""),"")</f>
        <v/>
      </c>
      <c r="AX98" s="17">
        <f>IFERROR(INDEX(ItemOcPreven[TipoProPrev],MATCH(B98,ItemOcPreven[ItemOcPreven],0)),"")</f>
        <v>0</v>
      </c>
      <c r="AY98" s="17">
        <f>IFERROR(INDEX(ItemOcPreven[NomProPrev],MATCH(B98,ItemOcPreven[ItemOcPreven],0)),"")</f>
        <v>0</v>
      </c>
      <c r="AZ98" s="17" t="str">
        <f>IF(B98&lt;&gt;0,IFERROR(IF(COUNTIF(PrevTodas[],"SI"),"SI",""),""),"")</f>
        <v/>
      </c>
      <c r="BA98" s="151" t="str">
        <f>IFERROR(INDEX(ItemOcPreven[TipoProPrev],MATCH(AZ98,PrevTodas[PrevTodas],0)),"")</f>
        <v/>
      </c>
      <c r="BB98" s="151" t="str">
        <f>IFERROR(INDEX(ItemOcPreven[NomProPrev],MATCH(AZ98,PrevTodas[PrevTodas],0)),"")</f>
        <v/>
      </c>
      <c r="BC98" s="17" t="str">
        <f>IF(B98&lt;&gt;0,IFERROR(IF(COUNTIF(ItemOcEvto[],B98),"SI",""),""),"")</f>
        <v/>
      </c>
      <c r="BD98" s="151">
        <f>IFERROR(INDEX(ItemOcEvto[TipoEvto],MATCH(B98,ItemOcEvto[ItemOcEvto],0)),"")</f>
        <v>0</v>
      </c>
      <c r="BE98" s="17" t="str">
        <f>IF(B98&lt;&gt;0,IFERROR(IF(COUNTIF(EvtoTodas[],"SI"),"SI",""),""),"")</f>
        <v/>
      </c>
      <c r="BF98" s="151" t="str">
        <f>IFERROR(INDEX(ItemOcEvto[TipoEvto],MATCH(BE98,EvtoTodas[EvtoTodas],0)),"")</f>
        <v/>
      </c>
      <c r="BG98" s="151">
        <f t="shared" si="13"/>
        <v>0</v>
      </c>
      <c r="BH98" s="151">
        <f t="shared" si="14"/>
        <v>0</v>
      </c>
      <c r="BI98" s="214"/>
    </row>
    <row r="99" spans="2:61" ht="18" customHeight="1" x14ac:dyDescent="0.25">
      <c r="B99" s="275"/>
      <c r="C99" s="275"/>
      <c r="D99" s="277" t="str">
        <f>IFERROR(VLOOKUP(B99,Item[],3,FALSE),IFERROR(VLOOKUP(B99,Item2[],3,FALSE),""))</f>
        <v/>
      </c>
      <c r="E99" s="276" t="str">
        <f>IFERROR(VLOOKUP(B99,Item[],2,FALSE),IFERROR(VLOOKUP(B99,Item2[],2,FALSE),""))</f>
        <v/>
      </c>
      <c r="F99" s="277"/>
      <c r="G99" s="278" t="str">
        <f t="shared" si="9"/>
        <v/>
      </c>
      <c r="H99" s="277"/>
      <c r="I99" s="277"/>
      <c r="J99" s="277"/>
      <c r="K99" s="278" t="str">
        <f t="shared" si="10"/>
        <v/>
      </c>
      <c r="L99" s="279" t="str">
        <f t="shared" si="11"/>
        <v/>
      </c>
      <c r="M99" s="277"/>
      <c r="N99" s="278" t="str">
        <f t="shared" si="12"/>
        <v/>
      </c>
      <c r="O99" s="275"/>
      <c r="P99" s="275"/>
      <c r="Q99" s="275"/>
      <c r="R99" s="275"/>
      <c r="S99" s="275"/>
      <c r="T99" s="275"/>
      <c r="U99" s="275"/>
      <c r="V99" s="275"/>
      <c r="W99" s="275"/>
      <c r="X99" s="275"/>
      <c r="Y99" s="275"/>
      <c r="Z99" s="275"/>
      <c r="AA99" s="275"/>
      <c r="AB99" s="275"/>
      <c r="AC99" s="275"/>
      <c r="AD99" s="275"/>
      <c r="AE99" s="275"/>
      <c r="AF99" s="275"/>
      <c r="AG99" s="275"/>
      <c r="AH99" s="275"/>
      <c r="AI99" s="275"/>
      <c r="AJ99" s="275"/>
      <c r="AK99" s="275"/>
      <c r="AL99" s="275"/>
      <c r="AM99" s="275"/>
      <c r="AN99" s="275"/>
      <c r="AO99" s="275"/>
      <c r="AP99" s="275"/>
      <c r="AQ99" s="275"/>
      <c r="AR99" s="275"/>
      <c r="AS99" s="280" t="str">
        <f>IF(C99&lt;&gt;0,IFERROR(IF(COUNTIF(AcuariosTto[],C99),"SI",""),""),"")</f>
        <v/>
      </c>
      <c r="AT99" s="151">
        <f>IFERROR(INDEX(AcuariosTto[SignoTTo],MATCH(C99,AcuariosTto[AcuariosTTo],0)),"")</f>
        <v>0</v>
      </c>
      <c r="AU99" s="151">
        <f>IFERROR(INDEX(AcuariosTto[TipoProd],MATCH(C99,AcuariosTto[AcuariosTTo],0)),"")</f>
        <v>0</v>
      </c>
      <c r="AV99" s="151">
        <f>IFERROR(INDEX(AcuariosTto[NomProd],MATCH(C99,AcuariosTto[AcuariosTTo],0)),"")</f>
        <v>0</v>
      </c>
      <c r="AW99" s="17" t="str">
        <f>IF(B99&lt;&gt;0,IFERROR(IF(COUNTIF(ItemOcPreven[],B99),"SI",""),""),"")</f>
        <v/>
      </c>
      <c r="AX99" s="17">
        <f>IFERROR(INDEX(ItemOcPreven[TipoProPrev],MATCH(B99,ItemOcPreven[ItemOcPreven],0)),"")</f>
        <v>0</v>
      </c>
      <c r="AY99" s="17">
        <f>IFERROR(INDEX(ItemOcPreven[NomProPrev],MATCH(B99,ItemOcPreven[ItemOcPreven],0)),"")</f>
        <v>0</v>
      </c>
      <c r="AZ99" s="17" t="str">
        <f>IF(B99&lt;&gt;0,IFERROR(IF(COUNTIF(PrevTodas[],"SI"),"SI",""),""),"")</f>
        <v/>
      </c>
      <c r="BA99" s="151" t="str">
        <f>IFERROR(INDEX(ItemOcPreven[TipoProPrev],MATCH(AZ99,PrevTodas[PrevTodas],0)),"")</f>
        <v/>
      </c>
      <c r="BB99" s="151" t="str">
        <f>IFERROR(INDEX(ItemOcPreven[NomProPrev],MATCH(AZ99,PrevTodas[PrevTodas],0)),"")</f>
        <v/>
      </c>
      <c r="BC99" s="17" t="str">
        <f>IF(B99&lt;&gt;0,IFERROR(IF(COUNTIF(ItemOcEvto[],B99),"SI",""),""),"")</f>
        <v/>
      </c>
      <c r="BD99" s="151">
        <f>IFERROR(INDEX(ItemOcEvto[TipoEvto],MATCH(B99,ItemOcEvto[ItemOcEvto],0)),"")</f>
        <v>0</v>
      </c>
      <c r="BE99" s="17" t="str">
        <f>IF(B99&lt;&gt;0,IFERROR(IF(COUNTIF(EvtoTodas[],"SI"),"SI",""),""),"")</f>
        <v/>
      </c>
      <c r="BF99" s="151" t="str">
        <f>IFERROR(INDEX(ItemOcEvto[TipoEvto],MATCH(BE99,EvtoTodas[EvtoTodas],0)),"")</f>
        <v/>
      </c>
      <c r="BG99" s="151">
        <f t="shared" si="13"/>
        <v>0</v>
      </c>
      <c r="BH99" s="151">
        <f t="shared" si="14"/>
        <v>0</v>
      </c>
      <c r="BI99" s="214"/>
    </row>
    <row r="100" spans="2:61" ht="18" customHeight="1" x14ac:dyDescent="0.25">
      <c r="B100" s="275"/>
      <c r="C100" s="275"/>
      <c r="D100" s="277" t="str">
        <f>IFERROR(VLOOKUP(B100,Item[],3,FALSE),IFERROR(VLOOKUP(B100,Item2[],3,FALSE),""))</f>
        <v/>
      </c>
      <c r="E100" s="276" t="str">
        <f>IFERROR(VLOOKUP(B100,Item[],2,FALSE),IFERROR(VLOOKUP(B100,Item2[],2,FALSE),""))</f>
        <v/>
      </c>
      <c r="F100" s="277"/>
      <c r="G100" s="278" t="str">
        <f t="shared" si="9"/>
        <v/>
      </c>
      <c r="H100" s="277"/>
      <c r="I100" s="277"/>
      <c r="J100" s="277"/>
      <c r="K100" s="278" t="str">
        <f t="shared" si="10"/>
        <v/>
      </c>
      <c r="L100" s="279" t="str">
        <f t="shared" si="11"/>
        <v/>
      </c>
      <c r="M100" s="277"/>
      <c r="N100" s="278" t="str">
        <f t="shared" si="12"/>
        <v/>
      </c>
      <c r="O100" s="275"/>
      <c r="P100" s="275"/>
      <c r="Q100" s="275"/>
      <c r="R100" s="275"/>
      <c r="S100" s="275"/>
      <c r="T100" s="275"/>
      <c r="U100" s="275"/>
      <c r="V100" s="275"/>
      <c r="W100" s="275"/>
      <c r="X100" s="275"/>
      <c r="Y100" s="275"/>
      <c r="Z100" s="275"/>
      <c r="AA100" s="275"/>
      <c r="AB100" s="275"/>
      <c r="AC100" s="275"/>
      <c r="AD100" s="275"/>
      <c r="AE100" s="275"/>
      <c r="AF100" s="275"/>
      <c r="AG100" s="275"/>
      <c r="AH100" s="275"/>
      <c r="AI100" s="275"/>
      <c r="AJ100" s="275"/>
      <c r="AK100" s="275"/>
      <c r="AL100" s="275"/>
      <c r="AM100" s="275"/>
      <c r="AN100" s="275"/>
      <c r="AO100" s="275"/>
      <c r="AP100" s="275"/>
      <c r="AQ100" s="275"/>
      <c r="AR100" s="275"/>
      <c r="AS100" s="280" t="str">
        <f>IF(C100&lt;&gt;0,IFERROR(IF(COUNTIF(AcuariosTto[],C100),"SI",""),""),"")</f>
        <v/>
      </c>
      <c r="AT100" s="151">
        <f>IFERROR(INDEX(AcuariosTto[SignoTTo],MATCH(C100,AcuariosTto[AcuariosTTo],0)),"")</f>
        <v>0</v>
      </c>
      <c r="AU100" s="151">
        <f>IFERROR(INDEX(AcuariosTto[TipoProd],MATCH(C100,AcuariosTto[AcuariosTTo],0)),"")</f>
        <v>0</v>
      </c>
      <c r="AV100" s="151">
        <f>IFERROR(INDEX(AcuariosTto[NomProd],MATCH(C100,AcuariosTto[AcuariosTTo],0)),"")</f>
        <v>0</v>
      </c>
      <c r="AW100" s="17" t="str">
        <f>IF(B100&lt;&gt;0,IFERROR(IF(COUNTIF(ItemOcPreven[],B100),"SI",""),""),"")</f>
        <v/>
      </c>
      <c r="AX100" s="17">
        <f>IFERROR(INDEX(ItemOcPreven[TipoProPrev],MATCH(B100,ItemOcPreven[ItemOcPreven],0)),"")</f>
        <v>0</v>
      </c>
      <c r="AY100" s="17">
        <f>IFERROR(INDEX(ItemOcPreven[NomProPrev],MATCH(B100,ItemOcPreven[ItemOcPreven],0)),"")</f>
        <v>0</v>
      </c>
      <c r="AZ100" s="17" t="str">
        <f>IF(B100&lt;&gt;0,IFERROR(IF(COUNTIF(PrevTodas[],"SI"),"SI",""),""),"")</f>
        <v/>
      </c>
      <c r="BA100" s="151" t="str">
        <f>IFERROR(INDEX(ItemOcPreven[TipoProPrev],MATCH(AZ100,PrevTodas[PrevTodas],0)),"")</f>
        <v/>
      </c>
      <c r="BB100" s="151" t="str">
        <f>IFERROR(INDEX(ItemOcPreven[NomProPrev],MATCH(AZ100,PrevTodas[PrevTodas],0)),"")</f>
        <v/>
      </c>
      <c r="BC100" s="17" t="str">
        <f>IF(B100&lt;&gt;0,IFERROR(IF(COUNTIF(ItemOcEvto[],B100),"SI",""),""),"")</f>
        <v/>
      </c>
      <c r="BD100" s="151">
        <f>IFERROR(INDEX(ItemOcEvto[TipoEvto],MATCH(B100,ItemOcEvto[ItemOcEvto],0)),"")</f>
        <v>0</v>
      </c>
      <c r="BE100" s="17" t="str">
        <f>IF(B100&lt;&gt;0,IFERROR(IF(COUNTIF(EvtoTodas[],"SI"),"SI",""),""),"")</f>
        <v/>
      </c>
      <c r="BF100" s="151" t="str">
        <f>IFERROR(INDEX(ItemOcEvto[TipoEvto],MATCH(BE100,EvtoTodas[EvtoTodas],0)),"")</f>
        <v/>
      </c>
      <c r="BG100" s="151">
        <f t="shared" si="13"/>
        <v>0</v>
      </c>
      <c r="BH100" s="151">
        <f t="shared" si="14"/>
        <v>0</v>
      </c>
      <c r="BI100" s="214"/>
    </row>
    <row r="101" spans="2:61" ht="18" customHeight="1" x14ac:dyDescent="0.25">
      <c r="B101" s="275"/>
      <c r="C101" s="275"/>
      <c r="D101" s="277" t="str">
        <f>IFERROR(VLOOKUP(B101,Item[],3,FALSE),IFERROR(VLOOKUP(B101,Item2[],3,FALSE),""))</f>
        <v/>
      </c>
      <c r="E101" s="276" t="str">
        <f>IFERROR(VLOOKUP(B101,Item[],2,FALSE),IFERROR(VLOOKUP(B101,Item2[],2,FALSE),""))</f>
        <v/>
      </c>
      <c r="F101" s="277"/>
      <c r="G101" s="278" t="str">
        <f t="shared" si="9"/>
        <v/>
      </c>
      <c r="H101" s="277"/>
      <c r="I101" s="277"/>
      <c r="J101" s="277"/>
      <c r="K101" s="278" t="str">
        <f t="shared" si="10"/>
        <v/>
      </c>
      <c r="L101" s="279" t="str">
        <f t="shared" si="11"/>
        <v/>
      </c>
      <c r="M101" s="277"/>
      <c r="N101" s="278" t="str">
        <f t="shared" si="12"/>
        <v/>
      </c>
      <c r="O101" s="275"/>
      <c r="P101" s="275"/>
      <c r="Q101" s="275"/>
      <c r="R101" s="275"/>
      <c r="S101" s="275"/>
      <c r="T101" s="275"/>
      <c r="U101" s="275"/>
      <c r="V101" s="275"/>
      <c r="W101" s="275"/>
      <c r="X101" s="275"/>
      <c r="Y101" s="275"/>
      <c r="Z101" s="275"/>
      <c r="AA101" s="275"/>
      <c r="AB101" s="275"/>
      <c r="AC101" s="275"/>
      <c r="AD101" s="275"/>
      <c r="AE101" s="275"/>
      <c r="AF101" s="275"/>
      <c r="AG101" s="275"/>
      <c r="AH101" s="275"/>
      <c r="AI101" s="275"/>
      <c r="AJ101" s="275"/>
      <c r="AK101" s="275"/>
      <c r="AL101" s="275"/>
      <c r="AM101" s="275"/>
      <c r="AN101" s="275"/>
      <c r="AO101" s="275"/>
      <c r="AP101" s="275"/>
      <c r="AQ101" s="275"/>
      <c r="AR101" s="275"/>
      <c r="AS101" s="280" t="str">
        <f>IF(C101&lt;&gt;0,IFERROR(IF(COUNTIF(AcuariosTto[],C101),"SI",""),""),"")</f>
        <v/>
      </c>
      <c r="AT101" s="151">
        <f>IFERROR(INDEX(AcuariosTto[SignoTTo],MATCH(C101,AcuariosTto[AcuariosTTo],0)),"")</f>
        <v>0</v>
      </c>
      <c r="AU101" s="151">
        <f>IFERROR(INDEX(AcuariosTto[TipoProd],MATCH(C101,AcuariosTto[AcuariosTTo],0)),"")</f>
        <v>0</v>
      </c>
      <c r="AV101" s="151">
        <f>IFERROR(INDEX(AcuariosTto[NomProd],MATCH(C101,AcuariosTto[AcuariosTTo],0)),"")</f>
        <v>0</v>
      </c>
      <c r="AW101" s="17" t="str">
        <f>IF(B101&lt;&gt;0,IFERROR(IF(COUNTIF(ItemOcPreven[],B101),"SI",""),""),"")</f>
        <v/>
      </c>
      <c r="AX101" s="17">
        <f>IFERROR(INDEX(ItemOcPreven[TipoProPrev],MATCH(B101,ItemOcPreven[ItemOcPreven],0)),"")</f>
        <v>0</v>
      </c>
      <c r="AY101" s="17">
        <f>IFERROR(INDEX(ItemOcPreven[NomProPrev],MATCH(B101,ItemOcPreven[ItemOcPreven],0)),"")</f>
        <v>0</v>
      </c>
      <c r="AZ101" s="17" t="str">
        <f>IF(B101&lt;&gt;0,IFERROR(IF(COUNTIF(PrevTodas[],"SI"),"SI",""),""),"")</f>
        <v/>
      </c>
      <c r="BA101" s="151" t="str">
        <f>IFERROR(INDEX(ItemOcPreven[TipoProPrev],MATCH(AZ101,PrevTodas[PrevTodas],0)),"")</f>
        <v/>
      </c>
      <c r="BB101" s="151" t="str">
        <f>IFERROR(INDEX(ItemOcPreven[NomProPrev],MATCH(AZ101,PrevTodas[PrevTodas],0)),"")</f>
        <v/>
      </c>
      <c r="BC101" s="17" t="str">
        <f>IF(B101&lt;&gt;0,IFERROR(IF(COUNTIF(ItemOcEvto[],B101),"SI",""),""),"")</f>
        <v/>
      </c>
      <c r="BD101" s="151">
        <f>IFERROR(INDEX(ItemOcEvto[TipoEvto],MATCH(B101,ItemOcEvto[ItemOcEvto],0)),"")</f>
        <v>0</v>
      </c>
      <c r="BE101" s="17" t="str">
        <f>IF(B101&lt;&gt;0,IFERROR(IF(COUNTIF(EvtoTodas[],"SI"),"SI",""),""),"")</f>
        <v/>
      </c>
      <c r="BF101" s="151" t="str">
        <f>IFERROR(INDEX(ItemOcEvto[TipoEvto],MATCH(BE101,EvtoTodas[EvtoTodas],0)),"")</f>
        <v/>
      </c>
      <c r="BG101" s="151">
        <f t="shared" si="13"/>
        <v>0</v>
      </c>
      <c r="BH101" s="151">
        <f t="shared" si="14"/>
        <v>0</v>
      </c>
      <c r="BI101" s="214"/>
    </row>
    <row r="102" spans="2:61" ht="18" customHeight="1" x14ac:dyDescent="0.25">
      <c r="B102" s="275"/>
      <c r="C102" s="275"/>
      <c r="D102" s="277" t="str">
        <f>IFERROR(VLOOKUP(B102,Item[],3,FALSE),IFERROR(VLOOKUP(B102,Item2[],3,FALSE),""))</f>
        <v/>
      </c>
      <c r="E102" s="276" t="str">
        <f>IFERROR(VLOOKUP(B102,Item[],2,FALSE),IFERROR(VLOOKUP(B102,Item2[],2,FALSE),""))</f>
        <v/>
      </c>
      <c r="F102" s="277"/>
      <c r="G102" s="278" t="str">
        <f t="shared" si="9"/>
        <v/>
      </c>
      <c r="H102" s="277"/>
      <c r="I102" s="277"/>
      <c r="J102" s="277"/>
      <c r="K102" s="278" t="str">
        <f t="shared" si="10"/>
        <v/>
      </c>
      <c r="L102" s="279" t="str">
        <f t="shared" si="11"/>
        <v/>
      </c>
      <c r="M102" s="277"/>
      <c r="N102" s="278" t="str">
        <f t="shared" si="12"/>
        <v/>
      </c>
      <c r="O102" s="275"/>
      <c r="P102" s="275"/>
      <c r="Q102" s="275"/>
      <c r="R102" s="275"/>
      <c r="S102" s="275"/>
      <c r="T102" s="275"/>
      <c r="U102" s="275"/>
      <c r="V102" s="275"/>
      <c r="W102" s="275"/>
      <c r="X102" s="275"/>
      <c r="Y102" s="275"/>
      <c r="Z102" s="275"/>
      <c r="AA102" s="275"/>
      <c r="AB102" s="275"/>
      <c r="AC102" s="275"/>
      <c r="AD102" s="275"/>
      <c r="AE102" s="275"/>
      <c r="AF102" s="275"/>
      <c r="AG102" s="275"/>
      <c r="AH102" s="275"/>
      <c r="AI102" s="275"/>
      <c r="AJ102" s="275"/>
      <c r="AK102" s="275"/>
      <c r="AL102" s="275"/>
      <c r="AM102" s="275"/>
      <c r="AN102" s="275"/>
      <c r="AO102" s="275"/>
      <c r="AP102" s="275"/>
      <c r="AQ102" s="275"/>
      <c r="AR102" s="275"/>
      <c r="AS102" s="280" t="str">
        <f>IF(C102&lt;&gt;0,IFERROR(IF(COUNTIF(AcuariosTto[],C102),"SI",""),""),"")</f>
        <v/>
      </c>
      <c r="AT102" s="151">
        <f>IFERROR(INDEX(AcuariosTto[SignoTTo],MATCH(C102,AcuariosTto[AcuariosTTo],0)),"")</f>
        <v>0</v>
      </c>
      <c r="AU102" s="151">
        <f>IFERROR(INDEX(AcuariosTto[TipoProd],MATCH(C102,AcuariosTto[AcuariosTTo],0)),"")</f>
        <v>0</v>
      </c>
      <c r="AV102" s="151">
        <f>IFERROR(INDEX(AcuariosTto[NomProd],MATCH(C102,AcuariosTto[AcuariosTTo],0)),"")</f>
        <v>0</v>
      </c>
      <c r="AW102" s="17" t="str">
        <f>IF(B102&lt;&gt;0,IFERROR(IF(COUNTIF(ItemOcPreven[],B102),"SI",""),""),"")</f>
        <v/>
      </c>
      <c r="AX102" s="17">
        <f>IFERROR(INDEX(ItemOcPreven[TipoProPrev],MATCH(B102,ItemOcPreven[ItemOcPreven],0)),"")</f>
        <v>0</v>
      </c>
      <c r="AY102" s="17">
        <f>IFERROR(INDEX(ItemOcPreven[NomProPrev],MATCH(B102,ItemOcPreven[ItemOcPreven],0)),"")</f>
        <v>0</v>
      </c>
      <c r="AZ102" s="17" t="str">
        <f>IF(B102&lt;&gt;0,IFERROR(IF(COUNTIF(PrevTodas[],"SI"),"SI",""),""),"")</f>
        <v/>
      </c>
      <c r="BA102" s="151" t="str">
        <f>IFERROR(INDEX(ItemOcPreven[TipoProPrev],MATCH(AZ102,PrevTodas[PrevTodas],0)),"")</f>
        <v/>
      </c>
      <c r="BB102" s="151" t="str">
        <f>IFERROR(INDEX(ItemOcPreven[NomProPrev],MATCH(AZ102,PrevTodas[PrevTodas],0)),"")</f>
        <v/>
      </c>
      <c r="BC102" s="17" t="str">
        <f>IF(B102&lt;&gt;0,IFERROR(IF(COUNTIF(ItemOcEvto[],B102),"SI",""),""),"")</f>
        <v/>
      </c>
      <c r="BD102" s="151">
        <f>IFERROR(INDEX(ItemOcEvto[TipoEvto],MATCH(B102,ItemOcEvto[ItemOcEvto],0)),"")</f>
        <v>0</v>
      </c>
      <c r="BE102" s="17" t="str">
        <f>IF(B102&lt;&gt;0,IFERROR(IF(COUNTIF(EvtoTodas[],"SI"),"SI",""),""),"")</f>
        <v/>
      </c>
      <c r="BF102" s="151" t="str">
        <f>IFERROR(INDEX(ItemOcEvto[TipoEvto],MATCH(BE102,EvtoTodas[EvtoTodas],0)),"")</f>
        <v/>
      </c>
      <c r="BG102" s="151">
        <f t="shared" si="13"/>
        <v>0</v>
      </c>
      <c r="BH102" s="151">
        <f t="shared" si="14"/>
        <v>0</v>
      </c>
      <c r="BI102" s="214"/>
    </row>
    <row r="103" spans="2:61" ht="18" customHeight="1" x14ac:dyDescent="0.25">
      <c r="B103" s="275"/>
      <c r="C103" s="275"/>
      <c r="D103" s="277" t="str">
        <f>IFERROR(VLOOKUP(B103,Item[],3,FALSE),IFERROR(VLOOKUP(B103,Item2[],3,FALSE),""))</f>
        <v/>
      </c>
      <c r="E103" s="276" t="str">
        <f>IFERROR(VLOOKUP(B103,Item[],2,FALSE),IFERROR(VLOOKUP(B103,Item2[],2,FALSE),""))</f>
        <v/>
      </c>
      <c r="F103" s="277"/>
      <c r="G103" s="278" t="str">
        <f t="shared" si="9"/>
        <v/>
      </c>
      <c r="H103" s="277"/>
      <c r="I103" s="277"/>
      <c r="J103" s="277"/>
      <c r="K103" s="278" t="str">
        <f t="shared" si="10"/>
        <v/>
      </c>
      <c r="L103" s="279" t="str">
        <f t="shared" si="11"/>
        <v/>
      </c>
      <c r="M103" s="277"/>
      <c r="N103" s="278" t="str">
        <f t="shared" si="12"/>
        <v/>
      </c>
      <c r="O103" s="275"/>
      <c r="P103" s="275"/>
      <c r="Q103" s="275"/>
      <c r="R103" s="275"/>
      <c r="S103" s="275"/>
      <c r="T103" s="275"/>
      <c r="U103" s="275"/>
      <c r="V103" s="275"/>
      <c r="W103" s="275"/>
      <c r="X103" s="275"/>
      <c r="Y103" s="275"/>
      <c r="Z103" s="275"/>
      <c r="AA103" s="275"/>
      <c r="AB103" s="275"/>
      <c r="AC103" s="275"/>
      <c r="AD103" s="275"/>
      <c r="AE103" s="275"/>
      <c r="AF103" s="275"/>
      <c r="AG103" s="275"/>
      <c r="AH103" s="275"/>
      <c r="AI103" s="275"/>
      <c r="AJ103" s="275"/>
      <c r="AK103" s="275"/>
      <c r="AL103" s="275"/>
      <c r="AM103" s="275"/>
      <c r="AN103" s="275"/>
      <c r="AO103" s="275"/>
      <c r="AP103" s="275"/>
      <c r="AQ103" s="275"/>
      <c r="AR103" s="275"/>
      <c r="AS103" s="280" t="str">
        <f>IF(C103&lt;&gt;0,IFERROR(IF(COUNTIF(AcuariosTto[],C103),"SI",""),""),"")</f>
        <v/>
      </c>
      <c r="AT103" s="151">
        <f>IFERROR(INDEX(AcuariosTto[SignoTTo],MATCH(C103,AcuariosTto[AcuariosTTo],0)),"")</f>
        <v>0</v>
      </c>
      <c r="AU103" s="151">
        <f>IFERROR(INDEX(AcuariosTto[TipoProd],MATCH(C103,AcuariosTto[AcuariosTTo],0)),"")</f>
        <v>0</v>
      </c>
      <c r="AV103" s="151">
        <f>IFERROR(INDEX(AcuariosTto[NomProd],MATCH(C103,AcuariosTto[AcuariosTTo],0)),"")</f>
        <v>0</v>
      </c>
      <c r="AW103" s="17" t="str">
        <f>IF(B103&lt;&gt;0,IFERROR(IF(COUNTIF(ItemOcPreven[],B103),"SI",""),""),"")</f>
        <v/>
      </c>
      <c r="AX103" s="17">
        <f>IFERROR(INDEX(ItemOcPreven[TipoProPrev],MATCH(B103,ItemOcPreven[ItemOcPreven],0)),"")</f>
        <v>0</v>
      </c>
      <c r="AY103" s="17">
        <f>IFERROR(INDEX(ItemOcPreven[NomProPrev],MATCH(B103,ItemOcPreven[ItemOcPreven],0)),"")</f>
        <v>0</v>
      </c>
      <c r="AZ103" s="17" t="str">
        <f>IF(B103&lt;&gt;0,IFERROR(IF(COUNTIF(PrevTodas[],"SI"),"SI",""),""),"")</f>
        <v/>
      </c>
      <c r="BA103" s="151" t="str">
        <f>IFERROR(INDEX(ItemOcPreven[TipoProPrev],MATCH(AZ103,PrevTodas[PrevTodas],0)),"")</f>
        <v/>
      </c>
      <c r="BB103" s="151" t="str">
        <f>IFERROR(INDEX(ItemOcPreven[NomProPrev],MATCH(AZ103,PrevTodas[PrevTodas],0)),"")</f>
        <v/>
      </c>
      <c r="BC103" s="17" t="str">
        <f>IF(B103&lt;&gt;0,IFERROR(IF(COUNTIF(ItemOcEvto[],B103),"SI",""),""),"")</f>
        <v/>
      </c>
      <c r="BD103" s="151">
        <f>IFERROR(INDEX(ItemOcEvto[TipoEvto],MATCH(B103,ItemOcEvto[ItemOcEvto],0)),"")</f>
        <v>0</v>
      </c>
      <c r="BE103" s="17" t="str">
        <f>IF(B103&lt;&gt;0,IFERROR(IF(COUNTIF(EvtoTodas[],"SI"),"SI",""),""),"")</f>
        <v/>
      </c>
      <c r="BF103" s="151" t="str">
        <f>IFERROR(INDEX(ItemOcEvto[TipoEvto],MATCH(BE103,EvtoTodas[EvtoTodas],0)),"")</f>
        <v/>
      </c>
      <c r="BG103" s="151">
        <f t="shared" si="13"/>
        <v>0</v>
      </c>
      <c r="BH103" s="151">
        <f t="shared" si="14"/>
        <v>0</v>
      </c>
      <c r="BI103" s="214"/>
    </row>
    <row r="104" spans="2:61" ht="18" customHeight="1" x14ac:dyDescent="0.25">
      <c r="B104" s="275"/>
      <c r="C104" s="275"/>
      <c r="D104" s="277" t="str">
        <f>IFERROR(VLOOKUP(B104,Item[],3,FALSE),IFERROR(VLOOKUP(B104,Item2[],3,FALSE),""))</f>
        <v/>
      </c>
      <c r="E104" s="276" t="str">
        <f>IFERROR(VLOOKUP(B104,Item[],2,FALSE),IFERROR(VLOOKUP(B104,Item2[],2,FALSE),""))</f>
        <v/>
      </c>
      <c r="F104" s="277"/>
      <c r="G104" s="278" t="str">
        <f t="shared" si="9"/>
        <v/>
      </c>
      <c r="H104" s="277"/>
      <c r="I104" s="277"/>
      <c r="J104" s="277"/>
      <c r="K104" s="278" t="str">
        <f t="shared" si="10"/>
        <v/>
      </c>
      <c r="L104" s="279" t="str">
        <f t="shared" si="11"/>
        <v/>
      </c>
      <c r="M104" s="277"/>
      <c r="N104" s="278" t="str">
        <f t="shared" si="12"/>
        <v/>
      </c>
      <c r="O104" s="275"/>
      <c r="P104" s="275"/>
      <c r="Q104" s="275"/>
      <c r="R104" s="275"/>
      <c r="S104" s="275"/>
      <c r="T104" s="275"/>
      <c r="U104" s="275"/>
      <c r="V104" s="275"/>
      <c r="W104" s="275"/>
      <c r="X104" s="275"/>
      <c r="Y104" s="275"/>
      <c r="Z104" s="275"/>
      <c r="AA104" s="275"/>
      <c r="AB104" s="275"/>
      <c r="AC104" s="275"/>
      <c r="AD104" s="275"/>
      <c r="AE104" s="275"/>
      <c r="AF104" s="275"/>
      <c r="AG104" s="275"/>
      <c r="AH104" s="275"/>
      <c r="AI104" s="275"/>
      <c r="AJ104" s="275"/>
      <c r="AK104" s="275"/>
      <c r="AL104" s="275"/>
      <c r="AM104" s="275"/>
      <c r="AN104" s="275"/>
      <c r="AO104" s="275"/>
      <c r="AP104" s="275"/>
      <c r="AQ104" s="275"/>
      <c r="AR104" s="275"/>
      <c r="AS104" s="280" t="str">
        <f>IF(C104&lt;&gt;0,IFERROR(IF(COUNTIF(AcuariosTto[],C104),"SI",""),""),"")</f>
        <v/>
      </c>
      <c r="AT104" s="151">
        <f>IFERROR(INDEX(AcuariosTto[SignoTTo],MATCH(C104,AcuariosTto[AcuariosTTo],0)),"")</f>
        <v>0</v>
      </c>
      <c r="AU104" s="151">
        <f>IFERROR(INDEX(AcuariosTto[TipoProd],MATCH(C104,AcuariosTto[AcuariosTTo],0)),"")</f>
        <v>0</v>
      </c>
      <c r="AV104" s="151">
        <f>IFERROR(INDEX(AcuariosTto[NomProd],MATCH(C104,AcuariosTto[AcuariosTTo],0)),"")</f>
        <v>0</v>
      </c>
      <c r="AW104" s="17" t="str">
        <f>IF(B104&lt;&gt;0,IFERROR(IF(COUNTIF(ItemOcPreven[],B104),"SI",""),""),"")</f>
        <v/>
      </c>
      <c r="AX104" s="17">
        <f>IFERROR(INDEX(ItemOcPreven[TipoProPrev],MATCH(B104,ItemOcPreven[ItemOcPreven],0)),"")</f>
        <v>0</v>
      </c>
      <c r="AY104" s="17">
        <f>IFERROR(INDEX(ItemOcPreven[NomProPrev],MATCH(B104,ItemOcPreven[ItemOcPreven],0)),"")</f>
        <v>0</v>
      </c>
      <c r="AZ104" s="17" t="str">
        <f>IF(B104&lt;&gt;0,IFERROR(IF(COUNTIF(PrevTodas[],"SI"),"SI",""),""),"")</f>
        <v/>
      </c>
      <c r="BA104" s="151" t="str">
        <f>IFERROR(INDEX(ItemOcPreven[TipoProPrev],MATCH(AZ104,PrevTodas[PrevTodas],0)),"")</f>
        <v/>
      </c>
      <c r="BB104" s="151" t="str">
        <f>IFERROR(INDEX(ItemOcPreven[NomProPrev],MATCH(AZ104,PrevTodas[PrevTodas],0)),"")</f>
        <v/>
      </c>
      <c r="BC104" s="17" t="str">
        <f>IF(B104&lt;&gt;0,IFERROR(IF(COUNTIF(ItemOcEvto[],B104),"SI",""),""),"")</f>
        <v/>
      </c>
      <c r="BD104" s="151">
        <f>IFERROR(INDEX(ItemOcEvto[TipoEvto],MATCH(B104,ItemOcEvto[ItemOcEvto],0)),"")</f>
        <v>0</v>
      </c>
      <c r="BE104" s="17" t="str">
        <f>IF(B104&lt;&gt;0,IFERROR(IF(COUNTIF(EvtoTodas[],"SI"),"SI",""),""),"")</f>
        <v/>
      </c>
      <c r="BF104" s="151" t="str">
        <f>IFERROR(INDEX(ItemOcEvto[TipoEvto],MATCH(BE104,EvtoTodas[EvtoTodas],0)),"")</f>
        <v/>
      </c>
      <c r="BG104" s="151">
        <f t="shared" si="13"/>
        <v>0</v>
      </c>
      <c r="BH104" s="151">
        <f t="shared" si="14"/>
        <v>0</v>
      </c>
      <c r="BI104" s="214"/>
    </row>
    <row r="105" spans="2:61" ht="18" customHeight="1" x14ac:dyDescent="0.25">
      <c r="B105" s="275"/>
      <c r="C105" s="275"/>
      <c r="D105" s="277" t="str">
        <f>IFERROR(VLOOKUP(B105,Item[],3,FALSE),IFERROR(VLOOKUP(B105,Item2[],3,FALSE),""))</f>
        <v/>
      </c>
      <c r="E105" s="276" t="str">
        <f>IFERROR(VLOOKUP(B105,Item[],2,FALSE),IFERROR(VLOOKUP(B105,Item2[],2,FALSE),""))</f>
        <v/>
      </c>
      <c r="F105" s="277"/>
      <c r="G105" s="278" t="str">
        <f t="shared" si="9"/>
        <v/>
      </c>
      <c r="H105" s="277"/>
      <c r="I105" s="277"/>
      <c r="J105" s="277"/>
      <c r="K105" s="278" t="str">
        <f t="shared" si="10"/>
        <v/>
      </c>
      <c r="L105" s="279" t="str">
        <f t="shared" si="11"/>
        <v/>
      </c>
      <c r="M105" s="277"/>
      <c r="N105" s="278" t="str">
        <f t="shared" si="12"/>
        <v/>
      </c>
      <c r="O105" s="275"/>
      <c r="P105" s="275"/>
      <c r="Q105" s="275"/>
      <c r="R105" s="275"/>
      <c r="S105" s="275"/>
      <c r="T105" s="275"/>
      <c r="U105" s="275"/>
      <c r="V105" s="275"/>
      <c r="W105" s="275"/>
      <c r="X105" s="275"/>
      <c r="Y105" s="275"/>
      <c r="Z105" s="275"/>
      <c r="AA105" s="275"/>
      <c r="AB105" s="275"/>
      <c r="AC105" s="275"/>
      <c r="AD105" s="275"/>
      <c r="AE105" s="275"/>
      <c r="AF105" s="275"/>
      <c r="AG105" s="275"/>
      <c r="AH105" s="275"/>
      <c r="AI105" s="275"/>
      <c r="AJ105" s="275"/>
      <c r="AK105" s="275"/>
      <c r="AL105" s="275"/>
      <c r="AM105" s="275"/>
      <c r="AN105" s="275"/>
      <c r="AO105" s="275"/>
      <c r="AP105" s="275"/>
      <c r="AQ105" s="275"/>
      <c r="AR105" s="275"/>
      <c r="AS105" s="280" t="str">
        <f>IF(C105&lt;&gt;0,IFERROR(IF(COUNTIF(AcuariosTto[],C105),"SI",""),""),"")</f>
        <v/>
      </c>
      <c r="AT105" s="151">
        <f>IFERROR(INDEX(AcuariosTto[SignoTTo],MATCH(C105,AcuariosTto[AcuariosTTo],0)),"")</f>
        <v>0</v>
      </c>
      <c r="AU105" s="151">
        <f>IFERROR(INDEX(AcuariosTto[TipoProd],MATCH(C105,AcuariosTto[AcuariosTTo],0)),"")</f>
        <v>0</v>
      </c>
      <c r="AV105" s="151">
        <f>IFERROR(INDEX(AcuariosTto[NomProd],MATCH(C105,AcuariosTto[AcuariosTTo],0)),"")</f>
        <v>0</v>
      </c>
      <c r="AW105" s="17" t="str">
        <f>IF(B105&lt;&gt;0,IFERROR(IF(COUNTIF(ItemOcPreven[],B105),"SI",""),""),"")</f>
        <v/>
      </c>
      <c r="AX105" s="17">
        <f>IFERROR(INDEX(ItemOcPreven[TipoProPrev],MATCH(B105,ItemOcPreven[ItemOcPreven],0)),"")</f>
        <v>0</v>
      </c>
      <c r="AY105" s="17">
        <f>IFERROR(INDEX(ItemOcPreven[NomProPrev],MATCH(B105,ItemOcPreven[ItemOcPreven],0)),"")</f>
        <v>0</v>
      </c>
      <c r="AZ105" s="17" t="str">
        <f>IF(B105&lt;&gt;0,IFERROR(IF(COUNTIF(PrevTodas[],"SI"),"SI",""),""),"")</f>
        <v/>
      </c>
      <c r="BA105" s="151" t="str">
        <f>IFERROR(INDEX(ItemOcPreven[TipoProPrev],MATCH(AZ105,PrevTodas[PrevTodas],0)),"")</f>
        <v/>
      </c>
      <c r="BB105" s="151" t="str">
        <f>IFERROR(INDEX(ItemOcPreven[NomProPrev],MATCH(AZ105,PrevTodas[PrevTodas],0)),"")</f>
        <v/>
      </c>
      <c r="BC105" s="17" t="str">
        <f>IF(B105&lt;&gt;0,IFERROR(IF(COUNTIF(ItemOcEvto[],B105),"SI",""),""),"")</f>
        <v/>
      </c>
      <c r="BD105" s="151">
        <f>IFERROR(INDEX(ItemOcEvto[TipoEvto],MATCH(B105,ItemOcEvto[ItemOcEvto],0)),"")</f>
        <v>0</v>
      </c>
      <c r="BE105" s="17" t="str">
        <f>IF(B105&lt;&gt;0,IFERROR(IF(COUNTIF(EvtoTodas[],"SI"),"SI",""),""),"")</f>
        <v/>
      </c>
      <c r="BF105" s="151" t="str">
        <f>IFERROR(INDEX(ItemOcEvto[TipoEvto],MATCH(BE105,EvtoTodas[EvtoTodas],0)),"")</f>
        <v/>
      </c>
      <c r="BG105" s="151">
        <f t="shared" si="13"/>
        <v>0</v>
      </c>
      <c r="BH105" s="151">
        <f t="shared" si="14"/>
        <v>0</v>
      </c>
      <c r="BI105" s="214"/>
    </row>
    <row r="106" spans="2:61" ht="18" customHeight="1" x14ac:dyDescent="0.25">
      <c r="B106" s="275"/>
      <c r="C106" s="275"/>
      <c r="D106" s="277" t="str">
        <f>IFERROR(VLOOKUP(B106,Item[],3,FALSE),IFERROR(VLOOKUP(B106,Item2[],3,FALSE),""))</f>
        <v/>
      </c>
      <c r="E106" s="276" t="str">
        <f>IFERROR(VLOOKUP(B106,Item[],2,FALSE),IFERROR(VLOOKUP(B106,Item2[],2,FALSE),""))</f>
        <v/>
      </c>
      <c r="F106" s="277"/>
      <c r="G106" s="278" t="str">
        <f t="shared" si="9"/>
        <v/>
      </c>
      <c r="H106" s="277"/>
      <c r="I106" s="277"/>
      <c r="J106" s="277"/>
      <c r="K106" s="278" t="str">
        <f t="shared" si="10"/>
        <v/>
      </c>
      <c r="L106" s="279" t="str">
        <f t="shared" si="11"/>
        <v/>
      </c>
      <c r="M106" s="277"/>
      <c r="N106" s="278" t="str">
        <f t="shared" si="12"/>
        <v/>
      </c>
      <c r="O106" s="275"/>
      <c r="P106" s="275"/>
      <c r="Q106" s="275"/>
      <c r="R106" s="275"/>
      <c r="S106" s="275"/>
      <c r="T106" s="275"/>
      <c r="U106" s="275"/>
      <c r="V106" s="275"/>
      <c r="W106" s="275"/>
      <c r="X106" s="275"/>
      <c r="Y106" s="275"/>
      <c r="Z106" s="275"/>
      <c r="AA106" s="275"/>
      <c r="AB106" s="275"/>
      <c r="AC106" s="275"/>
      <c r="AD106" s="275"/>
      <c r="AE106" s="275"/>
      <c r="AF106" s="275"/>
      <c r="AG106" s="275"/>
      <c r="AH106" s="275"/>
      <c r="AI106" s="275"/>
      <c r="AJ106" s="275"/>
      <c r="AK106" s="275"/>
      <c r="AL106" s="275"/>
      <c r="AM106" s="275"/>
      <c r="AN106" s="275"/>
      <c r="AO106" s="275"/>
      <c r="AP106" s="275"/>
      <c r="AQ106" s="275"/>
      <c r="AR106" s="275"/>
      <c r="AS106" s="280" t="str">
        <f>IF(C106&lt;&gt;0,IFERROR(IF(COUNTIF(AcuariosTto[],C106),"SI",""),""),"")</f>
        <v/>
      </c>
      <c r="AT106" s="151">
        <f>IFERROR(INDEX(AcuariosTto[SignoTTo],MATCH(C106,AcuariosTto[AcuariosTTo],0)),"")</f>
        <v>0</v>
      </c>
      <c r="AU106" s="151">
        <f>IFERROR(INDEX(AcuariosTto[TipoProd],MATCH(C106,AcuariosTto[AcuariosTTo],0)),"")</f>
        <v>0</v>
      </c>
      <c r="AV106" s="151">
        <f>IFERROR(INDEX(AcuariosTto[NomProd],MATCH(C106,AcuariosTto[AcuariosTTo],0)),"")</f>
        <v>0</v>
      </c>
      <c r="AW106" s="17" t="str">
        <f>IF(B106&lt;&gt;0,IFERROR(IF(COUNTIF(ItemOcPreven[],B106),"SI",""),""),"")</f>
        <v/>
      </c>
      <c r="AX106" s="17">
        <f>IFERROR(INDEX(ItemOcPreven[TipoProPrev],MATCH(B106,ItemOcPreven[ItemOcPreven],0)),"")</f>
        <v>0</v>
      </c>
      <c r="AY106" s="17">
        <f>IFERROR(INDEX(ItemOcPreven[NomProPrev],MATCH(B106,ItemOcPreven[ItemOcPreven],0)),"")</f>
        <v>0</v>
      </c>
      <c r="AZ106" s="17" t="str">
        <f>IF(B106&lt;&gt;0,IFERROR(IF(COUNTIF(PrevTodas[],"SI"),"SI",""),""),"")</f>
        <v/>
      </c>
      <c r="BA106" s="151" t="str">
        <f>IFERROR(INDEX(ItemOcPreven[TipoProPrev],MATCH(AZ106,PrevTodas[PrevTodas],0)),"")</f>
        <v/>
      </c>
      <c r="BB106" s="151" t="str">
        <f>IFERROR(INDEX(ItemOcPreven[NomProPrev],MATCH(AZ106,PrevTodas[PrevTodas],0)),"")</f>
        <v/>
      </c>
      <c r="BC106" s="17" t="str">
        <f>IF(B106&lt;&gt;0,IFERROR(IF(COUNTIF(ItemOcEvto[],B106),"SI",""),""),"")</f>
        <v/>
      </c>
      <c r="BD106" s="151">
        <f>IFERROR(INDEX(ItemOcEvto[TipoEvto],MATCH(B106,ItemOcEvto[ItemOcEvto],0)),"")</f>
        <v>0</v>
      </c>
      <c r="BE106" s="17" t="str">
        <f>IF(B106&lt;&gt;0,IFERROR(IF(COUNTIF(EvtoTodas[],"SI"),"SI",""),""),"")</f>
        <v/>
      </c>
      <c r="BF106" s="151" t="str">
        <f>IFERROR(INDEX(ItemOcEvto[TipoEvto],MATCH(BE106,EvtoTodas[EvtoTodas],0)),"")</f>
        <v/>
      </c>
      <c r="BG106" s="151">
        <f t="shared" si="13"/>
        <v>0</v>
      </c>
      <c r="BH106" s="151">
        <f t="shared" si="14"/>
        <v>0</v>
      </c>
      <c r="BI106" s="214"/>
    </row>
    <row r="107" spans="2:61" ht="18" customHeight="1" x14ac:dyDescent="0.25">
      <c r="B107" s="275"/>
      <c r="C107" s="275"/>
      <c r="D107" s="277" t="str">
        <f>IFERROR(VLOOKUP(B107,Item[],3,FALSE),IFERROR(VLOOKUP(B107,Item2[],3,FALSE),""))</f>
        <v/>
      </c>
      <c r="E107" s="276" t="str">
        <f>IFERROR(VLOOKUP(B107,Item[],2,FALSE),IFERROR(VLOOKUP(B107,Item2[],2,FALSE),""))</f>
        <v/>
      </c>
      <c r="F107" s="277"/>
      <c r="G107" s="278" t="str">
        <f t="shared" si="9"/>
        <v/>
      </c>
      <c r="H107" s="277"/>
      <c r="I107" s="277"/>
      <c r="J107" s="277"/>
      <c r="K107" s="278" t="str">
        <f t="shared" si="10"/>
        <v/>
      </c>
      <c r="L107" s="279" t="str">
        <f t="shared" si="11"/>
        <v/>
      </c>
      <c r="M107" s="277"/>
      <c r="N107" s="278" t="str">
        <f t="shared" si="12"/>
        <v/>
      </c>
      <c r="O107" s="275"/>
      <c r="P107" s="275"/>
      <c r="Q107" s="275"/>
      <c r="R107" s="275"/>
      <c r="S107" s="275"/>
      <c r="T107" s="275"/>
      <c r="U107" s="275"/>
      <c r="V107" s="275"/>
      <c r="W107" s="275"/>
      <c r="X107" s="275"/>
      <c r="Y107" s="275"/>
      <c r="Z107" s="275"/>
      <c r="AA107" s="275"/>
      <c r="AB107" s="275"/>
      <c r="AC107" s="275"/>
      <c r="AD107" s="275"/>
      <c r="AE107" s="275"/>
      <c r="AF107" s="275"/>
      <c r="AG107" s="275"/>
      <c r="AH107" s="275"/>
      <c r="AI107" s="275"/>
      <c r="AJ107" s="275"/>
      <c r="AK107" s="275"/>
      <c r="AL107" s="275"/>
      <c r="AM107" s="275"/>
      <c r="AN107" s="275"/>
      <c r="AO107" s="275"/>
      <c r="AP107" s="275"/>
      <c r="AQ107" s="275"/>
      <c r="AR107" s="275"/>
      <c r="AS107" s="280" t="str">
        <f>IF(C107&lt;&gt;0,IFERROR(IF(COUNTIF(AcuariosTto[],C107),"SI",""),""),"")</f>
        <v/>
      </c>
      <c r="AT107" s="151">
        <f>IFERROR(INDEX(AcuariosTto[SignoTTo],MATCH(C107,AcuariosTto[AcuariosTTo],0)),"")</f>
        <v>0</v>
      </c>
      <c r="AU107" s="151">
        <f>IFERROR(INDEX(AcuariosTto[TipoProd],MATCH(C107,AcuariosTto[AcuariosTTo],0)),"")</f>
        <v>0</v>
      </c>
      <c r="AV107" s="151">
        <f>IFERROR(INDEX(AcuariosTto[NomProd],MATCH(C107,AcuariosTto[AcuariosTTo],0)),"")</f>
        <v>0</v>
      </c>
      <c r="AW107" s="17" t="str">
        <f>IF(B107&lt;&gt;0,IFERROR(IF(COUNTIF(ItemOcPreven[],B107),"SI",""),""),"")</f>
        <v/>
      </c>
      <c r="AX107" s="17">
        <f>IFERROR(INDEX(ItemOcPreven[TipoProPrev],MATCH(B107,ItemOcPreven[ItemOcPreven],0)),"")</f>
        <v>0</v>
      </c>
      <c r="AY107" s="17">
        <f>IFERROR(INDEX(ItemOcPreven[NomProPrev],MATCH(B107,ItemOcPreven[ItemOcPreven],0)),"")</f>
        <v>0</v>
      </c>
      <c r="AZ107" s="17" t="str">
        <f>IF(B107&lt;&gt;0,IFERROR(IF(COUNTIF(PrevTodas[],"SI"),"SI",""),""),"")</f>
        <v/>
      </c>
      <c r="BA107" s="151" t="str">
        <f>IFERROR(INDEX(ItemOcPreven[TipoProPrev],MATCH(AZ107,PrevTodas[PrevTodas],0)),"")</f>
        <v/>
      </c>
      <c r="BB107" s="151" t="str">
        <f>IFERROR(INDEX(ItemOcPreven[NomProPrev],MATCH(AZ107,PrevTodas[PrevTodas],0)),"")</f>
        <v/>
      </c>
      <c r="BC107" s="17" t="str">
        <f>IF(B107&lt;&gt;0,IFERROR(IF(COUNTIF(ItemOcEvto[],B107),"SI",""),""),"")</f>
        <v/>
      </c>
      <c r="BD107" s="151">
        <f>IFERROR(INDEX(ItemOcEvto[TipoEvto],MATCH(B107,ItemOcEvto[ItemOcEvto],0)),"")</f>
        <v>0</v>
      </c>
      <c r="BE107" s="17" t="str">
        <f>IF(B107&lt;&gt;0,IFERROR(IF(COUNTIF(EvtoTodas[],"SI"),"SI",""),""),"")</f>
        <v/>
      </c>
      <c r="BF107" s="151" t="str">
        <f>IFERROR(INDEX(ItemOcEvto[TipoEvto],MATCH(BE107,EvtoTodas[EvtoTodas],0)),"")</f>
        <v/>
      </c>
      <c r="BG107" s="151">
        <f t="shared" si="13"/>
        <v>0</v>
      </c>
      <c r="BH107" s="151">
        <f t="shared" si="14"/>
        <v>0</v>
      </c>
      <c r="BI107" s="214"/>
    </row>
    <row r="108" spans="2:61" ht="18" customHeight="1" x14ac:dyDescent="0.25">
      <c r="B108" s="275"/>
      <c r="C108" s="275"/>
      <c r="D108" s="277" t="str">
        <f>IFERROR(VLOOKUP(B108,Item[],3,FALSE),IFERROR(VLOOKUP(B108,Item2[],3,FALSE),""))</f>
        <v/>
      </c>
      <c r="E108" s="276" t="str">
        <f>IFERROR(VLOOKUP(B108,Item[],2,FALSE),IFERROR(VLOOKUP(B108,Item2[],2,FALSE),""))</f>
        <v/>
      </c>
      <c r="F108" s="277"/>
      <c r="G108" s="278" t="str">
        <f t="shared" si="9"/>
        <v/>
      </c>
      <c r="H108" s="277"/>
      <c r="I108" s="277"/>
      <c r="J108" s="277"/>
      <c r="K108" s="278" t="str">
        <f t="shared" si="10"/>
        <v/>
      </c>
      <c r="L108" s="279" t="str">
        <f t="shared" si="11"/>
        <v/>
      </c>
      <c r="M108" s="277"/>
      <c r="N108" s="278" t="str">
        <f t="shared" si="12"/>
        <v/>
      </c>
      <c r="O108" s="275"/>
      <c r="P108" s="275"/>
      <c r="Q108" s="275"/>
      <c r="R108" s="275"/>
      <c r="S108" s="275"/>
      <c r="T108" s="275"/>
      <c r="U108" s="275"/>
      <c r="V108" s="275"/>
      <c r="W108" s="275"/>
      <c r="X108" s="275"/>
      <c r="Y108" s="275"/>
      <c r="Z108" s="275"/>
      <c r="AA108" s="275"/>
      <c r="AB108" s="275"/>
      <c r="AC108" s="275"/>
      <c r="AD108" s="275"/>
      <c r="AE108" s="275"/>
      <c r="AF108" s="275"/>
      <c r="AG108" s="275"/>
      <c r="AH108" s="275"/>
      <c r="AI108" s="275"/>
      <c r="AJ108" s="275"/>
      <c r="AK108" s="275"/>
      <c r="AL108" s="275"/>
      <c r="AM108" s="275"/>
      <c r="AN108" s="275"/>
      <c r="AO108" s="275"/>
      <c r="AP108" s="275"/>
      <c r="AQ108" s="275"/>
      <c r="AR108" s="275"/>
      <c r="AS108" s="280" t="str">
        <f>IF(C108&lt;&gt;0,IFERROR(IF(COUNTIF(AcuariosTto[],C108),"SI",""),""),"")</f>
        <v/>
      </c>
      <c r="AT108" s="151">
        <f>IFERROR(INDEX(AcuariosTto[SignoTTo],MATCH(C108,AcuariosTto[AcuariosTTo],0)),"")</f>
        <v>0</v>
      </c>
      <c r="AU108" s="151">
        <f>IFERROR(INDEX(AcuariosTto[TipoProd],MATCH(C108,AcuariosTto[AcuariosTTo],0)),"")</f>
        <v>0</v>
      </c>
      <c r="AV108" s="151">
        <f>IFERROR(INDEX(AcuariosTto[NomProd],MATCH(C108,AcuariosTto[AcuariosTTo],0)),"")</f>
        <v>0</v>
      </c>
      <c r="AW108" s="17" t="str">
        <f>IF(B108&lt;&gt;0,IFERROR(IF(COUNTIF(ItemOcPreven[],B108),"SI",""),""),"")</f>
        <v/>
      </c>
      <c r="AX108" s="17">
        <f>IFERROR(INDEX(ItemOcPreven[TipoProPrev],MATCH(B108,ItemOcPreven[ItemOcPreven],0)),"")</f>
        <v>0</v>
      </c>
      <c r="AY108" s="17">
        <f>IFERROR(INDEX(ItemOcPreven[NomProPrev],MATCH(B108,ItemOcPreven[ItemOcPreven],0)),"")</f>
        <v>0</v>
      </c>
      <c r="AZ108" s="17" t="str">
        <f>IF(B108&lt;&gt;0,IFERROR(IF(COUNTIF(PrevTodas[],"SI"),"SI",""),""),"")</f>
        <v/>
      </c>
      <c r="BA108" s="151" t="str">
        <f>IFERROR(INDEX(ItemOcPreven[TipoProPrev],MATCH(AZ108,PrevTodas[PrevTodas],0)),"")</f>
        <v/>
      </c>
      <c r="BB108" s="151" t="str">
        <f>IFERROR(INDEX(ItemOcPreven[NomProPrev],MATCH(AZ108,PrevTodas[PrevTodas],0)),"")</f>
        <v/>
      </c>
      <c r="BC108" s="17" t="str">
        <f>IF(B108&lt;&gt;0,IFERROR(IF(COUNTIF(ItemOcEvto[],B108),"SI",""),""),"")</f>
        <v/>
      </c>
      <c r="BD108" s="151">
        <f>IFERROR(INDEX(ItemOcEvto[TipoEvto],MATCH(B108,ItemOcEvto[ItemOcEvto],0)),"")</f>
        <v>0</v>
      </c>
      <c r="BE108" s="17" t="str">
        <f>IF(B108&lt;&gt;0,IFERROR(IF(COUNTIF(EvtoTodas[],"SI"),"SI",""),""),"")</f>
        <v/>
      </c>
      <c r="BF108" s="151" t="str">
        <f>IFERROR(INDEX(ItemOcEvto[TipoEvto],MATCH(BE108,EvtoTodas[EvtoTodas],0)),"")</f>
        <v/>
      </c>
      <c r="BG108" s="151">
        <f t="shared" si="13"/>
        <v>0</v>
      </c>
      <c r="BH108" s="151">
        <f t="shared" si="14"/>
        <v>0</v>
      </c>
      <c r="BI108" s="214"/>
    </row>
    <row r="109" spans="2:61" ht="18" customHeight="1" x14ac:dyDescent="0.25">
      <c r="B109" s="275"/>
      <c r="C109" s="275"/>
      <c r="D109" s="277" t="str">
        <f>IFERROR(VLOOKUP(B109,Item[],3,FALSE),IFERROR(VLOOKUP(B109,Item2[],3,FALSE),""))</f>
        <v/>
      </c>
      <c r="E109" s="276" t="str">
        <f>IFERROR(VLOOKUP(B109,Item[],2,FALSE),IFERROR(VLOOKUP(B109,Item2[],2,FALSE),""))</f>
        <v/>
      </c>
      <c r="F109" s="277"/>
      <c r="G109" s="278" t="str">
        <f t="shared" si="9"/>
        <v/>
      </c>
      <c r="H109" s="277"/>
      <c r="I109" s="277"/>
      <c r="J109" s="277"/>
      <c r="K109" s="278" t="str">
        <f t="shared" si="10"/>
        <v/>
      </c>
      <c r="L109" s="279" t="str">
        <f t="shared" si="11"/>
        <v/>
      </c>
      <c r="M109" s="277"/>
      <c r="N109" s="278" t="str">
        <f t="shared" si="12"/>
        <v/>
      </c>
      <c r="O109" s="275"/>
      <c r="P109" s="275"/>
      <c r="Q109" s="275"/>
      <c r="R109" s="275"/>
      <c r="S109" s="275"/>
      <c r="T109" s="275"/>
      <c r="U109" s="275"/>
      <c r="V109" s="275"/>
      <c r="W109" s="275"/>
      <c r="X109" s="275"/>
      <c r="Y109" s="275"/>
      <c r="Z109" s="275"/>
      <c r="AA109" s="275"/>
      <c r="AB109" s="275"/>
      <c r="AC109" s="275"/>
      <c r="AD109" s="275"/>
      <c r="AE109" s="275"/>
      <c r="AF109" s="275"/>
      <c r="AG109" s="275"/>
      <c r="AH109" s="275"/>
      <c r="AI109" s="275"/>
      <c r="AJ109" s="275"/>
      <c r="AK109" s="275"/>
      <c r="AL109" s="275"/>
      <c r="AM109" s="275"/>
      <c r="AN109" s="275"/>
      <c r="AO109" s="275"/>
      <c r="AP109" s="275"/>
      <c r="AQ109" s="275"/>
      <c r="AR109" s="275"/>
      <c r="AS109" s="280" t="str">
        <f>IF(C109&lt;&gt;0,IFERROR(IF(COUNTIF(AcuariosTto[],C109),"SI",""),""),"")</f>
        <v/>
      </c>
      <c r="AT109" s="151">
        <f>IFERROR(INDEX(AcuariosTto[SignoTTo],MATCH(C109,AcuariosTto[AcuariosTTo],0)),"")</f>
        <v>0</v>
      </c>
      <c r="AU109" s="151">
        <f>IFERROR(INDEX(AcuariosTto[TipoProd],MATCH(C109,AcuariosTto[AcuariosTTo],0)),"")</f>
        <v>0</v>
      </c>
      <c r="AV109" s="151">
        <f>IFERROR(INDEX(AcuariosTto[NomProd],MATCH(C109,AcuariosTto[AcuariosTTo],0)),"")</f>
        <v>0</v>
      </c>
      <c r="AW109" s="17" t="str">
        <f>IF(B109&lt;&gt;0,IFERROR(IF(COUNTIF(ItemOcPreven[],B109),"SI",""),""),"")</f>
        <v/>
      </c>
      <c r="AX109" s="17">
        <f>IFERROR(INDEX(ItemOcPreven[TipoProPrev],MATCH(B109,ItemOcPreven[ItemOcPreven],0)),"")</f>
        <v>0</v>
      </c>
      <c r="AY109" s="17">
        <f>IFERROR(INDEX(ItemOcPreven[NomProPrev],MATCH(B109,ItemOcPreven[ItemOcPreven],0)),"")</f>
        <v>0</v>
      </c>
      <c r="AZ109" s="17" t="str">
        <f>IF(B109&lt;&gt;0,IFERROR(IF(COUNTIF(PrevTodas[],"SI"),"SI",""),""),"")</f>
        <v/>
      </c>
      <c r="BA109" s="151" t="str">
        <f>IFERROR(INDEX(ItemOcPreven[TipoProPrev],MATCH(AZ109,PrevTodas[PrevTodas],0)),"")</f>
        <v/>
      </c>
      <c r="BB109" s="151" t="str">
        <f>IFERROR(INDEX(ItemOcPreven[NomProPrev],MATCH(AZ109,PrevTodas[PrevTodas],0)),"")</f>
        <v/>
      </c>
      <c r="BC109" s="17" t="str">
        <f>IF(B109&lt;&gt;0,IFERROR(IF(COUNTIF(ItemOcEvto[],B109),"SI",""),""),"")</f>
        <v/>
      </c>
      <c r="BD109" s="151">
        <f>IFERROR(INDEX(ItemOcEvto[TipoEvto],MATCH(B109,ItemOcEvto[ItemOcEvto],0)),"")</f>
        <v>0</v>
      </c>
      <c r="BE109" s="17" t="str">
        <f>IF(B109&lt;&gt;0,IFERROR(IF(COUNTIF(EvtoTodas[],"SI"),"SI",""),""),"")</f>
        <v/>
      </c>
      <c r="BF109" s="151" t="str">
        <f>IFERROR(INDEX(ItemOcEvto[TipoEvto],MATCH(BE109,EvtoTodas[EvtoTodas],0)),"")</f>
        <v/>
      </c>
      <c r="BG109" s="151">
        <f t="shared" si="13"/>
        <v>0</v>
      </c>
      <c r="BH109" s="151">
        <f t="shared" si="14"/>
        <v>0</v>
      </c>
      <c r="BI109" s="214"/>
    </row>
    <row r="110" spans="2:61" ht="18" customHeight="1" x14ac:dyDescent="0.25">
      <c r="B110" s="275"/>
      <c r="C110" s="275"/>
      <c r="D110" s="277" t="str">
        <f>IFERROR(VLOOKUP(B110,Item[],3,FALSE),IFERROR(VLOOKUP(B110,Item2[],3,FALSE),""))</f>
        <v/>
      </c>
      <c r="E110" s="276" t="str">
        <f>IFERROR(VLOOKUP(B110,Item[],2,FALSE),IFERROR(VLOOKUP(B110,Item2[],2,FALSE),""))</f>
        <v/>
      </c>
      <c r="F110" s="277"/>
      <c r="G110" s="278" t="str">
        <f t="shared" si="9"/>
        <v/>
      </c>
      <c r="H110" s="277"/>
      <c r="I110" s="277"/>
      <c r="J110" s="277"/>
      <c r="K110" s="278" t="str">
        <f t="shared" si="10"/>
        <v/>
      </c>
      <c r="L110" s="279" t="str">
        <f t="shared" si="11"/>
        <v/>
      </c>
      <c r="M110" s="277"/>
      <c r="N110" s="278" t="str">
        <f t="shared" si="12"/>
        <v/>
      </c>
      <c r="O110" s="275"/>
      <c r="P110" s="275"/>
      <c r="Q110" s="275"/>
      <c r="R110" s="275"/>
      <c r="S110" s="275"/>
      <c r="T110" s="275"/>
      <c r="U110" s="275"/>
      <c r="V110" s="275"/>
      <c r="W110" s="275"/>
      <c r="X110" s="275"/>
      <c r="Y110" s="275"/>
      <c r="Z110" s="275"/>
      <c r="AA110" s="275"/>
      <c r="AB110" s="275"/>
      <c r="AC110" s="275"/>
      <c r="AD110" s="275"/>
      <c r="AE110" s="275"/>
      <c r="AF110" s="275"/>
      <c r="AG110" s="275"/>
      <c r="AH110" s="275"/>
      <c r="AI110" s="275"/>
      <c r="AJ110" s="275"/>
      <c r="AK110" s="275"/>
      <c r="AL110" s="275"/>
      <c r="AM110" s="275"/>
      <c r="AN110" s="275"/>
      <c r="AO110" s="275"/>
      <c r="AP110" s="275"/>
      <c r="AQ110" s="275"/>
      <c r="AR110" s="275"/>
      <c r="AS110" s="280" t="str">
        <f>IF(C110&lt;&gt;0,IFERROR(IF(COUNTIF(AcuariosTto[],C110),"SI",""),""),"")</f>
        <v/>
      </c>
      <c r="AT110" s="151">
        <f>IFERROR(INDEX(AcuariosTto[SignoTTo],MATCH(C110,AcuariosTto[AcuariosTTo],0)),"")</f>
        <v>0</v>
      </c>
      <c r="AU110" s="151">
        <f>IFERROR(INDEX(AcuariosTto[TipoProd],MATCH(C110,AcuariosTto[AcuariosTTo],0)),"")</f>
        <v>0</v>
      </c>
      <c r="AV110" s="151">
        <f>IFERROR(INDEX(AcuariosTto[NomProd],MATCH(C110,AcuariosTto[AcuariosTTo],0)),"")</f>
        <v>0</v>
      </c>
      <c r="AW110" s="17" t="str">
        <f>IF(B110&lt;&gt;0,IFERROR(IF(COUNTIF(ItemOcPreven[],B110),"SI",""),""),"")</f>
        <v/>
      </c>
      <c r="AX110" s="17">
        <f>IFERROR(INDEX(ItemOcPreven[TipoProPrev],MATCH(B110,ItemOcPreven[ItemOcPreven],0)),"")</f>
        <v>0</v>
      </c>
      <c r="AY110" s="17">
        <f>IFERROR(INDEX(ItemOcPreven[NomProPrev],MATCH(B110,ItemOcPreven[ItemOcPreven],0)),"")</f>
        <v>0</v>
      </c>
      <c r="AZ110" s="17" t="str">
        <f>IF(B110&lt;&gt;0,IFERROR(IF(COUNTIF(PrevTodas[],"SI"),"SI",""),""),"")</f>
        <v/>
      </c>
      <c r="BA110" s="151" t="str">
        <f>IFERROR(INDEX(ItemOcPreven[TipoProPrev],MATCH(AZ110,PrevTodas[PrevTodas],0)),"")</f>
        <v/>
      </c>
      <c r="BB110" s="151" t="str">
        <f>IFERROR(INDEX(ItemOcPreven[NomProPrev],MATCH(AZ110,PrevTodas[PrevTodas],0)),"")</f>
        <v/>
      </c>
      <c r="BC110" s="17" t="str">
        <f>IF(B110&lt;&gt;0,IFERROR(IF(COUNTIF(ItemOcEvto[],B110),"SI",""),""),"")</f>
        <v/>
      </c>
      <c r="BD110" s="151">
        <f>IFERROR(INDEX(ItemOcEvto[TipoEvto],MATCH(B110,ItemOcEvto[ItemOcEvto],0)),"")</f>
        <v>0</v>
      </c>
      <c r="BE110" s="17" t="str">
        <f>IF(B110&lt;&gt;0,IFERROR(IF(COUNTIF(EvtoTodas[],"SI"),"SI",""),""),"")</f>
        <v/>
      </c>
      <c r="BF110" s="151" t="str">
        <f>IFERROR(INDEX(ItemOcEvto[TipoEvto],MATCH(BE110,EvtoTodas[EvtoTodas],0)),"")</f>
        <v/>
      </c>
      <c r="BG110" s="151">
        <f t="shared" si="13"/>
        <v>0</v>
      </c>
      <c r="BH110" s="151">
        <f t="shared" si="14"/>
        <v>0</v>
      </c>
      <c r="BI110" s="214"/>
    </row>
    <row r="111" spans="2:61" ht="18" customHeight="1" x14ac:dyDescent="0.25">
      <c r="B111" s="275"/>
      <c r="C111" s="275"/>
      <c r="D111" s="277" t="str">
        <f>IFERROR(VLOOKUP(B111,Item[],3,FALSE),IFERROR(VLOOKUP(B111,Item2[],3,FALSE),""))</f>
        <v/>
      </c>
      <c r="E111" s="276" t="str">
        <f>IFERROR(VLOOKUP(B111,Item[],2,FALSE),IFERROR(VLOOKUP(B111,Item2[],2,FALSE),""))</f>
        <v/>
      </c>
      <c r="F111" s="277"/>
      <c r="G111" s="278" t="str">
        <f t="shared" si="9"/>
        <v/>
      </c>
      <c r="H111" s="277"/>
      <c r="I111" s="277"/>
      <c r="J111" s="277"/>
      <c r="K111" s="278" t="str">
        <f t="shared" si="10"/>
        <v/>
      </c>
      <c r="L111" s="279" t="str">
        <f t="shared" si="11"/>
        <v/>
      </c>
      <c r="M111" s="277"/>
      <c r="N111" s="278" t="str">
        <f t="shared" si="12"/>
        <v/>
      </c>
      <c r="O111" s="275"/>
      <c r="P111" s="275"/>
      <c r="Q111" s="275"/>
      <c r="R111" s="275"/>
      <c r="S111" s="275"/>
      <c r="T111" s="275"/>
      <c r="U111" s="275"/>
      <c r="V111" s="275"/>
      <c r="W111" s="275"/>
      <c r="X111" s="275"/>
      <c r="Y111" s="275"/>
      <c r="Z111" s="275"/>
      <c r="AA111" s="275"/>
      <c r="AB111" s="275"/>
      <c r="AC111" s="275"/>
      <c r="AD111" s="275"/>
      <c r="AE111" s="275"/>
      <c r="AF111" s="275"/>
      <c r="AG111" s="275"/>
      <c r="AH111" s="275"/>
      <c r="AI111" s="275"/>
      <c r="AJ111" s="275"/>
      <c r="AK111" s="275"/>
      <c r="AL111" s="275"/>
      <c r="AM111" s="275"/>
      <c r="AN111" s="275"/>
      <c r="AO111" s="275"/>
      <c r="AP111" s="275"/>
      <c r="AQ111" s="275"/>
      <c r="AR111" s="275"/>
      <c r="AS111" s="280" t="str">
        <f>IF(C111&lt;&gt;0,IFERROR(IF(COUNTIF(AcuariosTto[],C111),"SI",""),""),"")</f>
        <v/>
      </c>
      <c r="AT111" s="151">
        <f>IFERROR(INDEX(AcuariosTto[SignoTTo],MATCH(C111,AcuariosTto[AcuariosTTo],0)),"")</f>
        <v>0</v>
      </c>
      <c r="AU111" s="151">
        <f>IFERROR(INDEX(AcuariosTto[TipoProd],MATCH(C111,AcuariosTto[AcuariosTTo],0)),"")</f>
        <v>0</v>
      </c>
      <c r="AV111" s="151">
        <f>IFERROR(INDEX(AcuariosTto[NomProd],MATCH(C111,AcuariosTto[AcuariosTTo],0)),"")</f>
        <v>0</v>
      </c>
      <c r="AW111" s="17" t="str">
        <f>IF(B111&lt;&gt;0,IFERROR(IF(COUNTIF(ItemOcPreven[],B111),"SI",""),""),"")</f>
        <v/>
      </c>
      <c r="AX111" s="17">
        <f>IFERROR(INDEX(ItemOcPreven[TipoProPrev],MATCH(B111,ItemOcPreven[ItemOcPreven],0)),"")</f>
        <v>0</v>
      </c>
      <c r="AY111" s="17">
        <f>IFERROR(INDEX(ItemOcPreven[NomProPrev],MATCH(B111,ItemOcPreven[ItemOcPreven],0)),"")</f>
        <v>0</v>
      </c>
      <c r="AZ111" s="17" t="str">
        <f>IF(B111&lt;&gt;0,IFERROR(IF(COUNTIF(PrevTodas[],"SI"),"SI",""),""),"")</f>
        <v/>
      </c>
      <c r="BA111" s="151" t="str">
        <f>IFERROR(INDEX(ItemOcPreven[TipoProPrev],MATCH(AZ111,PrevTodas[PrevTodas],0)),"")</f>
        <v/>
      </c>
      <c r="BB111" s="151" t="str">
        <f>IFERROR(INDEX(ItemOcPreven[NomProPrev],MATCH(AZ111,PrevTodas[PrevTodas],0)),"")</f>
        <v/>
      </c>
      <c r="BC111" s="17" t="str">
        <f>IF(B111&lt;&gt;0,IFERROR(IF(COUNTIF(ItemOcEvto[],B111),"SI",""),""),"")</f>
        <v/>
      </c>
      <c r="BD111" s="151">
        <f>IFERROR(INDEX(ItemOcEvto[TipoEvto],MATCH(B111,ItemOcEvto[ItemOcEvto],0)),"")</f>
        <v>0</v>
      </c>
      <c r="BE111" s="17" t="str">
        <f>IF(B111&lt;&gt;0,IFERROR(IF(COUNTIF(EvtoTodas[],"SI"),"SI",""),""),"")</f>
        <v/>
      </c>
      <c r="BF111" s="151" t="str">
        <f>IFERROR(INDEX(ItemOcEvto[TipoEvto],MATCH(BE111,EvtoTodas[EvtoTodas],0)),"")</f>
        <v/>
      </c>
      <c r="BG111" s="151">
        <f t="shared" si="13"/>
        <v>0</v>
      </c>
      <c r="BH111" s="151">
        <f t="shared" si="14"/>
        <v>0</v>
      </c>
      <c r="BI111" s="214"/>
    </row>
    <row r="112" spans="2:61" ht="18" customHeight="1" x14ac:dyDescent="0.25">
      <c r="B112" s="275"/>
      <c r="C112" s="275"/>
      <c r="D112" s="277" t="str">
        <f>IFERROR(VLOOKUP(B112,Item[],3,FALSE),IFERROR(VLOOKUP(B112,Item2[],3,FALSE),""))</f>
        <v/>
      </c>
      <c r="E112" s="276" t="str">
        <f>IFERROR(VLOOKUP(B112,Item[],2,FALSE),IFERROR(VLOOKUP(B112,Item2[],2,FALSE),""))</f>
        <v/>
      </c>
      <c r="F112" s="277"/>
      <c r="G112" s="278" t="str">
        <f t="shared" si="9"/>
        <v/>
      </c>
      <c r="H112" s="277"/>
      <c r="I112" s="277"/>
      <c r="J112" s="277"/>
      <c r="K112" s="278" t="str">
        <f t="shared" si="10"/>
        <v/>
      </c>
      <c r="L112" s="279" t="str">
        <f t="shared" si="11"/>
        <v/>
      </c>
      <c r="M112" s="277"/>
      <c r="N112" s="278" t="str">
        <f t="shared" si="12"/>
        <v/>
      </c>
      <c r="O112" s="275"/>
      <c r="P112" s="275"/>
      <c r="Q112" s="275"/>
      <c r="R112" s="275"/>
      <c r="S112" s="275"/>
      <c r="T112" s="275"/>
      <c r="U112" s="275"/>
      <c r="V112" s="275"/>
      <c r="W112" s="275"/>
      <c r="X112" s="275"/>
      <c r="Y112" s="275"/>
      <c r="Z112" s="275"/>
      <c r="AA112" s="275"/>
      <c r="AB112" s="275"/>
      <c r="AC112" s="275"/>
      <c r="AD112" s="275"/>
      <c r="AE112" s="275"/>
      <c r="AF112" s="275"/>
      <c r="AG112" s="275"/>
      <c r="AH112" s="275"/>
      <c r="AI112" s="275"/>
      <c r="AJ112" s="275"/>
      <c r="AK112" s="275"/>
      <c r="AL112" s="275"/>
      <c r="AM112" s="275"/>
      <c r="AN112" s="275"/>
      <c r="AO112" s="275"/>
      <c r="AP112" s="275"/>
      <c r="AQ112" s="275"/>
      <c r="AR112" s="275"/>
      <c r="AS112" s="280" t="str">
        <f>IF(C112&lt;&gt;0,IFERROR(IF(COUNTIF(AcuariosTto[],C112),"SI",""),""),"")</f>
        <v/>
      </c>
      <c r="AT112" s="151">
        <f>IFERROR(INDEX(AcuariosTto[SignoTTo],MATCH(C112,AcuariosTto[AcuariosTTo],0)),"")</f>
        <v>0</v>
      </c>
      <c r="AU112" s="151">
        <f>IFERROR(INDEX(AcuariosTto[TipoProd],MATCH(C112,AcuariosTto[AcuariosTTo],0)),"")</f>
        <v>0</v>
      </c>
      <c r="AV112" s="151">
        <f>IFERROR(INDEX(AcuariosTto[NomProd],MATCH(C112,AcuariosTto[AcuariosTTo],0)),"")</f>
        <v>0</v>
      </c>
      <c r="AW112" s="17" t="str">
        <f>IF(B112&lt;&gt;0,IFERROR(IF(COUNTIF(ItemOcPreven[],B112),"SI",""),""),"")</f>
        <v/>
      </c>
      <c r="AX112" s="17">
        <f>IFERROR(INDEX(ItemOcPreven[TipoProPrev],MATCH(B112,ItemOcPreven[ItemOcPreven],0)),"")</f>
        <v>0</v>
      </c>
      <c r="AY112" s="17">
        <f>IFERROR(INDEX(ItemOcPreven[NomProPrev],MATCH(B112,ItemOcPreven[ItemOcPreven],0)),"")</f>
        <v>0</v>
      </c>
      <c r="AZ112" s="17" t="str">
        <f>IF(B112&lt;&gt;0,IFERROR(IF(COUNTIF(PrevTodas[],"SI"),"SI",""),""),"")</f>
        <v/>
      </c>
      <c r="BA112" s="151" t="str">
        <f>IFERROR(INDEX(ItemOcPreven[TipoProPrev],MATCH(AZ112,PrevTodas[PrevTodas],0)),"")</f>
        <v/>
      </c>
      <c r="BB112" s="151" t="str">
        <f>IFERROR(INDEX(ItemOcPreven[NomProPrev],MATCH(AZ112,PrevTodas[PrevTodas],0)),"")</f>
        <v/>
      </c>
      <c r="BC112" s="17" t="str">
        <f>IF(B112&lt;&gt;0,IFERROR(IF(COUNTIF(ItemOcEvto[],B112),"SI",""),""),"")</f>
        <v/>
      </c>
      <c r="BD112" s="151">
        <f>IFERROR(INDEX(ItemOcEvto[TipoEvto],MATCH(B112,ItemOcEvto[ItemOcEvto],0)),"")</f>
        <v>0</v>
      </c>
      <c r="BE112" s="17" t="str">
        <f>IF(B112&lt;&gt;0,IFERROR(IF(COUNTIF(EvtoTodas[],"SI"),"SI",""),""),"")</f>
        <v/>
      </c>
      <c r="BF112" s="151" t="str">
        <f>IFERROR(INDEX(ItemOcEvto[TipoEvto],MATCH(BE112,EvtoTodas[EvtoTodas],0)),"")</f>
        <v/>
      </c>
      <c r="BG112" s="151">
        <f t="shared" si="13"/>
        <v>0</v>
      </c>
      <c r="BH112" s="151">
        <f t="shared" si="14"/>
        <v>0</v>
      </c>
      <c r="BI112" s="214"/>
    </row>
    <row r="113" spans="2:61" ht="18" customHeight="1" x14ac:dyDescent="0.25">
      <c r="B113" s="275"/>
      <c r="C113" s="275"/>
      <c r="D113" s="277" t="str">
        <f>IFERROR(VLOOKUP(B113,Item[],3,FALSE),IFERROR(VLOOKUP(B113,Item2[],3,FALSE),""))</f>
        <v/>
      </c>
      <c r="E113" s="276" t="str">
        <f>IFERROR(VLOOKUP(B113,Item[],2,FALSE),IFERROR(VLOOKUP(B113,Item2[],2,FALSE),""))</f>
        <v/>
      </c>
      <c r="F113" s="277"/>
      <c r="G113" s="278" t="str">
        <f t="shared" si="9"/>
        <v/>
      </c>
      <c r="H113" s="277"/>
      <c r="I113" s="277"/>
      <c r="J113" s="277"/>
      <c r="K113" s="278" t="str">
        <f t="shared" si="10"/>
        <v/>
      </c>
      <c r="L113" s="279" t="str">
        <f t="shared" si="11"/>
        <v/>
      </c>
      <c r="M113" s="277"/>
      <c r="N113" s="278" t="str">
        <f t="shared" si="12"/>
        <v/>
      </c>
      <c r="O113" s="275"/>
      <c r="P113" s="275"/>
      <c r="Q113" s="275"/>
      <c r="R113" s="275"/>
      <c r="S113" s="275"/>
      <c r="T113" s="275"/>
      <c r="U113" s="275"/>
      <c r="V113" s="275"/>
      <c r="W113" s="275"/>
      <c r="X113" s="275"/>
      <c r="Y113" s="275"/>
      <c r="Z113" s="275"/>
      <c r="AA113" s="275"/>
      <c r="AB113" s="275"/>
      <c r="AC113" s="275"/>
      <c r="AD113" s="275"/>
      <c r="AE113" s="275"/>
      <c r="AF113" s="275"/>
      <c r="AG113" s="275"/>
      <c r="AH113" s="275"/>
      <c r="AI113" s="275"/>
      <c r="AJ113" s="275"/>
      <c r="AK113" s="275"/>
      <c r="AL113" s="275"/>
      <c r="AM113" s="275"/>
      <c r="AN113" s="275"/>
      <c r="AO113" s="275"/>
      <c r="AP113" s="275"/>
      <c r="AQ113" s="275"/>
      <c r="AR113" s="275"/>
      <c r="AS113" s="280" t="str">
        <f>IF(C113&lt;&gt;0,IFERROR(IF(COUNTIF(AcuariosTto[],C113),"SI",""),""),"")</f>
        <v/>
      </c>
      <c r="AT113" s="151">
        <f>IFERROR(INDEX(AcuariosTto[SignoTTo],MATCH(C113,AcuariosTto[AcuariosTTo],0)),"")</f>
        <v>0</v>
      </c>
      <c r="AU113" s="151">
        <f>IFERROR(INDEX(AcuariosTto[TipoProd],MATCH(C113,AcuariosTto[AcuariosTTo],0)),"")</f>
        <v>0</v>
      </c>
      <c r="AV113" s="151">
        <f>IFERROR(INDEX(AcuariosTto[NomProd],MATCH(C113,AcuariosTto[AcuariosTTo],0)),"")</f>
        <v>0</v>
      </c>
      <c r="AW113" s="17" t="str">
        <f>IF(B113&lt;&gt;0,IFERROR(IF(COUNTIF(ItemOcPreven[],B113),"SI",""),""),"")</f>
        <v/>
      </c>
      <c r="AX113" s="17">
        <f>IFERROR(INDEX(ItemOcPreven[TipoProPrev],MATCH(B113,ItemOcPreven[ItemOcPreven],0)),"")</f>
        <v>0</v>
      </c>
      <c r="AY113" s="17">
        <f>IFERROR(INDEX(ItemOcPreven[NomProPrev],MATCH(B113,ItemOcPreven[ItemOcPreven],0)),"")</f>
        <v>0</v>
      </c>
      <c r="AZ113" s="17" t="str">
        <f>IF(B113&lt;&gt;0,IFERROR(IF(COUNTIF(PrevTodas[],"SI"),"SI",""),""),"")</f>
        <v/>
      </c>
      <c r="BA113" s="151" t="str">
        <f>IFERROR(INDEX(ItemOcPreven[TipoProPrev],MATCH(AZ113,PrevTodas[PrevTodas],0)),"")</f>
        <v/>
      </c>
      <c r="BB113" s="151" t="str">
        <f>IFERROR(INDEX(ItemOcPreven[NomProPrev],MATCH(AZ113,PrevTodas[PrevTodas],0)),"")</f>
        <v/>
      </c>
      <c r="BC113" s="17" t="str">
        <f>IF(B113&lt;&gt;0,IFERROR(IF(COUNTIF(ItemOcEvto[],B113),"SI",""),""),"")</f>
        <v/>
      </c>
      <c r="BD113" s="151">
        <f>IFERROR(INDEX(ItemOcEvto[TipoEvto],MATCH(B113,ItemOcEvto[ItemOcEvto],0)),"")</f>
        <v>0</v>
      </c>
      <c r="BE113" s="17" t="str">
        <f>IF(B113&lt;&gt;0,IFERROR(IF(COUNTIF(EvtoTodas[],"SI"),"SI",""),""),"")</f>
        <v/>
      </c>
      <c r="BF113" s="151" t="str">
        <f>IFERROR(INDEX(ItemOcEvto[TipoEvto],MATCH(BE113,EvtoTodas[EvtoTodas],0)),"")</f>
        <v/>
      </c>
      <c r="BG113" s="151">
        <f t="shared" si="13"/>
        <v>0</v>
      </c>
      <c r="BH113" s="151">
        <f t="shared" si="14"/>
        <v>0</v>
      </c>
      <c r="BI113" s="214"/>
    </row>
    <row r="114" spans="2:61" ht="18" customHeight="1" x14ac:dyDescent="0.25">
      <c r="B114" s="275"/>
      <c r="C114" s="275"/>
      <c r="D114" s="277" t="str">
        <f>IFERROR(VLOOKUP(B114,Item[],3,FALSE),IFERROR(VLOOKUP(B114,Item2[],3,FALSE),""))</f>
        <v/>
      </c>
      <c r="E114" s="276" t="str">
        <f>IFERROR(VLOOKUP(B114,Item[],2,FALSE),IFERROR(VLOOKUP(B114,Item2[],2,FALSE),""))</f>
        <v/>
      </c>
      <c r="F114" s="277"/>
      <c r="G114" s="278" t="str">
        <f t="shared" si="9"/>
        <v/>
      </c>
      <c r="H114" s="277"/>
      <c r="I114" s="277"/>
      <c r="J114" s="277"/>
      <c r="K114" s="278" t="str">
        <f t="shared" si="10"/>
        <v/>
      </c>
      <c r="L114" s="279" t="str">
        <f t="shared" si="11"/>
        <v/>
      </c>
      <c r="M114" s="277"/>
      <c r="N114" s="278" t="str">
        <f t="shared" si="12"/>
        <v/>
      </c>
      <c r="O114" s="275"/>
      <c r="P114" s="275"/>
      <c r="Q114" s="275"/>
      <c r="R114" s="275"/>
      <c r="S114" s="275"/>
      <c r="T114" s="275"/>
      <c r="U114" s="275"/>
      <c r="V114" s="275"/>
      <c r="W114" s="275"/>
      <c r="X114" s="275"/>
      <c r="Y114" s="275"/>
      <c r="Z114" s="275"/>
      <c r="AA114" s="275"/>
      <c r="AB114" s="275"/>
      <c r="AC114" s="275"/>
      <c r="AD114" s="275"/>
      <c r="AE114" s="275"/>
      <c r="AF114" s="275"/>
      <c r="AG114" s="275"/>
      <c r="AH114" s="275"/>
      <c r="AI114" s="275"/>
      <c r="AJ114" s="275"/>
      <c r="AK114" s="275"/>
      <c r="AL114" s="275"/>
      <c r="AM114" s="275"/>
      <c r="AN114" s="275"/>
      <c r="AO114" s="275"/>
      <c r="AP114" s="275"/>
      <c r="AQ114" s="275"/>
      <c r="AR114" s="275"/>
      <c r="AS114" s="280" t="str">
        <f>IF(C114&lt;&gt;0,IFERROR(IF(COUNTIF(AcuariosTto[],C114),"SI",""),""),"")</f>
        <v/>
      </c>
      <c r="AT114" s="151">
        <f>IFERROR(INDEX(AcuariosTto[SignoTTo],MATCH(C114,AcuariosTto[AcuariosTTo],0)),"")</f>
        <v>0</v>
      </c>
      <c r="AU114" s="151">
        <f>IFERROR(INDEX(AcuariosTto[TipoProd],MATCH(C114,AcuariosTto[AcuariosTTo],0)),"")</f>
        <v>0</v>
      </c>
      <c r="AV114" s="151">
        <f>IFERROR(INDEX(AcuariosTto[NomProd],MATCH(C114,AcuariosTto[AcuariosTTo],0)),"")</f>
        <v>0</v>
      </c>
      <c r="AW114" s="17" t="str">
        <f>IF(B114&lt;&gt;0,IFERROR(IF(COUNTIF(ItemOcPreven[],B114),"SI",""),""),"")</f>
        <v/>
      </c>
      <c r="AX114" s="17">
        <f>IFERROR(INDEX(ItemOcPreven[TipoProPrev],MATCH(B114,ItemOcPreven[ItemOcPreven],0)),"")</f>
        <v>0</v>
      </c>
      <c r="AY114" s="17">
        <f>IFERROR(INDEX(ItemOcPreven[NomProPrev],MATCH(B114,ItemOcPreven[ItemOcPreven],0)),"")</f>
        <v>0</v>
      </c>
      <c r="AZ114" s="17" t="str">
        <f>IF(B114&lt;&gt;0,IFERROR(IF(COUNTIF(PrevTodas[],"SI"),"SI",""),""),"")</f>
        <v/>
      </c>
      <c r="BA114" s="151" t="str">
        <f>IFERROR(INDEX(ItemOcPreven[TipoProPrev],MATCH(AZ114,PrevTodas[PrevTodas],0)),"")</f>
        <v/>
      </c>
      <c r="BB114" s="151" t="str">
        <f>IFERROR(INDEX(ItemOcPreven[NomProPrev],MATCH(AZ114,PrevTodas[PrevTodas],0)),"")</f>
        <v/>
      </c>
      <c r="BC114" s="17" t="str">
        <f>IF(B114&lt;&gt;0,IFERROR(IF(COUNTIF(ItemOcEvto[],B114),"SI",""),""),"")</f>
        <v/>
      </c>
      <c r="BD114" s="151">
        <f>IFERROR(INDEX(ItemOcEvto[TipoEvto],MATCH(B114,ItemOcEvto[ItemOcEvto],0)),"")</f>
        <v>0</v>
      </c>
      <c r="BE114" s="17" t="str">
        <f>IF(B114&lt;&gt;0,IFERROR(IF(COUNTIF(EvtoTodas[],"SI"),"SI",""),""),"")</f>
        <v/>
      </c>
      <c r="BF114" s="151" t="str">
        <f>IFERROR(INDEX(ItemOcEvto[TipoEvto],MATCH(BE114,EvtoTodas[EvtoTodas],0)),"")</f>
        <v/>
      </c>
      <c r="BG114" s="151">
        <f t="shared" si="13"/>
        <v>0</v>
      </c>
      <c r="BH114" s="151">
        <f t="shared" si="14"/>
        <v>0</v>
      </c>
      <c r="BI114" s="214"/>
    </row>
    <row r="115" spans="2:61" ht="18" customHeight="1" x14ac:dyDescent="0.25">
      <c r="B115" s="275"/>
      <c r="C115" s="275"/>
      <c r="D115" s="277" t="str">
        <f>IFERROR(VLOOKUP(B115,Item[],3,FALSE),IFERROR(VLOOKUP(B115,Item2[],3,FALSE),""))</f>
        <v/>
      </c>
      <c r="E115" s="276" t="str">
        <f>IFERROR(VLOOKUP(B115,Item[],2,FALSE),IFERROR(VLOOKUP(B115,Item2[],2,FALSE),""))</f>
        <v/>
      </c>
      <c r="F115" s="277"/>
      <c r="G115" s="278" t="str">
        <f t="shared" si="9"/>
        <v/>
      </c>
      <c r="H115" s="277"/>
      <c r="I115" s="277"/>
      <c r="J115" s="277"/>
      <c r="K115" s="278" t="str">
        <f t="shared" si="10"/>
        <v/>
      </c>
      <c r="L115" s="279" t="str">
        <f t="shared" si="11"/>
        <v/>
      </c>
      <c r="M115" s="277"/>
      <c r="N115" s="278" t="str">
        <f t="shared" si="12"/>
        <v/>
      </c>
      <c r="O115" s="275"/>
      <c r="P115" s="275"/>
      <c r="Q115" s="275"/>
      <c r="R115" s="275"/>
      <c r="S115" s="275"/>
      <c r="T115" s="275"/>
      <c r="U115" s="275"/>
      <c r="V115" s="275"/>
      <c r="W115" s="275"/>
      <c r="X115" s="275"/>
      <c r="Y115" s="275"/>
      <c r="Z115" s="275"/>
      <c r="AA115" s="275"/>
      <c r="AB115" s="275"/>
      <c r="AC115" s="275"/>
      <c r="AD115" s="275"/>
      <c r="AE115" s="275"/>
      <c r="AF115" s="275"/>
      <c r="AG115" s="275"/>
      <c r="AH115" s="275"/>
      <c r="AI115" s="275"/>
      <c r="AJ115" s="275"/>
      <c r="AK115" s="275"/>
      <c r="AL115" s="275"/>
      <c r="AM115" s="275"/>
      <c r="AN115" s="275"/>
      <c r="AO115" s="275"/>
      <c r="AP115" s="275"/>
      <c r="AQ115" s="275"/>
      <c r="AR115" s="275"/>
      <c r="AS115" s="280" t="str">
        <f>IF(C115&lt;&gt;0,IFERROR(IF(COUNTIF(AcuariosTto[],C115),"SI",""),""),"")</f>
        <v/>
      </c>
      <c r="AT115" s="151">
        <f>IFERROR(INDEX(AcuariosTto[SignoTTo],MATCH(C115,AcuariosTto[AcuariosTTo],0)),"")</f>
        <v>0</v>
      </c>
      <c r="AU115" s="151">
        <f>IFERROR(INDEX(AcuariosTto[TipoProd],MATCH(C115,AcuariosTto[AcuariosTTo],0)),"")</f>
        <v>0</v>
      </c>
      <c r="AV115" s="151">
        <f>IFERROR(INDEX(AcuariosTto[NomProd],MATCH(C115,AcuariosTto[AcuariosTTo],0)),"")</f>
        <v>0</v>
      </c>
      <c r="AW115" s="17" t="str">
        <f>IF(B115&lt;&gt;0,IFERROR(IF(COUNTIF(ItemOcPreven[],B115),"SI",""),""),"")</f>
        <v/>
      </c>
      <c r="AX115" s="17">
        <f>IFERROR(INDEX(ItemOcPreven[TipoProPrev],MATCH(B115,ItemOcPreven[ItemOcPreven],0)),"")</f>
        <v>0</v>
      </c>
      <c r="AY115" s="17">
        <f>IFERROR(INDEX(ItemOcPreven[NomProPrev],MATCH(B115,ItemOcPreven[ItemOcPreven],0)),"")</f>
        <v>0</v>
      </c>
      <c r="AZ115" s="17" t="str">
        <f>IF(B115&lt;&gt;0,IFERROR(IF(COUNTIF(PrevTodas[],"SI"),"SI",""),""),"")</f>
        <v/>
      </c>
      <c r="BA115" s="151" t="str">
        <f>IFERROR(INDEX(ItemOcPreven[TipoProPrev],MATCH(AZ115,PrevTodas[PrevTodas],0)),"")</f>
        <v/>
      </c>
      <c r="BB115" s="151" t="str">
        <f>IFERROR(INDEX(ItemOcPreven[NomProPrev],MATCH(AZ115,PrevTodas[PrevTodas],0)),"")</f>
        <v/>
      </c>
      <c r="BC115" s="17" t="str">
        <f>IF(B115&lt;&gt;0,IFERROR(IF(COUNTIF(ItemOcEvto[],B115),"SI",""),""),"")</f>
        <v/>
      </c>
      <c r="BD115" s="151">
        <f>IFERROR(INDEX(ItemOcEvto[TipoEvto],MATCH(B115,ItemOcEvto[ItemOcEvto],0)),"")</f>
        <v>0</v>
      </c>
      <c r="BE115" s="17" t="str">
        <f>IF(B115&lt;&gt;0,IFERROR(IF(COUNTIF(EvtoTodas[],"SI"),"SI",""),""),"")</f>
        <v/>
      </c>
      <c r="BF115" s="151" t="str">
        <f>IFERROR(INDEX(ItemOcEvto[TipoEvto],MATCH(BE115,EvtoTodas[EvtoTodas],0)),"")</f>
        <v/>
      </c>
      <c r="BG115" s="151">
        <f t="shared" si="13"/>
        <v>0</v>
      </c>
      <c r="BH115" s="151">
        <f t="shared" si="14"/>
        <v>0</v>
      </c>
      <c r="BI115" s="214"/>
    </row>
    <row r="116" spans="2:61" ht="18" customHeight="1" x14ac:dyDescent="0.25">
      <c r="B116" s="275"/>
      <c r="C116" s="275"/>
      <c r="D116" s="277" t="str">
        <f>IFERROR(VLOOKUP(B116,Item[],3,FALSE),IFERROR(VLOOKUP(B116,Item2[],3,FALSE),""))</f>
        <v/>
      </c>
      <c r="E116" s="276" t="str">
        <f>IFERROR(VLOOKUP(B116,Item[],2,FALSE),IFERROR(VLOOKUP(B116,Item2[],2,FALSE),""))</f>
        <v/>
      </c>
      <c r="F116" s="277"/>
      <c r="G116" s="278" t="str">
        <f t="shared" si="9"/>
        <v/>
      </c>
      <c r="H116" s="277"/>
      <c r="I116" s="277"/>
      <c r="J116" s="277"/>
      <c r="K116" s="278" t="str">
        <f t="shared" si="10"/>
        <v/>
      </c>
      <c r="L116" s="279" t="str">
        <f t="shared" si="11"/>
        <v/>
      </c>
      <c r="M116" s="277"/>
      <c r="N116" s="278" t="str">
        <f t="shared" si="12"/>
        <v/>
      </c>
      <c r="O116" s="275"/>
      <c r="P116" s="275"/>
      <c r="Q116" s="275"/>
      <c r="R116" s="275"/>
      <c r="S116" s="275"/>
      <c r="T116" s="275"/>
      <c r="U116" s="275"/>
      <c r="V116" s="275"/>
      <c r="W116" s="275"/>
      <c r="X116" s="275"/>
      <c r="Y116" s="275"/>
      <c r="Z116" s="275"/>
      <c r="AA116" s="275"/>
      <c r="AB116" s="275"/>
      <c r="AC116" s="275"/>
      <c r="AD116" s="275"/>
      <c r="AE116" s="275"/>
      <c r="AF116" s="275"/>
      <c r="AG116" s="275"/>
      <c r="AH116" s="275"/>
      <c r="AI116" s="275"/>
      <c r="AJ116" s="275"/>
      <c r="AK116" s="275"/>
      <c r="AL116" s="275"/>
      <c r="AM116" s="275"/>
      <c r="AN116" s="275"/>
      <c r="AO116" s="275"/>
      <c r="AP116" s="275"/>
      <c r="AQ116" s="275"/>
      <c r="AR116" s="275"/>
      <c r="AS116" s="280" t="str">
        <f>IF(C116&lt;&gt;0,IFERROR(IF(COUNTIF(AcuariosTto[],C116),"SI",""),""),"")</f>
        <v/>
      </c>
      <c r="AT116" s="151">
        <f>IFERROR(INDEX(AcuariosTto[SignoTTo],MATCH(C116,AcuariosTto[AcuariosTTo],0)),"")</f>
        <v>0</v>
      </c>
      <c r="AU116" s="151">
        <f>IFERROR(INDEX(AcuariosTto[TipoProd],MATCH(C116,AcuariosTto[AcuariosTTo],0)),"")</f>
        <v>0</v>
      </c>
      <c r="AV116" s="151">
        <f>IFERROR(INDEX(AcuariosTto[NomProd],MATCH(C116,AcuariosTto[AcuariosTTo],0)),"")</f>
        <v>0</v>
      </c>
      <c r="AW116" s="17" t="str">
        <f>IF(B116&lt;&gt;0,IFERROR(IF(COUNTIF(ItemOcPreven[],B116),"SI",""),""),"")</f>
        <v/>
      </c>
      <c r="AX116" s="17">
        <f>IFERROR(INDEX(ItemOcPreven[TipoProPrev],MATCH(B116,ItemOcPreven[ItemOcPreven],0)),"")</f>
        <v>0</v>
      </c>
      <c r="AY116" s="17">
        <f>IFERROR(INDEX(ItemOcPreven[NomProPrev],MATCH(B116,ItemOcPreven[ItemOcPreven],0)),"")</f>
        <v>0</v>
      </c>
      <c r="AZ116" s="17" t="str">
        <f>IF(B116&lt;&gt;0,IFERROR(IF(COUNTIF(PrevTodas[],"SI"),"SI",""),""),"")</f>
        <v/>
      </c>
      <c r="BA116" s="151" t="str">
        <f>IFERROR(INDEX(ItemOcPreven[TipoProPrev],MATCH(AZ116,PrevTodas[PrevTodas],0)),"")</f>
        <v/>
      </c>
      <c r="BB116" s="151" t="str">
        <f>IFERROR(INDEX(ItemOcPreven[NomProPrev],MATCH(AZ116,PrevTodas[PrevTodas],0)),"")</f>
        <v/>
      </c>
      <c r="BC116" s="17" t="str">
        <f>IF(B116&lt;&gt;0,IFERROR(IF(COUNTIF(ItemOcEvto[],B116),"SI",""),""),"")</f>
        <v/>
      </c>
      <c r="BD116" s="151">
        <f>IFERROR(INDEX(ItemOcEvto[TipoEvto],MATCH(B116,ItemOcEvto[ItemOcEvto],0)),"")</f>
        <v>0</v>
      </c>
      <c r="BE116" s="17" t="str">
        <f>IF(B116&lt;&gt;0,IFERROR(IF(COUNTIF(EvtoTodas[],"SI"),"SI",""),""),"")</f>
        <v/>
      </c>
      <c r="BF116" s="151" t="str">
        <f>IFERROR(INDEX(ItemOcEvto[TipoEvto],MATCH(BE116,EvtoTodas[EvtoTodas],0)),"")</f>
        <v/>
      </c>
      <c r="BG116" s="151">
        <f t="shared" si="13"/>
        <v>0</v>
      </c>
      <c r="BH116" s="151">
        <f t="shared" si="14"/>
        <v>0</v>
      </c>
      <c r="BI116" s="214"/>
    </row>
    <row r="117" spans="2:61" ht="18" customHeight="1" x14ac:dyDescent="0.25">
      <c r="B117" s="275"/>
      <c r="C117" s="275"/>
      <c r="D117" s="277" t="str">
        <f>IFERROR(VLOOKUP(B117,Item[],3,FALSE),IFERROR(VLOOKUP(B117,Item2[],3,FALSE),""))</f>
        <v/>
      </c>
      <c r="E117" s="276" t="str">
        <f>IFERROR(VLOOKUP(B117,Item[],2,FALSE),IFERROR(VLOOKUP(B117,Item2[],2,FALSE),""))</f>
        <v/>
      </c>
      <c r="F117" s="277"/>
      <c r="G117" s="278" t="str">
        <f t="shared" si="9"/>
        <v/>
      </c>
      <c r="H117" s="277"/>
      <c r="I117" s="277"/>
      <c r="J117" s="277"/>
      <c r="K117" s="278" t="str">
        <f t="shared" si="10"/>
        <v/>
      </c>
      <c r="L117" s="279" t="str">
        <f t="shared" si="11"/>
        <v/>
      </c>
      <c r="M117" s="277"/>
      <c r="N117" s="278" t="str">
        <f t="shared" si="12"/>
        <v/>
      </c>
      <c r="O117" s="275"/>
      <c r="P117" s="275"/>
      <c r="Q117" s="275"/>
      <c r="R117" s="275"/>
      <c r="S117" s="275"/>
      <c r="T117" s="275"/>
      <c r="U117" s="275"/>
      <c r="V117" s="275"/>
      <c r="W117" s="275"/>
      <c r="X117" s="275"/>
      <c r="Y117" s="275"/>
      <c r="Z117" s="275"/>
      <c r="AA117" s="275"/>
      <c r="AB117" s="275"/>
      <c r="AC117" s="275"/>
      <c r="AD117" s="275"/>
      <c r="AE117" s="275"/>
      <c r="AF117" s="275"/>
      <c r="AG117" s="275"/>
      <c r="AH117" s="275"/>
      <c r="AI117" s="275"/>
      <c r="AJ117" s="275"/>
      <c r="AK117" s="275"/>
      <c r="AL117" s="275"/>
      <c r="AM117" s="275"/>
      <c r="AN117" s="275"/>
      <c r="AO117" s="275"/>
      <c r="AP117" s="275"/>
      <c r="AQ117" s="275"/>
      <c r="AR117" s="275"/>
      <c r="AS117" s="280" t="str">
        <f>IF(C117&lt;&gt;0,IFERROR(IF(COUNTIF(AcuariosTto[],C117),"SI",""),""),"")</f>
        <v/>
      </c>
      <c r="AT117" s="151">
        <f>IFERROR(INDEX(AcuariosTto[SignoTTo],MATCH(C117,AcuariosTto[AcuariosTTo],0)),"")</f>
        <v>0</v>
      </c>
      <c r="AU117" s="151">
        <f>IFERROR(INDEX(AcuariosTto[TipoProd],MATCH(C117,AcuariosTto[AcuariosTTo],0)),"")</f>
        <v>0</v>
      </c>
      <c r="AV117" s="151">
        <f>IFERROR(INDEX(AcuariosTto[NomProd],MATCH(C117,AcuariosTto[AcuariosTTo],0)),"")</f>
        <v>0</v>
      </c>
      <c r="AW117" s="17" t="str">
        <f>IF(B117&lt;&gt;0,IFERROR(IF(COUNTIF(ItemOcPreven[],B117),"SI",""),""),"")</f>
        <v/>
      </c>
      <c r="AX117" s="17">
        <f>IFERROR(INDEX(ItemOcPreven[TipoProPrev],MATCH(B117,ItemOcPreven[ItemOcPreven],0)),"")</f>
        <v>0</v>
      </c>
      <c r="AY117" s="17">
        <f>IFERROR(INDEX(ItemOcPreven[NomProPrev],MATCH(B117,ItemOcPreven[ItemOcPreven],0)),"")</f>
        <v>0</v>
      </c>
      <c r="AZ117" s="17" t="str">
        <f>IF(B117&lt;&gt;0,IFERROR(IF(COUNTIF(PrevTodas[],"SI"),"SI",""),""),"")</f>
        <v/>
      </c>
      <c r="BA117" s="151" t="str">
        <f>IFERROR(INDEX(ItemOcPreven[TipoProPrev],MATCH(AZ117,PrevTodas[PrevTodas],0)),"")</f>
        <v/>
      </c>
      <c r="BB117" s="151" t="str">
        <f>IFERROR(INDEX(ItemOcPreven[NomProPrev],MATCH(AZ117,PrevTodas[PrevTodas],0)),"")</f>
        <v/>
      </c>
      <c r="BC117" s="17" t="str">
        <f>IF(B117&lt;&gt;0,IFERROR(IF(COUNTIF(ItemOcEvto[],B117),"SI",""),""),"")</f>
        <v/>
      </c>
      <c r="BD117" s="151">
        <f>IFERROR(INDEX(ItemOcEvto[TipoEvto],MATCH(B117,ItemOcEvto[ItemOcEvto],0)),"")</f>
        <v>0</v>
      </c>
      <c r="BE117" s="17" t="str">
        <f>IF(B117&lt;&gt;0,IFERROR(IF(COUNTIF(EvtoTodas[],"SI"),"SI",""),""),"")</f>
        <v/>
      </c>
      <c r="BF117" s="151" t="str">
        <f>IFERROR(INDEX(ItemOcEvto[TipoEvto],MATCH(BE117,EvtoTodas[EvtoTodas],0)),"")</f>
        <v/>
      </c>
      <c r="BG117" s="151">
        <f t="shared" si="13"/>
        <v>0</v>
      </c>
      <c r="BH117" s="151">
        <f t="shared" si="14"/>
        <v>0</v>
      </c>
      <c r="BI117" s="214"/>
    </row>
    <row r="118" spans="2:61" ht="18" customHeight="1" x14ac:dyDescent="0.25">
      <c r="B118" s="275"/>
      <c r="C118" s="275"/>
      <c r="D118" s="277" t="str">
        <f>IFERROR(VLOOKUP(B118,Item[],3,FALSE),IFERROR(VLOOKUP(B118,Item2[],3,FALSE),""))</f>
        <v/>
      </c>
      <c r="E118" s="276" t="str">
        <f>IFERROR(VLOOKUP(B118,Item[],2,FALSE),IFERROR(VLOOKUP(B118,Item2[],2,FALSE),""))</f>
        <v/>
      </c>
      <c r="F118" s="277"/>
      <c r="G118" s="278" t="str">
        <f t="shared" si="9"/>
        <v/>
      </c>
      <c r="H118" s="277"/>
      <c r="I118" s="277"/>
      <c r="J118" s="277"/>
      <c r="K118" s="278" t="str">
        <f t="shared" si="10"/>
        <v/>
      </c>
      <c r="L118" s="279" t="str">
        <f t="shared" si="11"/>
        <v/>
      </c>
      <c r="M118" s="277"/>
      <c r="N118" s="278" t="str">
        <f t="shared" si="12"/>
        <v/>
      </c>
      <c r="O118" s="275"/>
      <c r="P118" s="275"/>
      <c r="Q118" s="275"/>
      <c r="R118" s="275"/>
      <c r="S118" s="275"/>
      <c r="T118" s="275"/>
      <c r="U118" s="275"/>
      <c r="V118" s="275"/>
      <c r="W118" s="275"/>
      <c r="X118" s="275"/>
      <c r="Y118" s="275"/>
      <c r="Z118" s="275"/>
      <c r="AA118" s="275"/>
      <c r="AB118" s="275"/>
      <c r="AC118" s="275"/>
      <c r="AD118" s="275"/>
      <c r="AE118" s="275"/>
      <c r="AF118" s="275"/>
      <c r="AG118" s="275"/>
      <c r="AH118" s="275"/>
      <c r="AI118" s="275"/>
      <c r="AJ118" s="275"/>
      <c r="AK118" s="275"/>
      <c r="AL118" s="275"/>
      <c r="AM118" s="275"/>
      <c r="AN118" s="275"/>
      <c r="AO118" s="275"/>
      <c r="AP118" s="275"/>
      <c r="AQ118" s="275"/>
      <c r="AR118" s="275"/>
      <c r="AS118" s="280" t="str">
        <f>IF(C118&lt;&gt;0,IFERROR(IF(COUNTIF(AcuariosTto[],C118),"SI",""),""),"")</f>
        <v/>
      </c>
      <c r="AT118" s="151">
        <f>IFERROR(INDEX(AcuariosTto[SignoTTo],MATCH(C118,AcuariosTto[AcuariosTTo],0)),"")</f>
        <v>0</v>
      </c>
      <c r="AU118" s="151">
        <f>IFERROR(INDEX(AcuariosTto[TipoProd],MATCH(C118,AcuariosTto[AcuariosTTo],0)),"")</f>
        <v>0</v>
      </c>
      <c r="AV118" s="151">
        <f>IFERROR(INDEX(AcuariosTto[NomProd],MATCH(C118,AcuariosTto[AcuariosTTo],0)),"")</f>
        <v>0</v>
      </c>
      <c r="AW118" s="17" t="str">
        <f>IF(B118&lt;&gt;0,IFERROR(IF(COUNTIF(ItemOcPreven[],B118),"SI",""),""),"")</f>
        <v/>
      </c>
      <c r="AX118" s="17">
        <f>IFERROR(INDEX(ItemOcPreven[TipoProPrev],MATCH(B118,ItemOcPreven[ItemOcPreven],0)),"")</f>
        <v>0</v>
      </c>
      <c r="AY118" s="17">
        <f>IFERROR(INDEX(ItemOcPreven[NomProPrev],MATCH(B118,ItemOcPreven[ItemOcPreven],0)),"")</f>
        <v>0</v>
      </c>
      <c r="AZ118" s="17" t="str">
        <f>IF(B118&lt;&gt;0,IFERROR(IF(COUNTIF(PrevTodas[],"SI"),"SI",""),""),"")</f>
        <v/>
      </c>
      <c r="BA118" s="151" t="str">
        <f>IFERROR(INDEX(ItemOcPreven[TipoProPrev],MATCH(AZ118,PrevTodas[PrevTodas],0)),"")</f>
        <v/>
      </c>
      <c r="BB118" s="151" t="str">
        <f>IFERROR(INDEX(ItemOcPreven[NomProPrev],MATCH(AZ118,PrevTodas[PrevTodas],0)),"")</f>
        <v/>
      </c>
      <c r="BC118" s="17" t="str">
        <f>IF(B118&lt;&gt;0,IFERROR(IF(COUNTIF(ItemOcEvto[],B118),"SI",""),""),"")</f>
        <v/>
      </c>
      <c r="BD118" s="151">
        <f>IFERROR(INDEX(ItemOcEvto[TipoEvto],MATCH(B118,ItemOcEvto[ItemOcEvto],0)),"")</f>
        <v>0</v>
      </c>
      <c r="BE118" s="17" t="str">
        <f>IF(B118&lt;&gt;0,IFERROR(IF(COUNTIF(EvtoTodas[],"SI"),"SI",""),""),"")</f>
        <v/>
      </c>
      <c r="BF118" s="151" t="str">
        <f>IFERROR(INDEX(ItemOcEvto[TipoEvto],MATCH(BE118,EvtoTodas[EvtoTodas],0)),"")</f>
        <v/>
      </c>
      <c r="BG118" s="151">
        <f t="shared" si="13"/>
        <v>0</v>
      </c>
      <c r="BH118" s="151">
        <f t="shared" si="14"/>
        <v>0</v>
      </c>
      <c r="BI118" s="214"/>
    </row>
    <row r="119" spans="2:61" ht="18" customHeight="1" x14ac:dyDescent="0.25">
      <c r="B119" s="275"/>
      <c r="C119" s="275"/>
      <c r="D119" s="277" t="str">
        <f>IFERROR(VLOOKUP(B119,Item[],3,FALSE),IFERROR(VLOOKUP(B119,Item2[],3,FALSE),""))</f>
        <v/>
      </c>
      <c r="E119" s="276" t="str">
        <f>IFERROR(VLOOKUP(B119,Item[],2,FALSE),IFERROR(VLOOKUP(B119,Item2[],2,FALSE),""))</f>
        <v/>
      </c>
      <c r="F119" s="277"/>
      <c r="G119" s="278" t="str">
        <f t="shared" si="9"/>
        <v/>
      </c>
      <c r="H119" s="277"/>
      <c r="I119" s="277"/>
      <c r="J119" s="277"/>
      <c r="K119" s="278" t="str">
        <f t="shared" si="10"/>
        <v/>
      </c>
      <c r="L119" s="279" t="str">
        <f t="shared" si="11"/>
        <v/>
      </c>
      <c r="M119" s="277"/>
      <c r="N119" s="278" t="str">
        <f t="shared" si="12"/>
        <v/>
      </c>
      <c r="O119" s="275"/>
      <c r="P119" s="275"/>
      <c r="Q119" s="275"/>
      <c r="R119" s="275"/>
      <c r="S119" s="275"/>
      <c r="T119" s="275"/>
      <c r="U119" s="275"/>
      <c r="V119" s="275"/>
      <c r="W119" s="275"/>
      <c r="X119" s="275"/>
      <c r="Y119" s="275"/>
      <c r="Z119" s="275"/>
      <c r="AA119" s="275"/>
      <c r="AB119" s="275"/>
      <c r="AC119" s="275"/>
      <c r="AD119" s="275"/>
      <c r="AE119" s="275"/>
      <c r="AF119" s="275"/>
      <c r="AG119" s="275"/>
      <c r="AH119" s="275"/>
      <c r="AI119" s="275"/>
      <c r="AJ119" s="275"/>
      <c r="AK119" s="275"/>
      <c r="AL119" s="275"/>
      <c r="AM119" s="275"/>
      <c r="AN119" s="275"/>
      <c r="AO119" s="275"/>
      <c r="AP119" s="275"/>
      <c r="AQ119" s="275"/>
      <c r="AR119" s="275"/>
      <c r="AS119" s="280" t="str">
        <f>IF(C119&lt;&gt;0,IFERROR(IF(COUNTIF(AcuariosTto[],C119),"SI",""),""),"")</f>
        <v/>
      </c>
      <c r="AT119" s="151">
        <f>IFERROR(INDEX(AcuariosTto[SignoTTo],MATCH(C119,AcuariosTto[AcuariosTTo],0)),"")</f>
        <v>0</v>
      </c>
      <c r="AU119" s="151">
        <f>IFERROR(INDEX(AcuariosTto[TipoProd],MATCH(C119,AcuariosTto[AcuariosTTo],0)),"")</f>
        <v>0</v>
      </c>
      <c r="AV119" s="151">
        <f>IFERROR(INDEX(AcuariosTto[NomProd],MATCH(C119,AcuariosTto[AcuariosTTo],0)),"")</f>
        <v>0</v>
      </c>
      <c r="AW119" s="17" t="str">
        <f>IF(B119&lt;&gt;0,IFERROR(IF(COUNTIF(ItemOcPreven[],B119),"SI",""),""),"")</f>
        <v/>
      </c>
      <c r="AX119" s="17">
        <f>IFERROR(INDEX(ItemOcPreven[TipoProPrev],MATCH(B119,ItemOcPreven[ItemOcPreven],0)),"")</f>
        <v>0</v>
      </c>
      <c r="AY119" s="17">
        <f>IFERROR(INDEX(ItemOcPreven[NomProPrev],MATCH(B119,ItemOcPreven[ItemOcPreven],0)),"")</f>
        <v>0</v>
      </c>
      <c r="AZ119" s="17" t="str">
        <f>IF(B119&lt;&gt;0,IFERROR(IF(COUNTIF(PrevTodas[],"SI"),"SI",""),""),"")</f>
        <v/>
      </c>
      <c r="BA119" s="151" t="str">
        <f>IFERROR(INDEX(ItemOcPreven[TipoProPrev],MATCH(AZ119,PrevTodas[PrevTodas],0)),"")</f>
        <v/>
      </c>
      <c r="BB119" s="151" t="str">
        <f>IFERROR(INDEX(ItemOcPreven[NomProPrev],MATCH(AZ119,PrevTodas[PrevTodas],0)),"")</f>
        <v/>
      </c>
      <c r="BC119" s="17" t="str">
        <f>IF(B119&lt;&gt;0,IFERROR(IF(COUNTIF(ItemOcEvto[],B119),"SI",""),""),"")</f>
        <v/>
      </c>
      <c r="BD119" s="151">
        <f>IFERROR(INDEX(ItemOcEvto[TipoEvto],MATCH(B119,ItemOcEvto[ItemOcEvto],0)),"")</f>
        <v>0</v>
      </c>
      <c r="BE119" s="17" t="str">
        <f>IF(B119&lt;&gt;0,IFERROR(IF(COUNTIF(EvtoTodas[],"SI"),"SI",""),""),"")</f>
        <v/>
      </c>
      <c r="BF119" s="151" t="str">
        <f>IFERROR(INDEX(ItemOcEvto[TipoEvto],MATCH(BE119,EvtoTodas[EvtoTodas],0)),"")</f>
        <v/>
      </c>
      <c r="BG119" s="151">
        <f t="shared" si="13"/>
        <v>0</v>
      </c>
      <c r="BH119" s="151">
        <f t="shared" si="14"/>
        <v>0</v>
      </c>
      <c r="BI119" s="214"/>
    </row>
    <row r="120" spans="2:61" ht="18" customHeight="1" x14ac:dyDescent="0.25">
      <c r="B120" s="275"/>
      <c r="C120" s="275"/>
      <c r="D120" s="277" t="str">
        <f>IFERROR(VLOOKUP(B120,Item[],3,FALSE),IFERROR(VLOOKUP(B120,Item2[],3,FALSE),""))</f>
        <v/>
      </c>
      <c r="E120" s="276" t="str">
        <f>IFERROR(VLOOKUP(B120,Item[],2,FALSE),IFERROR(VLOOKUP(B120,Item2[],2,FALSE),""))</f>
        <v/>
      </c>
      <c r="F120" s="277"/>
      <c r="G120" s="278" t="str">
        <f t="shared" si="9"/>
        <v/>
      </c>
      <c r="H120" s="277"/>
      <c r="I120" s="277"/>
      <c r="J120" s="277"/>
      <c r="K120" s="278" t="str">
        <f t="shared" si="10"/>
        <v/>
      </c>
      <c r="L120" s="279" t="str">
        <f t="shared" si="11"/>
        <v/>
      </c>
      <c r="M120" s="277"/>
      <c r="N120" s="278" t="str">
        <f t="shared" si="12"/>
        <v/>
      </c>
      <c r="O120" s="275"/>
      <c r="P120" s="275"/>
      <c r="Q120" s="275"/>
      <c r="R120" s="275"/>
      <c r="S120" s="275"/>
      <c r="T120" s="275"/>
      <c r="U120" s="275"/>
      <c r="V120" s="275"/>
      <c r="W120" s="275"/>
      <c r="X120" s="275"/>
      <c r="Y120" s="275"/>
      <c r="Z120" s="275"/>
      <c r="AA120" s="275"/>
      <c r="AB120" s="275"/>
      <c r="AC120" s="275"/>
      <c r="AD120" s="275"/>
      <c r="AE120" s="275"/>
      <c r="AF120" s="275"/>
      <c r="AG120" s="275"/>
      <c r="AH120" s="275"/>
      <c r="AI120" s="275"/>
      <c r="AJ120" s="275"/>
      <c r="AK120" s="275"/>
      <c r="AL120" s="275"/>
      <c r="AM120" s="275"/>
      <c r="AN120" s="275"/>
      <c r="AO120" s="275"/>
      <c r="AP120" s="275"/>
      <c r="AQ120" s="275"/>
      <c r="AR120" s="275"/>
      <c r="AS120" s="280" t="str">
        <f>IF(C120&lt;&gt;0,IFERROR(IF(COUNTIF(AcuariosTto[],C120),"SI",""),""),"")</f>
        <v/>
      </c>
      <c r="AT120" s="151">
        <f>IFERROR(INDEX(AcuariosTto[SignoTTo],MATCH(C120,AcuariosTto[AcuariosTTo],0)),"")</f>
        <v>0</v>
      </c>
      <c r="AU120" s="151">
        <f>IFERROR(INDEX(AcuariosTto[TipoProd],MATCH(C120,AcuariosTto[AcuariosTTo],0)),"")</f>
        <v>0</v>
      </c>
      <c r="AV120" s="151">
        <f>IFERROR(INDEX(AcuariosTto[NomProd],MATCH(C120,AcuariosTto[AcuariosTTo],0)),"")</f>
        <v>0</v>
      </c>
      <c r="AW120" s="17" t="str">
        <f>IF(B120&lt;&gt;0,IFERROR(IF(COUNTIF(ItemOcPreven[],B120),"SI",""),""),"")</f>
        <v/>
      </c>
      <c r="AX120" s="17">
        <f>IFERROR(INDEX(ItemOcPreven[TipoProPrev],MATCH(B120,ItemOcPreven[ItemOcPreven],0)),"")</f>
        <v>0</v>
      </c>
      <c r="AY120" s="17">
        <f>IFERROR(INDEX(ItemOcPreven[NomProPrev],MATCH(B120,ItemOcPreven[ItemOcPreven],0)),"")</f>
        <v>0</v>
      </c>
      <c r="AZ120" s="17" t="str">
        <f>IF(B120&lt;&gt;0,IFERROR(IF(COUNTIF(PrevTodas[],"SI"),"SI",""),""),"")</f>
        <v/>
      </c>
      <c r="BA120" s="151" t="str">
        <f>IFERROR(INDEX(ItemOcPreven[TipoProPrev],MATCH(AZ120,PrevTodas[PrevTodas],0)),"")</f>
        <v/>
      </c>
      <c r="BB120" s="151" t="str">
        <f>IFERROR(INDEX(ItemOcPreven[NomProPrev],MATCH(AZ120,PrevTodas[PrevTodas],0)),"")</f>
        <v/>
      </c>
      <c r="BC120" s="17" t="str">
        <f>IF(B120&lt;&gt;0,IFERROR(IF(COUNTIF(ItemOcEvto[],B120),"SI",""),""),"")</f>
        <v/>
      </c>
      <c r="BD120" s="151">
        <f>IFERROR(INDEX(ItemOcEvto[TipoEvto],MATCH(B120,ItemOcEvto[ItemOcEvto],0)),"")</f>
        <v>0</v>
      </c>
      <c r="BE120" s="17" t="str">
        <f>IF(B120&lt;&gt;0,IFERROR(IF(COUNTIF(EvtoTodas[],"SI"),"SI",""),""),"")</f>
        <v/>
      </c>
      <c r="BF120" s="151" t="str">
        <f>IFERROR(INDEX(ItemOcEvto[TipoEvto],MATCH(BE120,EvtoTodas[EvtoTodas],0)),"")</f>
        <v/>
      </c>
      <c r="BG120" s="151">
        <f t="shared" si="13"/>
        <v>0</v>
      </c>
      <c r="BH120" s="151">
        <f t="shared" si="14"/>
        <v>0</v>
      </c>
      <c r="BI120" s="214"/>
    </row>
    <row r="121" spans="2:61" ht="18" customHeight="1" x14ac:dyDescent="0.25">
      <c r="B121" s="275"/>
      <c r="C121" s="275"/>
      <c r="D121" s="277" t="str">
        <f>IFERROR(VLOOKUP(B121,Item[],3,FALSE),IFERROR(VLOOKUP(B121,Item2[],3,FALSE),""))</f>
        <v/>
      </c>
      <c r="E121" s="276" t="str">
        <f>IFERROR(VLOOKUP(B121,Item[],2,FALSE),IFERROR(VLOOKUP(B121,Item2[],2,FALSE),""))</f>
        <v/>
      </c>
      <c r="F121" s="277"/>
      <c r="G121" s="278" t="str">
        <f t="shared" si="9"/>
        <v/>
      </c>
      <c r="H121" s="277"/>
      <c r="I121" s="277"/>
      <c r="J121" s="277"/>
      <c r="K121" s="278" t="str">
        <f t="shared" si="10"/>
        <v/>
      </c>
      <c r="L121" s="279" t="str">
        <f t="shared" si="11"/>
        <v/>
      </c>
      <c r="M121" s="277"/>
      <c r="N121" s="278" t="str">
        <f t="shared" si="12"/>
        <v/>
      </c>
      <c r="O121" s="275"/>
      <c r="P121" s="275"/>
      <c r="Q121" s="275"/>
      <c r="R121" s="275"/>
      <c r="S121" s="275"/>
      <c r="T121" s="275"/>
      <c r="U121" s="275"/>
      <c r="V121" s="275"/>
      <c r="W121" s="275"/>
      <c r="X121" s="275"/>
      <c r="Y121" s="275"/>
      <c r="Z121" s="275"/>
      <c r="AA121" s="275"/>
      <c r="AB121" s="275"/>
      <c r="AC121" s="275"/>
      <c r="AD121" s="275"/>
      <c r="AE121" s="275"/>
      <c r="AF121" s="275"/>
      <c r="AG121" s="275"/>
      <c r="AH121" s="275"/>
      <c r="AI121" s="275"/>
      <c r="AJ121" s="275"/>
      <c r="AK121" s="275"/>
      <c r="AL121" s="275"/>
      <c r="AM121" s="275"/>
      <c r="AN121" s="275"/>
      <c r="AO121" s="275"/>
      <c r="AP121" s="275"/>
      <c r="AQ121" s="275"/>
      <c r="AR121" s="275"/>
      <c r="AS121" s="280" t="str">
        <f>IF(C121&lt;&gt;0,IFERROR(IF(COUNTIF(AcuariosTto[],C121),"SI",""),""),"")</f>
        <v/>
      </c>
      <c r="AT121" s="151">
        <f>IFERROR(INDEX(AcuariosTto[SignoTTo],MATCH(C121,AcuariosTto[AcuariosTTo],0)),"")</f>
        <v>0</v>
      </c>
      <c r="AU121" s="151">
        <f>IFERROR(INDEX(AcuariosTto[TipoProd],MATCH(C121,AcuariosTto[AcuariosTTo],0)),"")</f>
        <v>0</v>
      </c>
      <c r="AV121" s="151">
        <f>IFERROR(INDEX(AcuariosTto[NomProd],MATCH(C121,AcuariosTto[AcuariosTTo],0)),"")</f>
        <v>0</v>
      </c>
      <c r="AW121" s="17" t="str">
        <f>IF(B121&lt;&gt;0,IFERROR(IF(COUNTIF(ItemOcPreven[],B121),"SI",""),""),"")</f>
        <v/>
      </c>
      <c r="AX121" s="17">
        <f>IFERROR(INDEX(ItemOcPreven[TipoProPrev],MATCH(B121,ItemOcPreven[ItemOcPreven],0)),"")</f>
        <v>0</v>
      </c>
      <c r="AY121" s="17">
        <f>IFERROR(INDEX(ItemOcPreven[NomProPrev],MATCH(B121,ItemOcPreven[ItemOcPreven],0)),"")</f>
        <v>0</v>
      </c>
      <c r="AZ121" s="17" t="str">
        <f>IF(B121&lt;&gt;0,IFERROR(IF(COUNTIF(PrevTodas[],"SI"),"SI",""),""),"")</f>
        <v/>
      </c>
      <c r="BA121" s="151" t="str">
        <f>IFERROR(INDEX(ItemOcPreven[TipoProPrev],MATCH(AZ121,PrevTodas[PrevTodas],0)),"")</f>
        <v/>
      </c>
      <c r="BB121" s="151" t="str">
        <f>IFERROR(INDEX(ItemOcPreven[NomProPrev],MATCH(AZ121,PrevTodas[PrevTodas],0)),"")</f>
        <v/>
      </c>
      <c r="BC121" s="17" t="str">
        <f>IF(B121&lt;&gt;0,IFERROR(IF(COUNTIF(ItemOcEvto[],B121),"SI",""),""),"")</f>
        <v/>
      </c>
      <c r="BD121" s="151">
        <f>IFERROR(INDEX(ItemOcEvto[TipoEvto],MATCH(B121,ItemOcEvto[ItemOcEvto],0)),"")</f>
        <v>0</v>
      </c>
      <c r="BE121" s="17" t="str">
        <f>IF(B121&lt;&gt;0,IFERROR(IF(COUNTIF(EvtoTodas[],"SI"),"SI",""),""),"")</f>
        <v/>
      </c>
      <c r="BF121" s="151" t="str">
        <f>IFERROR(INDEX(ItemOcEvto[TipoEvto],MATCH(BE121,EvtoTodas[EvtoTodas],0)),"")</f>
        <v/>
      </c>
      <c r="BG121" s="151">
        <f t="shared" si="13"/>
        <v>0</v>
      </c>
      <c r="BH121" s="151">
        <f t="shared" si="14"/>
        <v>0</v>
      </c>
      <c r="BI121" s="214"/>
    </row>
    <row r="122" spans="2:61" ht="18" customHeight="1" x14ac:dyDescent="0.25">
      <c r="B122" s="275"/>
      <c r="C122" s="275"/>
      <c r="D122" s="277" t="str">
        <f>IFERROR(VLOOKUP(B122,Item[],3,FALSE),IFERROR(VLOOKUP(B122,Item2[],3,FALSE),""))</f>
        <v/>
      </c>
      <c r="E122" s="276" t="str">
        <f>IFERROR(VLOOKUP(B122,Item[],2,FALSE),IFERROR(VLOOKUP(B122,Item2[],2,FALSE),""))</f>
        <v/>
      </c>
      <c r="F122" s="277"/>
      <c r="G122" s="278" t="str">
        <f t="shared" si="9"/>
        <v/>
      </c>
      <c r="H122" s="277"/>
      <c r="I122" s="277"/>
      <c r="J122" s="277"/>
      <c r="K122" s="278" t="str">
        <f t="shared" si="10"/>
        <v/>
      </c>
      <c r="L122" s="279" t="str">
        <f t="shared" si="11"/>
        <v/>
      </c>
      <c r="M122" s="277"/>
      <c r="N122" s="278" t="str">
        <f t="shared" si="12"/>
        <v/>
      </c>
      <c r="O122" s="275"/>
      <c r="P122" s="275"/>
      <c r="Q122" s="275"/>
      <c r="R122" s="275"/>
      <c r="S122" s="275"/>
      <c r="T122" s="275"/>
      <c r="U122" s="275"/>
      <c r="V122" s="275"/>
      <c r="W122" s="275"/>
      <c r="X122" s="275"/>
      <c r="Y122" s="275"/>
      <c r="Z122" s="275"/>
      <c r="AA122" s="275"/>
      <c r="AB122" s="275"/>
      <c r="AC122" s="275"/>
      <c r="AD122" s="275"/>
      <c r="AE122" s="275"/>
      <c r="AF122" s="275"/>
      <c r="AG122" s="275"/>
      <c r="AH122" s="275"/>
      <c r="AI122" s="275"/>
      <c r="AJ122" s="275"/>
      <c r="AK122" s="275"/>
      <c r="AL122" s="275"/>
      <c r="AM122" s="275"/>
      <c r="AN122" s="275"/>
      <c r="AO122" s="275"/>
      <c r="AP122" s="275"/>
      <c r="AQ122" s="275"/>
      <c r="AR122" s="275"/>
      <c r="AS122" s="280" t="str">
        <f>IF(C122&lt;&gt;0,IFERROR(IF(COUNTIF(AcuariosTto[],C122),"SI",""),""),"")</f>
        <v/>
      </c>
      <c r="AT122" s="151">
        <f>IFERROR(INDEX(AcuariosTto[SignoTTo],MATCH(C122,AcuariosTto[AcuariosTTo],0)),"")</f>
        <v>0</v>
      </c>
      <c r="AU122" s="151">
        <f>IFERROR(INDEX(AcuariosTto[TipoProd],MATCH(C122,AcuariosTto[AcuariosTTo],0)),"")</f>
        <v>0</v>
      </c>
      <c r="AV122" s="151">
        <f>IFERROR(INDEX(AcuariosTto[NomProd],MATCH(C122,AcuariosTto[AcuariosTTo],0)),"")</f>
        <v>0</v>
      </c>
      <c r="AW122" s="17" t="str">
        <f>IF(B122&lt;&gt;0,IFERROR(IF(COUNTIF(ItemOcPreven[],B122),"SI",""),""),"")</f>
        <v/>
      </c>
      <c r="AX122" s="17">
        <f>IFERROR(INDEX(ItemOcPreven[TipoProPrev],MATCH(B122,ItemOcPreven[ItemOcPreven],0)),"")</f>
        <v>0</v>
      </c>
      <c r="AY122" s="17">
        <f>IFERROR(INDEX(ItemOcPreven[NomProPrev],MATCH(B122,ItemOcPreven[ItemOcPreven],0)),"")</f>
        <v>0</v>
      </c>
      <c r="AZ122" s="17" t="str">
        <f>IF(B122&lt;&gt;0,IFERROR(IF(COUNTIF(PrevTodas[],"SI"),"SI",""),""),"")</f>
        <v/>
      </c>
      <c r="BA122" s="151" t="str">
        <f>IFERROR(INDEX(ItemOcPreven[TipoProPrev],MATCH(AZ122,PrevTodas[PrevTodas],0)),"")</f>
        <v/>
      </c>
      <c r="BB122" s="151" t="str">
        <f>IFERROR(INDEX(ItemOcPreven[NomProPrev],MATCH(AZ122,PrevTodas[PrevTodas],0)),"")</f>
        <v/>
      </c>
      <c r="BC122" s="17" t="str">
        <f>IF(B122&lt;&gt;0,IFERROR(IF(COUNTIF(ItemOcEvto[],B122),"SI",""),""),"")</f>
        <v/>
      </c>
      <c r="BD122" s="151">
        <f>IFERROR(INDEX(ItemOcEvto[TipoEvto],MATCH(B122,ItemOcEvto[ItemOcEvto],0)),"")</f>
        <v>0</v>
      </c>
      <c r="BE122" s="17" t="str">
        <f>IF(B122&lt;&gt;0,IFERROR(IF(COUNTIF(EvtoTodas[],"SI"),"SI",""),""),"")</f>
        <v/>
      </c>
      <c r="BF122" s="151" t="str">
        <f>IFERROR(INDEX(ItemOcEvto[TipoEvto],MATCH(BE122,EvtoTodas[EvtoTodas],0)),"")</f>
        <v/>
      </c>
      <c r="BG122" s="151">
        <f t="shared" si="13"/>
        <v>0</v>
      </c>
      <c r="BH122" s="151">
        <f t="shared" si="14"/>
        <v>0</v>
      </c>
      <c r="BI122" s="214"/>
    </row>
    <row r="123" spans="2:61" ht="18" customHeight="1" x14ac:dyDescent="0.25">
      <c r="B123" s="275"/>
      <c r="C123" s="275"/>
      <c r="D123" s="277" t="str">
        <f>IFERROR(VLOOKUP(B123,Item[],3,FALSE),IFERROR(VLOOKUP(B123,Item2[],3,FALSE),""))</f>
        <v/>
      </c>
      <c r="E123" s="276" t="str">
        <f>IFERROR(VLOOKUP(B123,Item[],2,FALSE),IFERROR(VLOOKUP(B123,Item2[],2,FALSE),""))</f>
        <v/>
      </c>
      <c r="F123" s="277"/>
      <c r="G123" s="278" t="str">
        <f t="shared" si="9"/>
        <v/>
      </c>
      <c r="H123" s="277"/>
      <c r="I123" s="277"/>
      <c r="J123" s="277"/>
      <c r="K123" s="278" t="str">
        <f t="shared" si="10"/>
        <v/>
      </c>
      <c r="L123" s="279" t="str">
        <f t="shared" si="11"/>
        <v/>
      </c>
      <c r="M123" s="277"/>
      <c r="N123" s="278" t="str">
        <f t="shared" si="12"/>
        <v/>
      </c>
      <c r="O123" s="275"/>
      <c r="P123" s="275"/>
      <c r="Q123" s="275"/>
      <c r="R123" s="275"/>
      <c r="S123" s="275"/>
      <c r="T123" s="275"/>
      <c r="U123" s="275"/>
      <c r="V123" s="275"/>
      <c r="W123" s="275"/>
      <c r="X123" s="275"/>
      <c r="Y123" s="275"/>
      <c r="Z123" s="275"/>
      <c r="AA123" s="275"/>
      <c r="AB123" s="275"/>
      <c r="AC123" s="275"/>
      <c r="AD123" s="275"/>
      <c r="AE123" s="275"/>
      <c r="AF123" s="275"/>
      <c r="AG123" s="275"/>
      <c r="AH123" s="275"/>
      <c r="AI123" s="275"/>
      <c r="AJ123" s="275"/>
      <c r="AK123" s="275"/>
      <c r="AL123" s="275"/>
      <c r="AM123" s="275"/>
      <c r="AN123" s="275"/>
      <c r="AO123" s="275"/>
      <c r="AP123" s="275"/>
      <c r="AQ123" s="275"/>
      <c r="AR123" s="275"/>
      <c r="AS123" s="280" t="str">
        <f>IF(C123&lt;&gt;0,IFERROR(IF(COUNTIF(AcuariosTto[],C123),"SI",""),""),"")</f>
        <v/>
      </c>
      <c r="AT123" s="151">
        <f>IFERROR(INDEX(AcuariosTto[SignoTTo],MATCH(C123,AcuariosTto[AcuariosTTo],0)),"")</f>
        <v>0</v>
      </c>
      <c r="AU123" s="151">
        <f>IFERROR(INDEX(AcuariosTto[TipoProd],MATCH(C123,AcuariosTto[AcuariosTTo],0)),"")</f>
        <v>0</v>
      </c>
      <c r="AV123" s="151">
        <f>IFERROR(INDEX(AcuariosTto[NomProd],MATCH(C123,AcuariosTto[AcuariosTTo],0)),"")</f>
        <v>0</v>
      </c>
      <c r="AW123" s="17" t="str">
        <f>IF(B123&lt;&gt;0,IFERROR(IF(COUNTIF(ItemOcPreven[],B123),"SI",""),""),"")</f>
        <v/>
      </c>
      <c r="AX123" s="17">
        <f>IFERROR(INDEX(ItemOcPreven[TipoProPrev],MATCH(B123,ItemOcPreven[ItemOcPreven],0)),"")</f>
        <v>0</v>
      </c>
      <c r="AY123" s="17">
        <f>IFERROR(INDEX(ItemOcPreven[NomProPrev],MATCH(B123,ItemOcPreven[ItemOcPreven],0)),"")</f>
        <v>0</v>
      </c>
      <c r="AZ123" s="17" t="str">
        <f>IF(B123&lt;&gt;0,IFERROR(IF(COUNTIF(PrevTodas[],"SI"),"SI",""),""),"")</f>
        <v/>
      </c>
      <c r="BA123" s="151" t="str">
        <f>IFERROR(INDEX(ItemOcPreven[TipoProPrev],MATCH(AZ123,PrevTodas[PrevTodas],0)),"")</f>
        <v/>
      </c>
      <c r="BB123" s="151" t="str">
        <f>IFERROR(INDEX(ItemOcPreven[NomProPrev],MATCH(AZ123,PrevTodas[PrevTodas],0)),"")</f>
        <v/>
      </c>
      <c r="BC123" s="17" t="str">
        <f>IF(B123&lt;&gt;0,IFERROR(IF(COUNTIF(ItemOcEvto[],B123),"SI",""),""),"")</f>
        <v/>
      </c>
      <c r="BD123" s="151">
        <f>IFERROR(INDEX(ItemOcEvto[TipoEvto],MATCH(B123,ItemOcEvto[ItemOcEvto],0)),"")</f>
        <v>0</v>
      </c>
      <c r="BE123" s="17" t="str">
        <f>IF(B123&lt;&gt;0,IFERROR(IF(COUNTIF(EvtoTodas[],"SI"),"SI",""),""),"")</f>
        <v/>
      </c>
      <c r="BF123" s="151" t="str">
        <f>IFERROR(INDEX(ItemOcEvto[TipoEvto],MATCH(BE123,EvtoTodas[EvtoTodas],0)),"")</f>
        <v/>
      </c>
      <c r="BG123" s="151">
        <f t="shared" si="13"/>
        <v>0</v>
      </c>
      <c r="BH123" s="151">
        <f t="shared" si="14"/>
        <v>0</v>
      </c>
      <c r="BI123" s="214"/>
    </row>
    <row r="124" spans="2:61" ht="18" customHeight="1" x14ac:dyDescent="0.25">
      <c r="B124" s="275"/>
      <c r="C124" s="275"/>
      <c r="D124" s="277" t="str">
        <f>IFERROR(VLOOKUP(B124,Item[],3,FALSE),IFERROR(VLOOKUP(B124,Item2[],3,FALSE),""))</f>
        <v/>
      </c>
      <c r="E124" s="276" t="str">
        <f>IFERROR(VLOOKUP(B124,Item[],2,FALSE),IFERROR(VLOOKUP(B124,Item2[],2,FALSE),""))</f>
        <v/>
      </c>
      <c r="F124" s="277"/>
      <c r="G124" s="278" t="str">
        <f t="shared" si="9"/>
        <v/>
      </c>
      <c r="H124" s="277"/>
      <c r="I124" s="277"/>
      <c r="J124" s="277"/>
      <c r="K124" s="278" t="str">
        <f t="shared" si="10"/>
        <v/>
      </c>
      <c r="L124" s="279" t="str">
        <f t="shared" si="11"/>
        <v/>
      </c>
      <c r="M124" s="277"/>
      <c r="N124" s="278" t="str">
        <f t="shared" si="12"/>
        <v/>
      </c>
      <c r="O124" s="275"/>
      <c r="P124" s="275"/>
      <c r="Q124" s="275"/>
      <c r="R124" s="275"/>
      <c r="S124" s="275"/>
      <c r="T124" s="275"/>
      <c r="U124" s="275"/>
      <c r="V124" s="275"/>
      <c r="W124" s="275"/>
      <c r="X124" s="275"/>
      <c r="Y124" s="275"/>
      <c r="Z124" s="275"/>
      <c r="AA124" s="275"/>
      <c r="AB124" s="275"/>
      <c r="AC124" s="275"/>
      <c r="AD124" s="275"/>
      <c r="AE124" s="275"/>
      <c r="AF124" s="275"/>
      <c r="AG124" s="275"/>
      <c r="AH124" s="275"/>
      <c r="AI124" s="275"/>
      <c r="AJ124" s="275"/>
      <c r="AK124" s="275"/>
      <c r="AL124" s="275"/>
      <c r="AM124" s="275"/>
      <c r="AN124" s="275"/>
      <c r="AO124" s="275"/>
      <c r="AP124" s="275"/>
      <c r="AQ124" s="275"/>
      <c r="AR124" s="275"/>
      <c r="AS124" s="280" t="str">
        <f>IF(C124&lt;&gt;0,IFERROR(IF(COUNTIF(AcuariosTto[],C124),"SI",""),""),"")</f>
        <v/>
      </c>
      <c r="AT124" s="151">
        <f>IFERROR(INDEX(AcuariosTto[SignoTTo],MATCH(C124,AcuariosTto[AcuariosTTo],0)),"")</f>
        <v>0</v>
      </c>
      <c r="AU124" s="151">
        <f>IFERROR(INDEX(AcuariosTto[TipoProd],MATCH(C124,AcuariosTto[AcuariosTTo],0)),"")</f>
        <v>0</v>
      </c>
      <c r="AV124" s="151">
        <f>IFERROR(INDEX(AcuariosTto[NomProd],MATCH(C124,AcuariosTto[AcuariosTTo],0)),"")</f>
        <v>0</v>
      </c>
      <c r="AW124" s="17" t="str">
        <f>IF(B124&lt;&gt;0,IFERROR(IF(COUNTIF(ItemOcPreven[],B124),"SI",""),""),"")</f>
        <v/>
      </c>
      <c r="AX124" s="17">
        <f>IFERROR(INDEX(ItemOcPreven[TipoProPrev],MATCH(B124,ItemOcPreven[ItemOcPreven],0)),"")</f>
        <v>0</v>
      </c>
      <c r="AY124" s="17">
        <f>IFERROR(INDEX(ItemOcPreven[NomProPrev],MATCH(B124,ItemOcPreven[ItemOcPreven],0)),"")</f>
        <v>0</v>
      </c>
      <c r="AZ124" s="17" t="str">
        <f>IF(B124&lt;&gt;0,IFERROR(IF(COUNTIF(PrevTodas[],"SI"),"SI",""),""),"")</f>
        <v/>
      </c>
      <c r="BA124" s="151" t="str">
        <f>IFERROR(INDEX(ItemOcPreven[TipoProPrev],MATCH(AZ124,PrevTodas[PrevTodas],0)),"")</f>
        <v/>
      </c>
      <c r="BB124" s="151" t="str">
        <f>IFERROR(INDEX(ItemOcPreven[NomProPrev],MATCH(AZ124,PrevTodas[PrevTodas],0)),"")</f>
        <v/>
      </c>
      <c r="BC124" s="17" t="str">
        <f>IF(B124&lt;&gt;0,IFERROR(IF(COUNTIF(ItemOcEvto[],B124),"SI",""),""),"")</f>
        <v/>
      </c>
      <c r="BD124" s="151">
        <f>IFERROR(INDEX(ItemOcEvto[TipoEvto],MATCH(B124,ItemOcEvto[ItemOcEvto],0)),"")</f>
        <v>0</v>
      </c>
      <c r="BE124" s="17" t="str">
        <f>IF(B124&lt;&gt;0,IFERROR(IF(COUNTIF(EvtoTodas[],"SI"),"SI",""),""),"")</f>
        <v/>
      </c>
      <c r="BF124" s="151" t="str">
        <f>IFERROR(INDEX(ItemOcEvto[TipoEvto],MATCH(BE124,EvtoTodas[EvtoTodas],0)),"")</f>
        <v/>
      </c>
      <c r="BG124" s="151">
        <f t="shared" si="13"/>
        <v>0</v>
      </c>
      <c r="BH124" s="151">
        <f t="shared" si="14"/>
        <v>0</v>
      </c>
      <c r="BI124" s="214"/>
    </row>
    <row r="125" spans="2:61" ht="18" customHeight="1" x14ac:dyDescent="0.25">
      <c r="B125" s="275"/>
      <c r="C125" s="275"/>
      <c r="D125" s="277" t="str">
        <f>IFERROR(VLOOKUP(B125,Item[],3,FALSE),IFERROR(VLOOKUP(B125,Item2[],3,FALSE),""))</f>
        <v/>
      </c>
      <c r="E125" s="276" t="str">
        <f>IFERROR(VLOOKUP(B125,Item[],2,FALSE),IFERROR(VLOOKUP(B125,Item2[],2,FALSE),""))</f>
        <v/>
      </c>
      <c r="F125" s="277"/>
      <c r="G125" s="278" t="str">
        <f t="shared" si="9"/>
        <v/>
      </c>
      <c r="H125" s="277"/>
      <c r="I125" s="277"/>
      <c r="J125" s="277"/>
      <c r="K125" s="278" t="str">
        <f t="shared" si="10"/>
        <v/>
      </c>
      <c r="L125" s="279" t="str">
        <f t="shared" si="11"/>
        <v/>
      </c>
      <c r="M125" s="277"/>
      <c r="N125" s="278" t="str">
        <f t="shared" si="12"/>
        <v/>
      </c>
      <c r="O125" s="275"/>
      <c r="P125" s="275"/>
      <c r="Q125" s="275"/>
      <c r="R125" s="275"/>
      <c r="S125" s="275"/>
      <c r="T125" s="275"/>
      <c r="U125" s="275"/>
      <c r="V125" s="275"/>
      <c r="W125" s="275"/>
      <c r="X125" s="275"/>
      <c r="Y125" s="275"/>
      <c r="Z125" s="275"/>
      <c r="AA125" s="275"/>
      <c r="AB125" s="275"/>
      <c r="AC125" s="275"/>
      <c r="AD125" s="275"/>
      <c r="AE125" s="275"/>
      <c r="AF125" s="275"/>
      <c r="AG125" s="275"/>
      <c r="AH125" s="275"/>
      <c r="AI125" s="275"/>
      <c r="AJ125" s="275"/>
      <c r="AK125" s="275"/>
      <c r="AL125" s="275"/>
      <c r="AM125" s="275"/>
      <c r="AN125" s="275"/>
      <c r="AO125" s="275"/>
      <c r="AP125" s="275"/>
      <c r="AQ125" s="275"/>
      <c r="AR125" s="275"/>
      <c r="AS125" s="280" t="str">
        <f>IF(C125&lt;&gt;0,IFERROR(IF(COUNTIF(AcuariosTto[],C125),"SI",""),""),"")</f>
        <v/>
      </c>
      <c r="AT125" s="151">
        <f>IFERROR(INDEX(AcuariosTto[SignoTTo],MATCH(C125,AcuariosTto[AcuariosTTo],0)),"")</f>
        <v>0</v>
      </c>
      <c r="AU125" s="151">
        <f>IFERROR(INDEX(AcuariosTto[TipoProd],MATCH(C125,AcuariosTto[AcuariosTTo],0)),"")</f>
        <v>0</v>
      </c>
      <c r="AV125" s="151">
        <f>IFERROR(INDEX(AcuariosTto[NomProd],MATCH(C125,AcuariosTto[AcuariosTTo],0)),"")</f>
        <v>0</v>
      </c>
      <c r="AW125" s="17" t="str">
        <f>IF(B125&lt;&gt;0,IFERROR(IF(COUNTIF(ItemOcPreven[],B125),"SI",""),""),"")</f>
        <v/>
      </c>
      <c r="AX125" s="17">
        <f>IFERROR(INDEX(ItemOcPreven[TipoProPrev],MATCH(B125,ItemOcPreven[ItemOcPreven],0)),"")</f>
        <v>0</v>
      </c>
      <c r="AY125" s="17">
        <f>IFERROR(INDEX(ItemOcPreven[NomProPrev],MATCH(B125,ItemOcPreven[ItemOcPreven],0)),"")</f>
        <v>0</v>
      </c>
      <c r="AZ125" s="17" t="str">
        <f>IF(B125&lt;&gt;0,IFERROR(IF(COUNTIF(PrevTodas[],"SI"),"SI",""),""),"")</f>
        <v/>
      </c>
      <c r="BA125" s="151" t="str">
        <f>IFERROR(INDEX(ItemOcPreven[TipoProPrev],MATCH(AZ125,PrevTodas[PrevTodas],0)),"")</f>
        <v/>
      </c>
      <c r="BB125" s="151" t="str">
        <f>IFERROR(INDEX(ItemOcPreven[NomProPrev],MATCH(AZ125,PrevTodas[PrevTodas],0)),"")</f>
        <v/>
      </c>
      <c r="BC125" s="17" t="str">
        <f>IF(B125&lt;&gt;0,IFERROR(IF(COUNTIF(ItemOcEvto[],B125),"SI",""),""),"")</f>
        <v/>
      </c>
      <c r="BD125" s="151">
        <f>IFERROR(INDEX(ItemOcEvto[TipoEvto],MATCH(B125,ItemOcEvto[ItemOcEvto],0)),"")</f>
        <v>0</v>
      </c>
      <c r="BE125" s="17" t="str">
        <f>IF(B125&lt;&gt;0,IFERROR(IF(COUNTIF(EvtoTodas[],"SI"),"SI",""),""),"")</f>
        <v/>
      </c>
      <c r="BF125" s="151" t="str">
        <f>IFERROR(INDEX(ItemOcEvto[TipoEvto],MATCH(BE125,EvtoTodas[EvtoTodas],0)),"")</f>
        <v/>
      </c>
      <c r="BG125" s="151">
        <f t="shared" si="13"/>
        <v>0</v>
      </c>
      <c r="BH125" s="151">
        <f t="shared" si="14"/>
        <v>0</v>
      </c>
      <c r="BI125" s="214"/>
    </row>
    <row r="126" spans="2:61" ht="18" customHeight="1" x14ac:dyDescent="0.25">
      <c r="B126" s="275"/>
      <c r="C126" s="275"/>
      <c r="D126" s="277" t="str">
        <f>IFERROR(VLOOKUP(B126,Item[],3,FALSE),IFERROR(VLOOKUP(B126,Item2[],3,FALSE),""))</f>
        <v/>
      </c>
      <c r="E126" s="276" t="str">
        <f>IFERROR(VLOOKUP(B126,Item[],2,FALSE),IFERROR(VLOOKUP(B126,Item2[],2,FALSE),""))</f>
        <v/>
      </c>
      <c r="F126" s="277"/>
      <c r="G126" s="278" t="str">
        <f t="shared" si="9"/>
        <v/>
      </c>
      <c r="H126" s="277"/>
      <c r="I126" s="277"/>
      <c r="J126" s="277"/>
      <c r="K126" s="278" t="str">
        <f t="shared" si="10"/>
        <v/>
      </c>
      <c r="L126" s="279" t="str">
        <f t="shared" si="11"/>
        <v/>
      </c>
      <c r="M126" s="277"/>
      <c r="N126" s="278" t="str">
        <f t="shared" si="12"/>
        <v/>
      </c>
      <c r="O126" s="275"/>
      <c r="P126" s="275"/>
      <c r="Q126" s="275"/>
      <c r="R126" s="275"/>
      <c r="S126" s="275"/>
      <c r="T126" s="275"/>
      <c r="U126" s="275"/>
      <c r="V126" s="275"/>
      <c r="W126" s="275"/>
      <c r="X126" s="275"/>
      <c r="Y126" s="275"/>
      <c r="Z126" s="275"/>
      <c r="AA126" s="275"/>
      <c r="AB126" s="275"/>
      <c r="AC126" s="275"/>
      <c r="AD126" s="275"/>
      <c r="AE126" s="275"/>
      <c r="AF126" s="275"/>
      <c r="AG126" s="275"/>
      <c r="AH126" s="275"/>
      <c r="AI126" s="275"/>
      <c r="AJ126" s="275"/>
      <c r="AK126" s="275"/>
      <c r="AL126" s="275"/>
      <c r="AM126" s="275"/>
      <c r="AN126" s="275"/>
      <c r="AO126" s="275"/>
      <c r="AP126" s="275"/>
      <c r="AQ126" s="275"/>
      <c r="AR126" s="275"/>
      <c r="AS126" s="280" t="str">
        <f>IF(C126&lt;&gt;0,IFERROR(IF(COUNTIF(AcuariosTto[],C126),"SI",""),""),"")</f>
        <v/>
      </c>
      <c r="AT126" s="151">
        <f>IFERROR(INDEX(AcuariosTto[SignoTTo],MATCH(C126,AcuariosTto[AcuariosTTo],0)),"")</f>
        <v>0</v>
      </c>
      <c r="AU126" s="151">
        <f>IFERROR(INDEX(AcuariosTto[TipoProd],MATCH(C126,AcuariosTto[AcuariosTTo],0)),"")</f>
        <v>0</v>
      </c>
      <c r="AV126" s="151">
        <f>IFERROR(INDEX(AcuariosTto[NomProd],MATCH(C126,AcuariosTto[AcuariosTTo],0)),"")</f>
        <v>0</v>
      </c>
      <c r="AW126" s="17" t="str">
        <f>IF(B126&lt;&gt;0,IFERROR(IF(COUNTIF(ItemOcPreven[],B126),"SI",""),""),"")</f>
        <v/>
      </c>
      <c r="AX126" s="17">
        <f>IFERROR(INDEX(ItemOcPreven[TipoProPrev],MATCH(B126,ItemOcPreven[ItemOcPreven],0)),"")</f>
        <v>0</v>
      </c>
      <c r="AY126" s="17">
        <f>IFERROR(INDEX(ItemOcPreven[NomProPrev],MATCH(B126,ItemOcPreven[ItemOcPreven],0)),"")</f>
        <v>0</v>
      </c>
      <c r="AZ126" s="17" t="str">
        <f>IF(B126&lt;&gt;0,IFERROR(IF(COUNTIF(PrevTodas[],"SI"),"SI",""),""),"")</f>
        <v/>
      </c>
      <c r="BA126" s="151" t="str">
        <f>IFERROR(INDEX(ItemOcPreven[TipoProPrev],MATCH(AZ126,PrevTodas[PrevTodas],0)),"")</f>
        <v/>
      </c>
      <c r="BB126" s="151" t="str">
        <f>IFERROR(INDEX(ItemOcPreven[NomProPrev],MATCH(AZ126,PrevTodas[PrevTodas],0)),"")</f>
        <v/>
      </c>
      <c r="BC126" s="17" t="str">
        <f>IF(B126&lt;&gt;0,IFERROR(IF(COUNTIF(ItemOcEvto[],B126),"SI",""),""),"")</f>
        <v/>
      </c>
      <c r="BD126" s="151">
        <f>IFERROR(INDEX(ItemOcEvto[TipoEvto],MATCH(B126,ItemOcEvto[ItemOcEvto],0)),"")</f>
        <v>0</v>
      </c>
      <c r="BE126" s="17" t="str">
        <f>IF(B126&lt;&gt;0,IFERROR(IF(COUNTIF(EvtoTodas[],"SI"),"SI",""),""),"")</f>
        <v/>
      </c>
      <c r="BF126" s="151" t="str">
        <f>IFERROR(INDEX(ItemOcEvto[TipoEvto],MATCH(BE126,EvtoTodas[EvtoTodas],0)),"")</f>
        <v/>
      </c>
      <c r="BG126" s="151">
        <f t="shared" si="13"/>
        <v>0</v>
      </c>
      <c r="BH126" s="151">
        <f t="shared" si="14"/>
        <v>0</v>
      </c>
      <c r="BI126" s="214"/>
    </row>
    <row r="127" spans="2:61" ht="18" customHeight="1" x14ac:dyDescent="0.25">
      <c r="B127" s="275"/>
      <c r="C127" s="275"/>
      <c r="D127" s="277" t="str">
        <f>IFERROR(VLOOKUP(B127,Item[],3,FALSE),IFERROR(VLOOKUP(B127,Item2[],3,FALSE),""))</f>
        <v/>
      </c>
      <c r="E127" s="276" t="str">
        <f>IFERROR(VLOOKUP(B127,Item[],2,FALSE),IFERROR(VLOOKUP(B127,Item2[],2,FALSE),""))</f>
        <v/>
      </c>
      <c r="F127" s="277"/>
      <c r="G127" s="278" t="str">
        <f t="shared" si="9"/>
        <v/>
      </c>
      <c r="H127" s="277"/>
      <c r="I127" s="277"/>
      <c r="J127" s="277"/>
      <c r="K127" s="278" t="str">
        <f t="shared" si="10"/>
        <v/>
      </c>
      <c r="L127" s="279" t="str">
        <f t="shared" si="11"/>
        <v/>
      </c>
      <c r="M127" s="277"/>
      <c r="N127" s="278" t="str">
        <f t="shared" si="12"/>
        <v/>
      </c>
      <c r="O127" s="275"/>
      <c r="P127" s="275"/>
      <c r="Q127" s="275"/>
      <c r="R127" s="275"/>
      <c r="S127" s="275"/>
      <c r="T127" s="275"/>
      <c r="U127" s="275"/>
      <c r="V127" s="275"/>
      <c r="W127" s="275"/>
      <c r="X127" s="275"/>
      <c r="Y127" s="275"/>
      <c r="Z127" s="275"/>
      <c r="AA127" s="275"/>
      <c r="AB127" s="275"/>
      <c r="AC127" s="275"/>
      <c r="AD127" s="275"/>
      <c r="AE127" s="275"/>
      <c r="AF127" s="275"/>
      <c r="AG127" s="275"/>
      <c r="AH127" s="275"/>
      <c r="AI127" s="275"/>
      <c r="AJ127" s="275"/>
      <c r="AK127" s="275"/>
      <c r="AL127" s="275"/>
      <c r="AM127" s="275"/>
      <c r="AN127" s="275"/>
      <c r="AO127" s="275"/>
      <c r="AP127" s="275"/>
      <c r="AQ127" s="275"/>
      <c r="AR127" s="275"/>
      <c r="AS127" s="280" t="str">
        <f>IF(C127&lt;&gt;0,IFERROR(IF(COUNTIF(AcuariosTto[],C127),"SI",""),""),"")</f>
        <v/>
      </c>
      <c r="AT127" s="151">
        <f>IFERROR(INDEX(AcuariosTto[SignoTTo],MATCH(C127,AcuariosTto[AcuariosTTo],0)),"")</f>
        <v>0</v>
      </c>
      <c r="AU127" s="151">
        <f>IFERROR(INDEX(AcuariosTto[TipoProd],MATCH(C127,AcuariosTto[AcuariosTTo],0)),"")</f>
        <v>0</v>
      </c>
      <c r="AV127" s="151">
        <f>IFERROR(INDEX(AcuariosTto[NomProd],MATCH(C127,AcuariosTto[AcuariosTTo],0)),"")</f>
        <v>0</v>
      </c>
      <c r="AW127" s="17" t="str">
        <f>IF(B127&lt;&gt;0,IFERROR(IF(COUNTIF(ItemOcPreven[],B127),"SI",""),""),"")</f>
        <v/>
      </c>
      <c r="AX127" s="17">
        <f>IFERROR(INDEX(ItemOcPreven[TipoProPrev],MATCH(B127,ItemOcPreven[ItemOcPreven],0)),"")</f>
        <v>0</v>
      </c>
      <c r="AY127" s="17">
        <f>IFERROR(INDEX(ItemOcPreven[NomProPrev],MATCH(B127,ItemOcPreven[ItemOcPreven],0)),"")</f>
        <v>0</v>
      </c>
      <c r="AZ127" s="17" t="str">
        <f>IF(B127&lt;&gt;0,IFERROR(IF(COUNTIF(PrevTodas[],"SI"),"SI",""),""),"")</f>
        <v/>
      </c>
      <c r="BA127" s="151" t="str">
        <f>IFERROR(INDEX(ItemOcPreven[TipoProPrev],MATCH(AZ127,PrevTodas[PrevTodas],0)),"")</f>
        <v/>
      </c>
      <c r="BB127" s="151" t="str">
        <f>IFERROR(INDEX(ItemOcPreven[NomProPrev],MATCH(AZ127,PrevTodas[PrevTodas],0)),"")</f>
        <v/>
      </c>
      <c r="BC127" s="17" t="str">
        <f>IF(B127&lt;&gt;0,IFERROR(IF(COUNTIF(ItemOcEvto[],B127),"SI",""),""),"")</f>
        <v/>
      </c>
      <c r="BD127" s="151">
        <f>IFERROR(INDEX(ItemOcEvto[TipoEvto],MATCH(B127,ItemOcEvto[ItemOcEvto],0)),"")</f>
        <v>0</v>
      </c>
      <c r="BE127" s="17" t="str">
        <f>IF(B127&lt;&gt;0,IFERROR(IF(COUNTIF(EvtoTodas[],"SI"),"SI",""),""),"")</f>
        <v/>
      </c>
      <c r="BF127" s="151" t="str">
        <f>IFERROR(INDEX(ItemOcEvto[TipoEvto],MATCH(BE127,EvtoTodas[EvtoTodas],0)),"")</f>
        <v/>
      </c>
      <c r="BG127" s="151">
        <f t="shared" si="13"/>
        <v>0</v>
      </c>
      <c r="BH127" s="151">
        <f t="shared" si="14"/>
        <v>0</v>
      </c>
      <c r="BI127" s="214"/>
    </row>
    <row r="128" spans="2:61" ht="18" customHeight="1" x14ac:dyDescent="0.25">
      <c r="B128" s="275"/>
      <c r="C128" s="275"/>
      <c r="D128" s="277" t="str">
        <f>IFERROR(VLOOKUP(B128,Item[],3,FALSE),IFERROR(VLOOKUP(B128,Item2[],3,FALSE),""))</f>
        <v/>
      </c>
      <c r="E128" s="276" t="str">
        <f>IFERROR(VLOOKUP(B128,Item[],2,FALSE),IFERROR(VLOOKUP(B128,Item2[],2,FALSE),""))</f>
        <v/>
      </c>
      <c r="F128" s="277"/>
      <c r="G128" s="278" t="str">
        <f t="shared" si="9"/>
        <v/>
      </c>
      <c r="H128" s="277"/>
      <c r="I128" s="277"/>
      <c r="J128" s="277"/>
      <c r="K128" s="278" t="str">
        <f t="shared" si="10"/>
        <v/>
      </c>
      <c r="L128" s="279" t="str">
        <f t="shared" si="11"/>
        <v/>
      </c>
      <c r="M128" s="277"/>
      <c r="N128" s="278" t="str">
        <f t="shared" si="12"/>
        <v/>
      </c>
      <c r="O128" s="275"/>
      <c r="P128" s="275"/>
      <c r="Q128" s="275"/>
      <c r="R128" s="275"/>
      <c r="S128" s="275"/>
      <c r="T128" s="275"/>
      <c r="U128" s="275"/>
      <c r="V128" s="275"/>
      <c r="W128" s="275"/>
      <c r="X128" s="275"/>
      <c r="Y128" s="275"/>
      <c r="Z128" s="275"/>
      <c r="AA128" s="275"/>
      <c r="AB128" s="275"/>
      <c r="AC128" s="275"/>
      <c r="AD128" s="275"/>
      <c r="AE128" s="275"/>
      <c r="AF128" s="275"/>
      <c r="AG128" s="275"/>
      <c r="AH128" s="275"/>
      <c r="AI128" s="275"/>
      <c r="AJ128" s="275"/>
      <c r="AK128" s="275"/>
      <c r="AL128" s="275"/>
      <c r="AM128" s="275"/>
      <c r="AN128" s="275"/>
      <c r="AO128" s="275"/>
      <c r="AP128" s="275"/>
      <c r="AQ128" s="275"/>
      <c r="AR128" s="275"/>
      <c r="AS128" s="280" t="str">
        <f>IF(C128&lt;&gt;0,IFERROR(IF(COUNTIF(AcuariosTto[],C128),"SI",""),""),"")</f>
        <v/>
      </c>
      <c r="AT128" s="151">
        <f>IFERROR(INDEX(AcuariosTto[SignoTTo],MATCH(C128,AcuariosTto[AcuariosTTo],0)),"")</f>
        <v>0</v>
      </c>
      <c r="AU128" s="151">
        <f>IFERROR(INDEX(AcuariosTto[TipoProd],MATCH(C128,AcuariosTto[AcuariosTTo],0)),"")</f>
        <v>0</v>
      </c>
      <c r="AV128" s="151">
        <f>IFERROR(INDEX(AcuariosTto[NomProd],MATCH(C128,AcuariosTto[AcuariosTTo],0)),"")</f>
        <v>0</v>
      </c>
      <c r="AW128" s="17" t="str">
        <f>IF(B128&lt;&gt;0,IFERROR(IF(COUNTIF(ItemOcPreven[],B128),"SI",""),""),"")</f>
        <v/>
      </c>
      <c r="AX128" s="17">
        <f>IFERROR(INDEX(ItemOcPreven[TipoProPrev],MATCH(B128,ItemOcPreven[ItemOcPreven],0)),"")</f>
        <v>0</v>
      </c>
      <c r="AY128" s="17">
        <f>IFERROR(INDEX(ItemOcPreven[NomProPrev],MATCH(B128,ItemOcPreven[ItemOcPreven],0)),"")</f>
        <v>0</v>
      </c>
      <c r="AZ128" s="17" t="str">
        <f>IF(B128&lt;&gt;0,IFERROR(IF(COUNTIF(PrevTodas[],"SI"),"SI",""),""),"")</f>
        <v/>
      </c>
      <c r="BA128" s="151" t="str">
        <f>IFERROR(INDEX(ItemOcPreven[TipoProPrev],MATCH(AZ128,PrevTodas[PrevTodas],0)),"")</f>
        <v/>
      </c>
      <c r="BB128" s="151" t="str">
        <f>IFERROR(INDEX(ItemOcPreven[NomProPrev],MATCH(AZ128,PrevTodas[PrevTodas],0)),"")</f>
        <v/>
      </c>
      <c r="BC128" s="17" t="str">
        <f>IF(B128&lt;&gt;0,IFERROR(IF(COUNTIF(ItemOcEvto[],B128),"SI",""),""),"")</f>
        <v/>
      </c>
      <c r="BD128" s="151">
        <f>IFERROR(INDEX(ItemOcEvto[TipoEvto],MATCH(B128,ItemOcEvto[ItemOcEvto],0)),"")</f>
        <v>0</v>
      </c>
      <c r="BE128" s="17" t="str">
        <f>IF(B128&lt;&gt;0,IFERROR(IF(COUNTIF(EvtoTodas[],"SI"),"SI",""),""),"")</f>
        <v/>
      </c>
      <c r="BF128" s="151" t="str">
        <f>IFERROR(INDEX(ItemOcEvto[TipoEvto],MATCH(BE128,EvtoTodas[EvtoTodas],0)),"")</f>
        <v/>
      </c>
      <c r="BG128" s="151">
        <f t="shared" si="13"/>
        <v>0</v>
      </c>
      <c r="BH128" s="151">
        <f t="shared" si="14"/>
        <v>0</v>
      </c>
      <c r="BI128" s="214"/>
    </row>
    <row r="129" spans="2:61" ht="18" customHeight="1" x14ac:dyDescent="0.25">
      <c r="B129" s="275"/>
      <c r="C129" s="275"/>
      <c r="D129" s="277" t="str">
        <f>IFERROR(VLOOKUP(B129,Item[],3,FALSE),IFERROR(VLOOKUP(B129,Item2[],3,FALSE),""))</f>
        <v/>
      </c>
      <c r="E129" s="276" t="str">
        <f>IFERROR(VLOOKUP(B129,Item[],2,FALSE),IFERROR(VLOOKUP(B129,Item2[],2,FALSE),""))</f>
        <v/>
      </c>
      <c r="F129" s="277"/>
      <c r="G129" s="278" t="str">
        <f t="shared" si="9"/>
        <v/>
      </c>
      <c r="H129" s="277"/>
      <c r="I129" s="277"/>
      <c r="J129" s="277"/>
      <c r="K129" s="278" t="str">
        <f t="shared" si="10"/>
        <v/>
      </c>
      <c r="L129" s="279" t="str">
        <f t="shared" si="11"/>
        <v/>
      </c>
      <c r="M129" s="277"/>
      <c r="N129" s="278" t="str">
        <f t="shared" si="12"/>
        <v/>
      </c>
      <c r="O129" s="275"/>
      <c r="P129" s="275"/>
      <c r="Q129" s="275"/>
      <c r="R129" s="275"/>
      <c r="S129" s="275"/>
      <c r="T129" s="275"/>
      <c r="U129" s="275"/>
      <c r="V129" s="275"/>
      <c r="W129" s="275"/>
      <c r="X129" s="275"/>
      <c r="Y129" s="275"/>
      <c r="Z129" s="275"/>
      <c r="AA129" s="275"/>
      <c r="AB129" s="275"/>
      <c r="AC129" s="275"/>
      <c r="AD129" s="275"/>
      <c r="AE129" s="275"/>
      <c r="AF129" s="275"/>
      <c r="AG129" s="275"/>
      <c r="AH129" s="275"/>
      <c r="AI129" s="275"/>
      <c r="AJ129" s="275"/>
      <c r="AK129" s="275"/>
      <c r="AL129" s="275"/>
      <c r="AM129" s="275"/>
      <c r="AN129" s="275"/>
      <c r="AO129" s="275"/>
      <c r="AP129" s="275"/>
      <c r="AQ129" s="275"/>
      <c r="AR129" s="275"/>
      <c r="AS129" s="280" t="str">
        <f>IF(C129&lt;&gt;0,IFERROR(IF(COUNTIF(AcuariosTto[],C129),"SI",""),""),"")</f>
        <v/>
      </c>
      <c r="AT129" s="151">
        <f>IFERROR(INDEX(AcuariosTto[SignoTTo],MATCH(C129,AcuariosTto[AcuariosTTo],0)),"")</f>
        <v>0</v>
      </c>
      <c r="AU129" s="151">
        <f>IFERROR(INDEX(AcuariosTto[TipoProd],MATCH(C129,AcuariosTto[AcuariosTTo],0)),"")</f>
        <v>0</v>
      </c>
      <c r="AV129" s="151">
        <f>IFERROR(INDEX(AcuariosTto[NomProd],MATCH(C129,AcuariosTto[AcuariosTTo],0)),"")</f>
        <v>0</v>
      </c>
      <c r="AW129" s="17" t="str">
        <f>IF(B129&lt;&gt;0,IFERROR(IF(COUNTIF(ItemOcPreven[],B129),"SI",""),""),"")</f>
        <v/>
      </c>
      <c r="AX129" s="17">
        <f>IFERROR(INDEX(ItemOcPreven[TipoProPrev],MATCH(B129,ItemOcPreven[ItemOcPreven],0)),"")</f>
        <v>0</v>
      </c>
      <c r="AY129" s="17">
        <f>IFERROR(INDEX(ItemOcPreven[NomProPrev],MATCH(B129,ItemOcPreven[ItemOcPreven],0)),"")</f>
        <v>0</v>
      </c>
      <c r="AZ129" s="17" t="str">
        <f>IF(B129&lt;&gt;0,IFERROR(IF(COUNTIF(PrevTodas[],"SI"),"SI",""),""),"")</f>
        <v/>
      </c>
      <c r="BA129" s="151" t="str">
        <f>IFERROR(INDEX(ItemOcPreven[TipoProPrev],MATCH(AZ129,PrevTodas[PrevTodas],0)),"")</f>
        <v/>
      </c>
      <c r="BB129" s="151" t="str">
        <f>IFERROR(INDEX(ItemOcPreven[NomProPrev],MATCH(AZ129,PrevTodas[PrevTodas],0)),"")</f>
        <v/>
      </c>
      <c r="BC129" s="17" t="str">
        <f>IF(B129&lt;&gt;0,IFERROR(IF(COUNTIF(ItemOcEvto[],B129),"SI",""),""),"")</f>
        <v/>
      </c>
      <c r="BD129" s="151">
        <f>IFERROR(INDEX(ItemOcEvto[TipoEvto],MATCH(B129,ItemOcEvto[ItemOcEvto],0)),"")</f>
        <v>0</v>
      </c>
      <c r="BE129" s="17" t="str">
        <f>IF(B129&lt;&gt;0,IFERROR(IF(COUNTIF(EvtoTodas[],"SI"),"SI",""),""),"")</f>
        <v/>
      </c>
      <c r="BF129" s="151" t="str">
        <f>IFERROR(INDEX(ItemOcEvto[TipoEvto],MATCH(BE129,EvtoTodas[EvtoTodas],0)),"")</f>
        <v/>
      </c>
      <c r="BG129" s="151">
        <f t="shared" si="13"/>
        <v>0</v>
      </c>
      <c r="BH129" s="151">
        <f t="shared" si="14"/>
        <v>0</v>
      </c>
      <c r="BI129" s="214"/>
    </row>
    <row r="130" spans="2:61" ht="18" customHeight="1" x14ac:dyDescent="0.25">
      <c r="B130" s="275"/>
      <c r="C130" s="275"/>
      <c r="D130" s="277" t="str">
        <f>IFERROR(VLOOKUP(B130,Item[],3,FALSE),IFERROR(VLOOKUP(B130,Item2[],3,FALSE),""))</f>
        <v/>
      </c>
      <c r="E130" s="276" t="str">
        <f>IFERROR(VLOOKUP(B130,Item[],2,FALSE),IFERROR(VLOOKUP(B130,Item2[],2,FALSE),""))</f>
        <v/>
      </c>
      <c r="F130" s="277"/>
      <c r="G130" s="278" t="str">
        <f t="shared" si="9"/>
        <v/>
      </c>
      <c r="H130" s="277"/>
      <c r="I130" s="277"/>
      <c r="J130" s="277"/>
      <c r="K130" s="278" t="str">
        <f t="shared" si="10"/>
        <v/>
      </c>
      <c r="L130" s="279" t="str">
        <f t="shared" si="11"/>
        <v/>
      </c>
      <c r="M130" s="277"/>
      <c r="N130" s="278" t="str">
        <f t="shared" si="12"/>
        <v/>
      </c>
      <c r="O130" s="275"/>
      <c r="P130" s="275"/>
      <c r="Q130" s="275"/>
      <c r="R130" s="275"/>
      <c r="S130" s="275"/>
      <c r="T130" s="275"/>
      <c r="U130" s="275"/>
      <c r="V130" s="275"/>
      <c r="W130" s="275"/>
      <c r="X130" s="275"/>
      <c r="Y130" s="275"/>
      <c r="Z130" s="275"/>
      <c r="AA130" s="275"/>
      <c r="AB130" s="275"/>
      <c r="AC130" s="275"/>
      <c r="AD130" s="275"/>
      <c r="AE130" s="275"/>
      <c r="AF130" s="275"/>
      <c r="AG130" s="275"/>
      <c r="AH130" s="275"/>
      <c r="AI130" s="275"/>
      <c r="AJ130" s="275"/>
      <c r="AK130" s="275"/>
      <c r="AL130" s="275"/>
      <c r="AM130" s="275"/>
      <c r="AN130" s="275"/>
      <c r="AO130" s="275"/>
      <c r="AP130" s="275"/>
      <c r="AQ130" s="275"/>
      <c r="AR130" s="275"/>
      <c r="AS130" s="280" t="str">
        <f>IF(C130&lt;&gt;0,IFERROR(IF(COUNTIF(AcuariosTto[],C130),"SI",""),""),"")</f>
        <v/>
      </c>
      <c r="AT130" s="151">
        <f>IFERROR(INDEX(AcuariosTto[SignoTTo],MATCH(C130,AcuariosTto[AcuariosTTo],0)),"")</f>
        <v>0</v>
      </c>
      <c r="AU130" s="151">
        <f>IFERROR(INDEX(AcuariosTto[TipoProd],MATCH(C130,AcuariosTto[AcuariosTTo],0)),"")</f>
        <v>0</v>
      </c>
      <c r="AV130" s="151">
        <f>IFERROR(INDEX(AcuariosTto[NomProd],MATCH(C130,AcuariosTto[AcuariosTTo],0)),"")</f>
        <v>0</v>
      </c>
      <c r="AW130" s="17" t="str">
        <f>IF(B130&lt;&gt;0,IFERROR(IF(COUNTIF(ItemOcPreven[],B130),"SI",""),""),"")</f>
        <v/>
      </c>
      <c r="AX130" s="17">
        <f>IFERROR(INDEX(ItemOcPreven[TipoProPrev],MATCH(B130,ItemOcPreven[ItemOcPreven],0)),"")</f>
        <v>0</v>
      </c>
      <c r="AY130" s="17">
        <f>IFERROR(INDEX(ItemOcPreven[NomProPrev],MATCH(B130,ItemOcPreven[ItemOcPreven],0)),"")</f>
        <v>0</v>
      </c>
      <c r="AZ130" s="17" t="str">
        <f>IF(B130&lt;&gt;0,IFERROR(IF(COUNTIF(PrevTodas[],"SI"),"SI",""),""),"")</f>
        <v/>
      </c>
      <c r="BA130" s="151" t="str">
        <f>IFERROR(INDEX(ItemOcPreven[TipoProPrev],MATCH(AZ130,PrevTodas[PrevTodas],0)),"")</f>
        <v/>
      </c>
      <c r="BB130" s="151" t="str">
        <f>IFERROR(INDEX(ItemOcPreven[NomProPrev],MATCH(AZ130,PrevTodas[PrevTodas],0)),"")</f>
        <v/>
      </c>
      <c r="BC130" s="17" t="str">
        <f>IF(B130&lt;&gt;0,IFERROR(IF(COUNTIF(ItemOcEvto[],B130),"SI",""),""),"")</f>
        <v/>
      </c>
      <c r="BD130" s="151">
        <f>IFERROR(INDEX(ItemOcEvto[TipoEvto],MATCH(B130,ItemOcEvto[ItemOcEvto],0)),"")</f>
        <v>0</v>
      </c>
      <c r="BE130" s="17" t="str">
        <f>IF(B130&lt;&gt;0,IFERROR(IF(COUNTIF(EvtoTodas[],"SI"),"SI",""),""),"")</f>
        <v/>
      </c>
      <c r="BF130" s="151" t="str">
        <f>IFERROR(INDEX(ItemOcEvto[TipoEvto],MATCH(BE130,EvtoTodas[EvtoTodas],0)),"")</f>
        <v/>
      </c>
      <c r="BG130" s="151">
        <f t="shared" si="13"/>
        <v>0</v>
      </c>
      <c r="BH130" s="151">
        <f t="shared" si="14"/>
        <v>0</v>
      </c>
      <c r="BI130" s="214"/>
    </row>
    <row r="131" spans="2:61" ht="18" customHeight="1" x14ac:dyDescent="0.25">
      <c r="B131" s="275"/>
      <c r="C131" s="275"/>
      <c r="D131" s="277" t="str">
        <f>IFERROR(VLOOKUP(B131,Item[],3,FALSE),IFERROR(VLOOKUP(B131,Item2[],3,FALSE),""))</f>
        <v/>
      </c>
      <c r="E131" s="276" t="str">
        <f>IFERROR(VLOOKUP(B131,Item[],2,FALSE),IFERROR(VLOOKUP(B131,Item2[],2,FALSE),""))</f>
        <v/>
      </c>
      <c r="F131" s="277"/>
      <c r="G131" s="278" t="str">
        <f t="shared" si="9"/>
        <v/>
      </c>
      <c r="H131" s="277"/>
      <c r="I131" s="277"/>
      <c r="J131" s="277"/>
      <c r="K131" s="278" t="str">
        <f t="shared" si="10"/>
        <v/>
      </c>
      <c r="L131" s="279" t="str">
        <f t="shared" si="11"/>
        <v/>
      </c>
      <c r="M131" s="277"/>
      <c r="N131" s="278" t="str">
        <f t="shared" si="12"/>
        <v/>
      </c>
      <c r="O131" s="275"/>
      <c r="P131" s="275"/>
      <c r="Q131" s="275"/>
      <c r="R131" s="275"/>
      <c r="S131" s="275"/>
      <c r="T131" s="275"/>
      <c r="U131" s="275"/>
      <c r="V131" s="275"/>
      <c r="W131" s="275"/>
      <c r="X131" s="275"/>
      <c r="Y131" s="275"/>
      <c r="Z131" s="275"/>
      <c r="AA131" s="275"/>
      <c r="AB131" s="275"/>
      <c r="AC131" s="275"/>
      <c r="AD131" s="275"/>
      <c r="AE131" s="275"/>
      <c r="AF131" s="275"/>
      <c r="AG131" s="275"/>
      <c r="AH131" s="275"/>
      <c r="AI131" s="275"/>
      <c r="AJ131" s="275"/>
      <c r="AK131" s="275"/>
      <c r="AL131" s="275"/>
      <c r="AM131" s="275"/>
      <c r="AN131" s="275"/>
      <c r="AO131" s="275"/>
      <c r="AP131" s="275"/>
      <c r="AQ131" s="275"/>
      <c r="AR131" s="275"/>
      <c r="AS131" s="280" t="str">
        <f>IF(C131&lt;&gt;0,IFERROR(IF(COUNTIF(AcuariosTto[],C131),"SI",""),""),"")</f>
        <v/>
      </c>
      <c r="AT131" s="151">
        <f>IFERROR(INDEX(AcuariosTto[SignoTTo],MATCH(C131,AcuariosTto[AcuariosTTo],0)),"")</f>
        <v>0</v>
      </c>
      <c r="AU131" s="151">
        <f>IFERROR(INDEX(AcuariosTto[TipoProd],MATCH(C131,AcuariosTto[AcuariosTTo],0)),"")</f>
        <v>0</v>
      </c>
      <c r="AV131" s="151">
        <f>IFERROR(INDEX(AcuariosTto[NomProd],MATCH(C131,AcuariosTto[AcuariosTTo],0)),"")</f>
        <v>0</v>
      </c>
      <c r="AW131" s="17" t="str">
        <f>IF(B131&lt;&gt;0,IFERROR(IF(COUNTIF(ItemOcPreven[],B131),"SI",""),""),"")</f>
        <v/>
      </c>
      <c r="AX131" s="17">
        <f>IFERROR(INDEX(ItemOcPreven[TipoProPrev],MATCH(B131,ItemOcPreven[ItemOcPreven],0)),"")</f>
        <v>0</v>
      </c>
      <c r="AY131" s="17">
        <f>IFERROR(INDEX(ItemOcPreven[NomProPrev],MATCH(B131,ItemOcPreven[ItemOcPreven],0)),"")</f>
        <v>0</v>
      </c>
      <c r="AZ131" s="17" t="str">
        <f>IF(B131&lt;&gt;0,IFERROR(IF(COUNTIF(PrevTodas[],"SI"),"SI",""),""),"")</f>
        <v/>
      </c>
      <c r="BA131" s="151" t="str">
        <f>IFERROR(INDEX(ItemOcPreven[TipoProPrev],MATCH(AZ131,PrevTodas[PrevTodas],0)),"")</f>
        <v/>
      </c>
      <c r="BB131" s="151" t="str">
        <f>IFERROR(INDEX(ItemOcPreven[NomProPrev],MATCH(AZ131,PrevTodas[PrevTodas],0)),"")</f>
        <v/>
      </c>
      <c r="BC131" s="17" t="str">
        <f>IF(B131&lt;&gt;0,IFERROR(IF(COUNTIF(ItemOcEvto[],B131),"SI",""),""),"")</f>
        <v/>
      </c>
      <c r="BD131" s="151">
        <f>IFERROR(INDEX(ItemOcEvto[TipoEvto],MATCH(B131,ItemOcEvto[ItemOcEvto],0)),"")</f>
        <v>0</v>
      </c>
      <c r="BE131" s="17" t="str">
        <f>IF(B131&lt;&gt;0,IFERROR(IF(COUNTIF(EvtoTodas[],"SI"),"SI",""),""),"")</f>
        <v/>
      </c>
      <c r="BF131" s="151" t="str">
        <f>IFERROR(INDEX(ItemOcEvto[TipoEvto],MATCH(BE131,EvtoTodas[EvtoTodas],0)),"")</f>
        <v/>
      </c>
      <c r="BG131" s="151">
        <f t="shared" si="13"/>
        <v>0</v>
      </c>
      <c r="BH131" s="151">
        <f t="shared" si="14"/>
        <v>0</v>
      </c>
      <c r="BI131" s="214"/>
    </row>
    <row r="132" spans="2:61" ht="18" customHeight="1" x14ac:dyDescent="0.25">
      <c r="B132" s="275"/>
      <c r="C132" s="275"/>
      <c r="D132" s="277" t="str">
        <f>IFERROR(VLOOKUP(B132,Item[],3,FALSE),IFERROR(VLOOKUP(B132,Item2[],3,FALSE),""))</f>
        <v/>
      </c>
      <c r="E132" s="276" t="str">
        <f>IFERROR(VLOOKUP(B132,Item[],2,FALSE),IFERROR(VLOOKUP(B132,Item2[],2,FALSE),""))</f>
        <v/>
      </c>
      <c r="F132" s="277"/>
      <c r="G132" s="278" t="str">
        <f t="shared" si="9"/>
        <v/>
      </c>
      <c r="H132" s="277"/>
      <c r="I132" s="277"/>
      <c r="J132" s="277"/>
      <c r="K132" s="278" t="str">
        <f t="shared" si="10"/>
        <v/>
      </c>
      <c r="L132" s="279" t="str">
        <f t="shared" si="11"/>
        <v/>
      </c>
      <c r="M132" s="277"/>
      <c r="N132" s="278" t="str">
        <f t="shared" si="12"/>
        <v/>
      </c>
      <c r="O132" s="275"/>
      <c r="P132" s="275"/>
      <c r="Q132" s="275"/>
      <c r="R132" s="275"/>
      <c r="S132" s="275"/>
      <c r="T132" s="275"/>
      <c r="U132" s="275"/>
      <c r="V132" s="275"/>
      <c r="W132" s="275"/>
      <c r="X132" s="275"/>
      <c r="Y132" s="275"/>
      <c r="Z132" s="275"/>
      <c r="AA132" s="275"/>
      <c r="AB132" s="275"/>
      <c r="AC132" s="275"/>
      <c r="AD132" s="275"/>
      <c r="AE132" s="275"/>
      <c r="AF132" s="275"/>
      <c r="AG132" s="275"/>
      <c r="AH132" s="275"/>
      <c r="AI132" s="275"/>
      <c r="AJ132" s="275"/>
      <c r="AK132" s="275"/>
      <c r="AL132" s="275"/>
      <c r="AM132" s="275"/>
      <c r="AN132" s="275"/>
      <c r="AO132" s="275"/>
      <c r="AP132" s="275"/>
      <c r="AQ132" s="275"/>
      <c r="AR132" s="275"/>
      <c r="AS132" s="280" t="str">
        <f>IF(C132&lt;&gt;0,IFERROR(IF(COUNTIF(AcuariosTto[],C132),"SI",""),""),"")</f>
        <v/>
      </c>
      <c r="AT132" s="151">
        <f>IFERROR(INDEX(AcuariosTto[SignoTTo],MATCH(C132,AcuariosTto[AcuariosTTo],0)),"")</f>
        <v>0</v>
      </c>
      <c r="AU132" s="151">
        <f>IFERROR(INDEX(AcuariosTto[TipoProd],MATCH(C132,AcuariosTto[AcuariosTTo],0)),"")</f>
        <v>0</v>
      </c>
      <c r="AV132" s="151">
        <f>IFERROR(INDEX(AcuariosTto[NomProd],MATCH(C132,AcuariosTto[AcuariosTTo],0)),"")</f>
        <v>0</v>
      </c>
      <c r="AW132" s="17" t="str">
        <f>IF(B132&lt;&gt;0,IFERROR(IF(COUNTIF(ItemOcPreven[],B132),"SI",""),""),"")</f>
        <v/>
      </c>
      <c r="AX132" s="17">
        <f>IFERROR(INDEX(ItemOcPreven[TipoProPrev],MATCH(B132,ItemOcPreven[ItemOcPreven],0)),"")</f>
        <v>0</v>
      </c>
      <c r="AY132" s="17">
        <f>IFERROR(INDEX(ItemOcPreven[NomProPrev],MATCH(B132,ItemOcPreven[ItemOcPreven],0)),"")</f>
        <v>0</v>
      </c>
      <c r="AZ132" s="17" t="str">
        <f>IF(B132&lt;&gt;0,IFERROR(IF(COUNTIF(PrevTodas[],"SI"),"SI",""),""),"")</f>
        <v/>
      </c>
      <c r="BA132" s="151" t="str">
        <f>IFERROR(INDEX(ItemOcPreven[TipoProPrev],MATCH(AZ132,PrevTodas[PrevTodas],0)),"")</f>
        <v/>
      </c>
      <c r="BB132" s="151" t="str">
        <f>IFERROR(INDEX(ItemOcPreven[NomProPrev],MATCH(AZ132,PrevTodas[PrevTodas],0)),"")</f>
        <v/>
      </c>
      <c r="BC132" s="17" t="str">
        <f>IF(B132&lt;&gt;0,IFERROR(IF(COUNTIF(ItemOcEvto[],B132),"SI",""),""),"")</f>
        <v/>
      </c>
      <c r="BD132" s="151">
        <f>IFERROR(INDEX(ItemOcEvto[TipoEvto],MATCH(B132,ItemOcEvto[ItemOcEvto],0)),"")</f>
        <v>0</v>
      </c>
      <c r="BE132" s="17" t="str">
        <f>IF(B132&lt;&gt;0,IFERROR(IF(COUNTIF(EvtoTodas[],"SI"),"SI",""),""),"")</f>
        <v/>
      </c>
      <c r="BF132" s="151" t="str">
        <f>IFERROR(INDEX(ItemOcEvto[TipoEvto],MATCH(BE132,EvtoTodas[EvtoTodas],0)),"")</f>
        <v/>
      </c>
      <c r="BG132" s="151">
        <f t="shared" si="13"/>
        <v>0</v>
      </c>
      <c r="BH132" s="151">
        <f t="shared" si="14"/>
        <v>0</v>
      </c>
      <c r="BI132" s="214"/>
    </row>
    <row r="133" spans="2:61" ht="18" customHeight="1" x14ac:dyDescent="0.25">
      <c r="B133" s="275"/>
      <c r="C133" s="275"/>
      <c r="D133" s="277" t="str">
        <f>IFERROR(VLOOKUP(B133,Item[],3,FALSE),IFERROR(VLOOKUP(B133,Item2[],3,FALSE),""))</f>
        <v/>
      </c>
      <c r="E133" s="276" t="str">
        <f>IFERROR(VLOOKUP(B133,Item[],2,FALSE),IFERROR(VLOOKUP(B133,Item2[],2,FALSE),""))</f>
        <v/>
      </c>
      <c r="F133" s="277"/>
      <c r="G133" s="278" t="str">
        <f t="shared" si="9"/>
        <v/>
      </c>
      <c r="H133" s="277"/>
      <c r="I133" s="277"/>
      <c r="J133" s="277"/>
      <c r="K133" s="278" t="str">
        <f t="shared" si="10"/>
        <v/>
      </c>
      <c r="L133" s="279" t="str">
        <f t="shared" si="11"/>
        <v/>
      </c>
      <c r="M133" s="277"/>
      <c r="N133" s="278" t="str">
        <f t="shared" si="12"/>
        <v/>
      </c>
      <c r="O133" s="275"/>
      <c r="P133" s="275"/>
      <c r="Q133" s="275"/>
      <c r="R133" s="275"/>
      <c r="S133" s="275"/>
      <c r="T133" s="275"/>
      <c r="U133" s="275"/>
      <c r="V133" s="275"/>
      <c r="W133" s="275"/>
      <c r="X133" s="275"/>
      <c r="Y133" s="275"/>
      <c r="Z133" s="275"/>
      <c r="AA133" s="275"/>
      <c r="AB133" s="275"/>
      <c r="AC133" s="275"/>
      <c r="AD133" s="275"/>
      <c r="AE133" s="275"/>
      <c r="AF133" s="275"/>
      <c r="AG133" s="275"/>
      <c r="AH133" s="275"/>
      <c r="AI133" s="275"/>
      <c r="AJ133" s="275"/>
      <c r="AK133" s="275"/>
      <c r="AL133" s="275"/>
      <c r="AM133" s="275"/>
      <c r="AN133" s="275"/>
      <c r="AO133" s="275"/>
      <c r="AP133" s="275"/>
      <c r="AQ133" s="275"/>
      <c r="AR133" s="275"/>
      <c r="AS133" s="280" t="str">
        <f>IF(C133&lt;&gt;0,IFERROR(IF(COUNTIF(AcuariosTto[],C133),"SI",""),""),"")</f>
        <v/>
      </c>
      <c r="AT133" s="151">
        <f>IFERROR(INDEX(AcuariosTto[SignoTTo],MATCH(C133,AcuariosTto[AcuariosTTo],0)),"")</f>
        <v>0</v>
      </c>
      <c r="AU133" s="151">
        <f>IFERROR(INDEX(AcuariosTto[TipoProd],MATCH(C133,AcuariosTto[AcuariosTTo],0)),"")</f>
        <v>0</v>
      </c>
      <c r="AV133" s="151">
        <f>IFERROR(INDEX(AcuariosTto[NomProd],MATCH(C133,AcuariosTto[AcuariosTTo],0)),"")</f>
        <v>0</v>
      </c>
      <c r="AW133" s="17" t="str">
        <f>IF(B133&lt;&gt;0,IFERROR(IF(COUNTIF(ItemOcPreven[],B133),"SI",""),""),"")</f>
        <v/>
      </c>
      <c r="AX133" s="17">
        <f>IFERROR(INDEX(ItemOcPreven[TipoProPrev],MATCH(B133,ItemOcPreven[ItemOcPreven],0)),"")</f>
        <v>0</v>
      </c>
      <c r="AY133" s="17">
        <f>IFERROR(INDEX(ItemOcPreven[NomProPrev],MATCH(B133,ItemOcPreven[ItemOcPreven],0)),"")</f>
        <v>0</v>
      </c>
      <c r="AZ133" s="17" t="str">
        <f>IF(B133&lt;&gt;0,IFERROR(IF(COUNTIF(PrevTodas[],"SI"),"SI",""),""),"")</f>
        <v/>
      </c>
      <c r="BA133" s="151" t="str">
        <f>IFERROR(INDEX(ItemOcPreven[TipoProPrev],MATCH(AZ133,PrevTodas[PrevTodas],0)),"")</f>
        <v/>
      </c>
      <c r="BB133" s="151" t="str">
        <f>IFERROR(INDEX(ItemOcPreven[NomProPrev],MATCH(AZ133,PrevTodas[PrevTodas],0)),"")</f>
        <v/>
      </c>
      <c r="BC133" s="17" t="str">
        <f>IF(B133&lt;&gt;0,IFERROR(IF(COUNTIF(ItemOcEvto[],B133),"SI",""),""),"")</f>
        <v/>
      </c>
      <c r="BD133" s="151">
        <f>IFERROR(INDEX(ItemOcEvto[TipoEvto],MATCH(B133,ItemOcEvto[ItemOcEvto],0)),"")</f>
        <v>0</v>
      </c>
      <c r="BE133" s="17" t="str">
        <f>IF(B133&lt;&gt;0,IFERROR(IF(COUNTIF(EvtoTodas[],"SI"),"SI",""),""),"")</f>
        <v/>
      </c>
      <c r="BF133" s="151" t="str">
        <f>IFERROR(INDEX(ItemOcEvto[TipoEvto],MATCH(BE133,EvtoTodas[EvtoTodas],0)),"")</f>
        <v/>
      </c>
      <c r="BG133" s="151">
        <f t="shared" si="13"/>
        <v>0</v>
      </c>
      <c r="BH133" s="151">
        <f t="shared" si="14"/>
        <v>0</v>
      </c>
      <c r="BI133" s="214"/>
    </row>
    <row r="134" spans="2:61" ht="18" customHeight="1" x14ac:dyDescent="0.25">
      <c r="B134" s="275"/>
      <c r="C134" s="275"/>
      <c r="D134" s="277" t="str">
        <f>IFERROR(VLOOKUP(B134,Item[],3,FALSE),IFERROR(VLOOKUP(B134,Item2[],3,FALSE),""))</f>
        <v/>
      </c>
      <c r="E134" s="276" t="str">
        <f>IFERROR(VLOOKUP(B134,Item[],2,FALSE),IFERROR(VLOOKUP(B134,Item2[],2,FALSE),""))</f>
        <v/>
      </c>
      <c r="F134" s="277"/>
      <c r="G134" s="278" t="str">
        <f t="shared" si="9"/>
        <v/>
      </c>
      <c r="H134" s="277"/>
      <c r="I134" s="277"/>
      <c r="J134" s="277"/>
      <c r="K134" s="278" t="str">
        <f t="shared" si="10"/>
        <v/>
      </c>
      <c r="L134" s="279" t="str">
        <f t="shared" si="11"/>
        <v/>
      </c>
      <c r="M134" s="277"/>
      <c r="N134" s="278" t="str">
        <f t="shared" si="12"/>
        <v/>
      </c>
      <c r="O134" s="275"/>
      <c r="P134" s="275"/>
      <c r="Q134" s="275"/>
      <c r="R134" s="275"/>
      <c r="S134" s="275"/>
      <c r="T134" s="275"/>
      <c r="U134" s="275"/>
      <c r="V134" s="275"/>
      <c r="W134" s="275"/>
      <c r="X134" s="275"/>
      <c r="Y134" s="275"/>
      <c r="Z134" s="275"/>
      <c r="AA134" s="275"/>
      <c r="AB134" s="275"/>
      <c r="AC134" s="275"/>
      <c r="AD134" s="275"/>
      <c r="AE134" s="275"/>
      <c r="AF134" s="275"/>
      <c r="AG134" s="275"/>
      <c r="AH134" s="275"/>
      <c r="AI134" s="275"/>
      <c r="AJ134" s="275"/>
      <c r="AK134" s="275"/>
      <c r="AL134" s="275"/>
      <c r="AM134" s="275"/>
      <c r="AN134" s="275"/>
      <c r="AO134" s="275"/>
      <c r="AP134" s="275"/>
      <c r="AQ134" s="275"/>
      <c r="AR134" s="275"/>
      <c r="AS134" s="280" t="str">
        <f>IF(C134&lt;&gt;0,IFERROR(IF(COUNTIF(AcuariosTto[],C134),"SI",""),""),"")</f>
        <v/>
      </c>
      <c r="AT134" s="151">
        <f>IFERROR(INDEX(AcuariosTto[SignoTTo],MATCH(C134,AcuariosTto[AcuariosTTo],0)),"")</f>
        <v>0</v>
      </c>
      <c r="AU134" s="151">
        <f>IFERROR(INDEX(AcuariosTto[TipoProd],MATCH(C134,AcuariosTto[AcuariosTTo],0)),"")</f>
        <v>0</v>
      </c>
      <c r="AV134" s="151">
        <f>IFERROR(INDEX(AcuariosTto[NomProd],MATCH(C134,AcuariosTto[AcuariosTTo],0)),"")</f>
        <v>0</v>
      </c>
      <c r="AW134" s="17" t="str">
        <f>IF(B134&lt;&gt;0,IFERROR(IF(COUNTIF(ItemOcPreven[],B134),"SI",""),""),"")</f>
        <v/>
      </c>
      <c r="AX134" s="17">
        <f>IFERROR(INDEX(ItemOcPreven[TipoProPrev],MATCH(B134,ItemOcPreven[ItemOcPreven],0)),"")</f>
        <v>0</v>
      </c>
      <c r="AY134" s="17">
        <f>IFERROR(INDEX(ItemOcPreven[NomProPrev],MATCH(B134,ItemOcPreven[ItemOcPreven],0)),"")</f>
        <v>0</v>
      </c>
      <c r="AZ134" s="17" t="str">
        <f>IF(B134&lt;&gt;0,IFERROR(IF(COUNTIF(PrevTodas[],"SI"),"SI",""),""),"")</f>
        <v/>
      </c>
      <c r="BA134" s="151" t="str">
        <f>IFERROR(INDEX(ItemOcPreven[TipoProPrev],MATCH(AZ134,PrevTodas[PrevTodas],0)),"")</f>
        <v/>
      </c>
      <c r="BB134" s="151" t="str">
        <f>IFERROR(INDEX(ItemOcPreven[NomProPrev],MATCH(AZ134,PrevTodas[PrevTodas],0)),"")</f>
        <v/>
      </c>
      <c r="BC134" s="17" t="str">
        <f>IF(B134&lt;&gt;0,IFERROR(IF(COUNTIF(ItemOcEvto[],B134),"SI",""),""),"")</f>
        <v/>
      </c>
      <c r="BD134" s="151">
        <f>IFERROR(INDEX(ItemOcEvto[TipoEvto],MATCH(B134,ItemOcEvto[ItemOcEvto],0)),"")</f>
        <v>0</v>
      </c>
      <c r="BE134" s="17" t="str">
        <f>IF(B134&lt;&gt;0,IFERROR(IF(COUNTIF(EvtoTodas[],"SI"),"SI",""),""),"")</f>
        <v/>
      </c>
      <c r="BF134" s="151" t="str">
        <f>IFERROR(INDEX(ItemOcEvto[TipoEvto],MATCH(BE134,EvtoTodas[EvtoTodas],0)),"")</f>
        <v/>
      </c>
      <c r="BG134" s="151">
        <f t="shared" si="13"/>
        <v>0</v>
      </c>
      <c r="BH134" s="151">
        <f t="shared" si="14"/>
        <v>0</v>
      </c>
      <c r="BI134" s="214"/>
    </row>
    <row r="135" spans="2:61" ht="18" customHeight="1" x14ac:dyDescent="0.25">
      <c r="B135" s="275"/>
      <c r="C135" s="275"/>
      <c r="D135" s="277" t="str">
        <f>IFERROR(VLOOKUP(B135,Item[],3,FALSE),IFERROR(VLOOKUP(B135,Item2[],3,FALSE),""))</f>
        <v/>
      </c>
      <c r="E135" s="276" t="str">
        <f>IFERROR(VLOOKUP(B135,Item[],2,FALSE),IFERROR(VLOOKUP(B135,Item2[],2,FALSE),""))</f>
        <v/>
      </c>
      <c r="F135" s="277"/>
      <c r="G135" s="278" t="str">
        <f t="shared" si="9"/>
        <v/>
      </c>
      <c r="H135" s="277"/>
      <c r="I135" s="277"/>
      <c r="J135" s="277"/>
      <c r="K135" s="278" t="str">
        <f t="shared" si="10"/>
        <v/>
      </c>
      <c r="L135" s="279" t="str">
        <f t="shared" si="11"/>
        <v/>
      </c>
      <c r="M135" s="277"/>
      <c r="N135" s="278" t="str">
        <f t="shared" si="12"/>
        <v/>
      </c>
      <c r="O135" s="275"/>
      <c r="P135" s="275"/>
      <c r="Q135" s="275"/>
      <c r="R135" s="275"/>
      <c r="S135" s="275"/>
      <c r="T135" s="275"/>
      <c r="U135" s="275"/>
      <c r="V135" s="275"/>
      <c r="W135" s="275"/>
      <c r="X135" s="275"/>
      <c r="Y135" s="275"/>
      <c r="Z135" s="275"/>
      <c r="AA135" s="275"/>
      <c r="AB135" s="275"/>
      <c r="AC135" s="275"/>
      <c r="AD135" s="275"/>
      <c r="AE135" s="275"/>
      <c r="AF135" s="275"/>
      <c r="AG135" s="275"/>
      <c r="AH135" s="275"/>
      <c r="AI135" s="275"/>
      <c r="AJ135" s="275"/>
      <c r="AK135" s="275"/>
      <c r="AL135" s="275"/>
      <c r="AM135" s="275"/>
      <c r="AN135" s="275"/>
      <c r="AO135" s="275"/>
      <c r="AP135" s="275"/>
      <c r="AQ135" s="275"/>
      <c r="AR135" s="275"/>
      <c r="AS135" s="280" t="str">
        <f>IF(C135&lt;&gt;0,IFERROR(IF(COUNTIF(AcuariosTto[],C135),"SI",""),""),"")</f>
        <v/>
      </c>
      <c r="AT135" s="151">
        <f>IFERROR(INDEX(AcuariosTto[SignoTTo],MATCH(C135,AcuariosTto[AcuariosTTo],0)),"")</f>
        <v>0</v>
      </c>
      <c r="AU135" s="151">
        <f>IFERROR(INDEX(AcuariosTto[TipoProd],MATCH(C135,AcuariosTto[AcuariosTTo],0)),"")</f>
        <v>0</v>
      </c>
      <c r="AV135" s="151">
        <f>IFERROR(INDEX(AcuariosTto[NomProd],MATCH(C135,AcuariosTto[AcuariosTTo],0)),"")</f>
        <v>0</v>
      </c>
      <c r="AW135" s="17" t="str">
        <f>IF(B135&lt;&gt;0,IFERROR(IF(COUNTIF(ItemOcPreven[],B135),"SI",""),""),"")</f>
        <v/>
      </c>
      <c r="AX135" s="17">
        <f>IFERROR(INDEX(ItemOcPreven[TipoProPrev],MATCH(B135,ItemOcPreven[ItemOcPreven],0)),"")</f>
        <v>0</v>
      </c>
      <c r="AY135" s="17">
        <f>IFERROR(INDEX(ItemOcPreven[NomProPrev],MATCH(B135,ItemOcPreven[ItemOcPreven],0)),"")</f>
        <v>0</v>
      </c>
      <c r="AZ135" s="17" t="str">
        <f>IF(B135&lt;&gt;0,IFERROR(IF(COUNTIF(PrevTodas[],"SI"),"SI",""),""),"")</f>
        <v/>
      </c>
      <c r="BA135" s="151" t="str">
        <f>IFERROR(INDEX(ItemOcPreven[TipoProPrev],MATCH(AZ135,PrevTodas[PrevTodas],0)),"")</f>
        <v/>
      </c>
      <c r="BB135" s="151" t="str">
        <f>IFERROR(INDEX(ItemOcPreven[NomProPrev],MATCH(AZ135,PrevTodas[PrevTodas],0)),"")</f>
        <v/>
      </c>
      <c r="BC135" s="17" t="str">
        <f>IF(B135&lt;&gt;0,IFERROR(IF(COUNTIF(ItemOcEvto[],B135),"SI",""),""),"")</f>
        <v/>
      </c>
      <c r="BD135" s="151">
        <f>IFERROR(INDEX(ItemOcEvto[TipoEvto],MATCH(B135,ItemOcEvto[ItemOcEvto],0)),"")</f>
        <v>0</v>
      </c>
      <c r="BE135" s="17" t="str">
        <f>IF(B135&lt;&gt;0,IFERROR(IF(COUNTIF(EvtoTodas[],"SI"),"SI",""),""),"")</f>
        <v/>
      </c>
      <c r="BF135" s="151" t="str">
        <f>IFERROR(INDEX(ItemOcEvto[TipoEvto],MATCH(BE135,EvtoTodas[EvtoTodas],0)),"")</f>
        <v/>
      </c>
      <c r="BG135" s="151">
        <f t="shared" si="13"/>
        <v>0</v>
      </c>
      <c r="BH135" s="151">
        <f t="shared" si="14"/>
        <v>0</v>
      </c>
      <c r="BI135" s="214"/>
    </row>
    <row r="136" spans="2:61" ht="18" customHeight="1" x14ac:dyDescent="0.25">
      <c r="B136" s="275"/>
      <c r="C136" s="275"/>
      <c r="D136" s="277" t="str">
        <f>IFERROR(VLOOKUP(B136,Item[],3,FALSE),IFERROR(VLOOKUP(B136,Item2[],3,FALSE),""))</f>
        <v/>
      </c>
      <c r="E136" s="276" t="str">
        <f>IFERROR(VLOOKUP(B136,Item[],2,FALSE),IFERROR(VLOOKUP(B136,Item2[],2,FALSE),""))</f>
        <v/>
      </c>
      <c r="F136" s="277"/>
      <c r="G136" s="278" t="str">
        <f t="shared" si="9"/>
        <v/>
      </c>
      <c r="H136" s="277"/>
      <c r="I136" s="277"/>
      <c r="J136" s="277"/>
      <c r="K136" s="278" t="str">
        <f t="shared" si="10"/>
        <v/>
      </c>
      <c r="L136" s="279" t="str">
        <f t="shared" si="11"/>
        <v/>
      </c>
      <c r="M136" s="277"/>
      <c r="N136" s="278" t="str">
        <f t="shared" si="12"/>
        <v/>
      </c>
      <c r="O136" s="275"/>
      <c r="P136" s="275"/>
      <c r="Q136" s="275"/>
      <c r="R136" s="275"/>
      <c r="S136" s="275"/>
      <c r="T136" s="275"/>
      <c r="U136" s="275"/>
      <c r="V136" s="275"/>
      <c r="W136" s="275"/>
      <c r="X136" s="275"/>
      <c r="Y136" s="275"/>
      <c r="Z136" s="275"/>
      <c r="AA136" s="275"/>
      <c r="AB136" s="275"/>
      <c r="AC136" s="275"/>
      <c r="AD136" s="275"/>
      <c r="AE136" s="275"/>
      <c r="AF136" s="275"/>
      <c r="AG136" s="275"/>
      <c r="AH136" s="275"/>
      <c r="AI136" s="275"/>
      <c r="AJ136" s="275"/>
      <c r="AK136" s="275"/>
      <c r="AL136" s="275"/>
      <c r="AM136" s="275"/>
      <c r="AN136" s="275"/>
      <c r="AO136" s="275"/>
      <c r="AP136" s="275"/>
      <c r="AQ136" s="275"/>
      <c r="AR136" s="275"/>
      <c r="AS136" s="280" t="str">
        <f>IF(C136&lt;&gt;0,IFERROR(IF(COUNTIF(AcuariosTto[],C136),"SI",""),""),"")</f>
        <v/>
      </c>
      <c r="AT136" s="151">
        <f>IFERROR(INDEX(AcuariosTto[SignoTTo],MATCH(C136,AcuariosTto[AcuariosTTo],0)),"")</f>
        <v>0</v>
      </c>
      <c r="AU136" s="151">
        <f>IFERROR(INDEX(AcuariosTto[TipoProd],MATCH(C136,AcuariosTto[AcuariosTTo],0)),"")</f>
        <v>0</v>
      </c>
      <c r="AV136" s="151">
        <f>IFERROR(INDEX(AcuariosTto[NomProd],MATCH(C136,AcuariosTto[AcuariosTTo],0)),"")</f>
        <v>0</v>
      </c>
      <c r="AW136" s="17" t="str">
        <f>IF(B136&lt;&gt;0,IFERROR(IF(COUNTIF(ItemOcPreven[],B136),"SI",""),""),"")</f>
        <v/>
      </c>
      <c r="AX136" s="17">
        <f>IFERROR(INDEX(ItemOcPreven[TipoProPrev],MATCH(B136,ItemOcPreven[ItemOcPreven],0)),"")</f>
        <v>0</v>
      </c>
      <c r="AY136" s="17">
        <f>IFERROR(INDEX(ItemOcPreven[NomProPrev],MATCH(B136,ItemOcPreven[ItemOcPreven],0)),"")</f>
        <v>0</v>
      </c>
      <c r="AZ136" s="17" t="str">
        <f>IF(B136&lt;&gt;0,IFERROR(IF(COUNTIF(PrevTodas[],"SI"),"SI",""),""),"")</f>
        <v/>
      </c>
      <c r="BA136" s="151" t="str">
        <f>IFERROR(INDEX(ItemOcPreven[TipoProPrev],MATCH(AZ136,PrevTodas[PrevTodas],0)),"")</f>
        <v/>
      </c>
      <c r="BB136" s="151" t="str">
        <f>IFERROR(INDEX(ItemOcPreven[NomProPrev],MATCH(AZ136,PrevTodas[PrevTodas],0)),"")</f>
        <v/>
      </c>
      <c r="BC136" s="17" t="str">
        <f>IF(B136&lt;&gt;0,IFERROR(IF(COUNTIF(ItemOcEvto[],B136),"SI",""),""),"")</f>
        <v/>
      </c>
      <c r="BD136" s="151">
        <f>IFERROR(INDEX(ItemOcEvto[TipoEvto],MATCH(B136,ItemOcEvto[ItemOcEvto],0)),"")</f>
        <v>0</v>
      </c>
      <c r="BE136" s="17" t="str">
        <f>IF(B136&lt;&gt;0,IFERROR(IF(COUNTIF(EvtoTodas[],"SI"),"SI",""),""),"")</f>
        <v/>
      </c>
      <c r="BF136" s="151" t="str">
        <f>IFERROR(INDEX(ItemOcEvto[TipoEvto],MATCH(BE136,EvtoTodas[EvtoTodas],0)),"")</f>
        <v/>
      </c>
      <c r="BG136" s="151">
        <f t="shared" si="13"/>
        <v>0</v>
      </c>
      <c r="BH136" s="151">
        <f t="shared" si="14"/>
        <v>0</v>
      </c>
      <c r="BI136" s="214"/>
    </row>
    <row r="137" spans="2:61" ht="18" customHeight="1" x14ac:dyDescent="0.25">
      <c r="B137" s="275"/>
      <c r="C137" s="275"/>
      <c r="D137" s="277" t="str">
        <f>IFERROR(VLOOKUP(B137,Item[],3,FALSE),IFERROR(VLOOKUP(B137,Item2[],3,FALSE),""))</f>
        <v/>
      </c>
      <c r="E137" s="276" t="str">
        <f>IFERROR(VLOOKUP(B137,Item[],2,FALSE),IFERROR(VLOOKUP(B137,Item2[],2,FALSE),""))</f>
        <v/>
      </c>
      <c r="F137" s="277"/>
      <c r="G137" s="278" t="str">
        <f t="shared" si="9"/>
        <v/>
      </c>
      <c r="H137" s="277"/>
      <c r="I137" s="277"/>
      <c r="J137" s="277"/>
      <c r="K137" s="278" t="str">
        <f t="shared" si="10"/>
        <v/>
      </c>
      <c r="L137" s="279" t="str">
        <f t="shared" si="11"/>
        <v/>
      </c>
      <c r="M137" s="277"/>
      <c r="N137" s="278" t="str">
        <f t="shared" si="12"/>
        <v/>
      </c>
      <c r="O137" s="275"/>
      <c r="P137" s="275"/>
      <c r="Q137" s="275"/>
      <c r="R137" s="275"/>
      <c r="S137" s="275"/>
      <c r="T137" s="275"/>
      <c r="U137" s="275"/>
      <c r="V137" s="275"/>
      <c r="W137" s="275"/>
      <c r="X137" s="275"/>
      <c r="Y137" s="275"/>
      <c r="Z137" s="275"/>
      <c r="AA137" s="275"/>
      <c r="AB137" s="275"/>
      <c r="AC137" s="275"/>
      <c r="AD137" s="275"/>
      <c r="AE137" s="275"/>
      <c r="AF137" s="275"/>
      <c r="AG137" s="275"/>
      <c r="AH137" s="275"/>
      <c r="AI137" s="275"/>
      <c r="AJ137" s="275"/>
      <c r="AK137" s="275"/>
      <c r="AL137" s="275"/>
      <c r="AM137" s="275"/>
      <c r="AN137" s="275"/>
      <c r="AO137" s="275"/>
      <c r="AP137" s="275"/>
      <c r="AQ137" s="275"/>
      <c r="AR137" s="275"/>
      <c r="AS137" s="280" t="str">
        <f>IF(C137&lt;&gt;0,IFERROR(IF(COUNTIF(AcuariosTto[],C137),"SI",""),""),"")</f>
        <v/>
      </c>
      <c r="AT137" s="151">
        <f>IFERROR(INDEX(AcuariosTto[SignoTTo],MATCH(C137,AcuariosTto[AcuariosTTo],0)),"")</f>
        <v>0</v>
      </c>
      <c r="AU137" s="151">
        <f>IFERROR(INDEX(AcuariosTto[TipoProd],MATCH(C137,AcuariosTto[AcuariosTTo],0)),"")</f>
        <v>0</v>
      </c>
      <c r="AV137" s="151">
        <f>IFERROR(INDEX(AcuariosTto[NomProd],MATCH(C137,AcuariosTto[AcuariosTTo],0)),"")</f>
        <v>0</v>
      </c>
      <c r="AW137" s="17" t="str">
        <f>IF(B137&lt;&gt;0,IFERROR(IF(COUNTIF(ItemOcPreven[],B137),"SI",""),""),"")</f>
        <v/>
      </c>
      <c r="AX137" s="17">
        <f>IFERROR(INDEX(ItemOcPreven[TipoProPrev],MATCH(B137,ItemOcPreven[ItemOcPreven],0)),"")</f>
        <v>0</v>
      </c>
      <c r="AY137" s="17">
        <f>IFERROR(INDEX(ItemOcPreven[NomProPrev],MATCH(B137,ItemOcPreven[ItemOcPreven],0)),"")</f>
        <v>0</v>
      </c>
      <c r="AZ137" s="17" t="str">
        <f>IF(B137&lt;&gt;0,IFERROR(IF(COUNTIF(PrevTodas[],"SI"),"SI",""),""),"")</f>
        <v/>
      </c>
      <c r="BA137" s="151" t="str">
        <f>IFERROR(INDEX(ItemOcPreven[TipoProPrev],MATCH(AZ137,PrevTodas[PrevTodas],0)),"")</f>
        <v/>
      </c>
      <c r="BB137" s="151" t="str">
        <f>IFERROR(INDEX(ItemOcPreven[NomProPrev],MATCH(AZ137,PrevTodas[PrevTodas],0)),"")</f>
        <v/>
      </c>
      <c r="BC137" s="17" t="str">
        <f>IF(B137&lt;&gt;0,IFERROR(IF(COUNTIF(ItemOcEvto[],B137),"SI",""),""),"")</f>
        <v/>
      </c>
      <c r="BD137" s="151">
        <f>IFERROR(INDEX(ItemOcEvto[TipoEvto],MATCH(B137,ItemOcEvto[ItemOcEvto],0)),"")</f>
        <v>0</v>
      </c>
      <c r="BE137" s="17" t="str">
        <f>IF(B137&lt;&gt;0,IFERROR(IF(COUNTIF(EvtoTodas[],"SI"),"SI",""),""),"")</f>
        <v/>
      </c>
      <c r="BF137" s="151" t="str">
        <f>IFERROR(INDEX(ItemOcEvto[TipoEvto],MATCH(BE137,EvtoTodas[EvtoTodas],0)),"")</f>
        <v/>
      </c>
      <c r="BG137" s="151">
        <f t="shared" si="13"/>
        <v>0</v>
      </c>
      <c r="BH137" s="151">
        <f t="shared" si="14"/>
        <v>0</v>
      </c>
      <c r="BI137" s="214"/>
    </row>
    <row r="138" spans="2:61" ht="18" customHeight="1" x14ac:dyDescent="0.25">
      <c r="B138" s="275"/>
      <c r="C138" s="275"/>
      <c r="D138" s="277" t="str">
        <f>IFERROR(VLOOKUP(B138,Item[],3,FALSE),IFERROR(VLOOKUP(B138,Item2[],3,FALSE),""))</f>
        <v/>
      </c>
      <c r="E138" s="276" t="str">
        <f>IFERROR(VLOOKUP(B138,Item[],2,FALSE),IFERROR(VLOOKUP(B138,Item2[],2,FALSE),""))</f>
        <v/>
      </c>
      <c r="F138" s="277"/>
      <c r="G138" s="278" t="str">
        <f t="shared" si="9"/>
        <v/>
      </c>
      <c r="H138" s="277"/>
      <c r="I138" s="277"/>
      <c r="J138" s="277"/>
      <c r="K138" s="278" t="str">
        <f t="shared" si="10"/>
        <v/>
      </c>
      <c r="L138" s="279" t="str">
        <f t="shared" si="11"/>
        <v/>
      </c>
      <c r="M138" s="277"/>
      <c r="N138" s="278" t="str">
        <f t="shared" si="12"/>
        <v/>
      </c>
      <c r="O138" s="275"/>
      <c r="P138" s="275"/>
      <c r="Q138" s="275"/>
      <c r="R138" s="275"/>
      <c r="S138" s="275"/>
      <c r="T138" s="275"/>
      <c r="U138" s="275"/>
      <c r="V138" s="275"/>
      <c r="W138" s="275"/>
      <c r="X138" s="275"/>
      <c r="Y138" s="275"/>
      <c r="Z138" s="275"/>
      <c r="AA138" s="275"/>
      <c r="AB138" s="275"/>
      <c r="AC138" s="275"/>
      <c r="AD138" s="275"/>
      <c r="AE138" s="275"/>
      <c r="AF138" s="275"/>
      <c r="AG138" s="275"/>
      <c r="AH138" s="275"/>
      <c r="AI138" s="275"/>
      <c r="AJ138" s="275"/>
      <c r="AK138" s="275"/>
      <c r="AL138" s="275"/>
      <c r="AM138" s="275"/>
      <c r="AN138" s="275"/>
      <c r="AO138" s="275"/>
      <c r="AP138" s="275"/>
      <c r="AQ138" s="275"/>
      <c r="AR138" s="275"/>
      <c r="AS138" s="280" t="str">
        <f>IF(C138&lt;&gt;0,IFERROR(IF(COUNTIF(AcuariosTto[],C138),"SI",""),""),"")</f>
        <v/>
      </c>
      <c r="AT138" s="151">
        <f>IFERROR(INDEX(AcuariosTto[SignoTTo],MATCH(C138,AcuariosTto[AcuariosTTo],0)),"")</f>
        <v>0</v>
      </c>
      <c r="AU138" s="151">
        <f>IFERROR(INDEX(AcuariosTto[TipoProd],MATCH(C138,AcuariosTto[AcuariosTTo],0)),"")</f>
        <v>0</v>
      </c>
      <c r="AV138" s="151">
        <f>IFERROR(INDEX(AcuariosTto[NomProd],MATCH(C138,AcuariosTto[AcuariosTTo],0)),"")</f>
        <v>0</v>
      </c>
      <c r="AW138" s="17" t="str">
        <f>IF(B138&lt;&gt;0,IFERROR(IF(COUNTIF(ItemOcPreven[],B138),"SI",""),""),"")</f>
        <v/>
      </c>
      <c r="AX138" s="17">
        <f>IFERROR(INDEX(ItemOcPreven[TipoProPrev],MATCH(B138,ItemOcPreven[ItemOcPreven],0)),"")</f>
        <v>0</v>
      </c>
      <c r="AY138" s="17">
        <f>IFERROR(INDEX(ItemOcPreven[NomProPrev],MATCH(B138,ItemOcPreven[ItemOcPreven],0)),"")</f>
        <v>0</v>
      </c>
      <c r="AZ138" s="17" t="str">
        <f>IF(B138&lt;&gt;0,IFERROR(IF(COUNTIF(PrevTodas[],"SI"),"SI",""),""),"")</f>
        <v/>
      </c>
      <c r="BA138" s="151" t="str">
        <f>IFERROR(INDEX(ItemOcPreven[TipoProPrev],MATCH(AZ138,PrevTodas[PrevTodas],0)),"")</f>
        <v/>
      </c>
      <c r="BB138" s="151" t="str">
        <f>IFERROR(INDEX(ItemOcPreven[NomProPrev],MATCH(AZ138,PrevTodas[PrevTodas],0)),"")</f>
        <v/>
      </c>
      <c r="BC138" s="17" t="str">
        <f>IF(B138&lt;&gt;0,IFERROR(IF(COUNTIF(ItemOcEvto[],B138),"SI",""),""),"")</f>
        <v/>
      </c>
      <c r="BD138" s="151">
        <f>IFERROR(INDEX(ItemOcEvto[TipoEvto],MATCH(B138,ItemOcEvto[ItemOcEvto],0)),"")</f>
        <v>0</v>
      </c>
      <c r="BE138" s="17" t="str">
        <f>IF(B138&lt;&gt;0,IFERROR(IF(COUNTIF(EvtoTodas[],"SI"),"SI",""),""),"")</f>
        <v/>
      </c>
      <c r="BF138" s="151" t="str">
        <f>IFERROR(INDEX(ItemOcEvto[TipoEvto],MATCH(BE138,EvtoTodas[EvtoTodas],0)),"")</f>
        <v/>
      </c>
      <c r="BG138" s="151">
        <f t="shared" si="13"/>
        <v>0</v>
      </c>
      <c r="BH138" s="151">
        <f t="shared" si="14"/>
        <v>0</v>
      </c>
      <c r="BI138" s="214"/>
    </row>
    <row r="139" spans="2:61" ht="18" customHeight="1" x14ac:dyDescent="0.25">
      <c r="B139" s="275"/>
      <c r="C139" s="275"/>
      <c r="D139" s="277" t="str">
        <f>IFERROR(VLOOKUP(B139,Item[],3,FALSE),IFERROR(VLOOKUP(B139,Item2[],3,FALSE),""))</f>
        <v/>
      </c>
      <c r="E139" s="276" t="str">
        <f>IFERROR(VLOOKUP(B139,Item[],2,FALSE),IFERROR(VLOOKUP(B139,Item2[],2,FALSE),""))</f>
        <v/>
      </c>
      <c r="F139" s="277"/>
      <c r="G139" s="278" t="str">
        <f t="shared" si="9"/>
        <v/>
      </c>
      <c r="H139" s="277"/>
      <c r="I139" s="277"/>
      <c r="J139" s="277"/>
      <c r="K139" s="278" t="str">
        <f t="shared" si="10"/>
        <v/>
      </c>
      <c r="L139" s="279" t="str">
        <f t="shared" si="11"/>
        <v/>
      </c>
      <c r="M139" s="277"/>
      <c r="N139" s="278" t="str">
        <f t="shared" si="12"/>
        <v/>
      </c>
      <c r="O139" s="275"/>
      <c r="P139" s="275"/>
      <c r="Q139" s="275"/>
      <c r="R139" s="275"/>
      <c r="S139" s="275"/>
      <c r="T139" s="275"/>
      <c r="U139" s="275"/>
      <c r="V139" s="275"/>
      <c r="W139" s="275"/>
      <c r="X139" s="275"/>
      <c r="Y139" s="275"/>
      <c r="Z139" s="275"/>
      <c r="AA139" s="275"/>
      <c r="AB139" s="275"/>
      <c r="AC139" s="275"/>
      <c r="AD139" s="275"/>
      <c r="AE139" s="275"/>
      <c r="AF139" s="275"/>
      <c r="AG139" s="275"/>
      <c r="AH139" s="275"/>
      <c r="AI139" s="275"/>
      <c r="AJ139" s="275"/>
      <c r="AK139" s="275"/>
      <c r="AL139" s="275"/>
      <c r="AM139" s="275"/>
      <c r="AN139" s="275"/>
      <c r="AO139" s="275"/>
      <c r="AP139" s="275"/>
      <c r="AQ139" s="275"/>
      <c r="AR139" s="275"/>
      <c r="AS139" s="280" t="str">
        <f>IF(C139&lt;&gt;0,IFERROR(IF(COUNTIF(AcuariosTto[],C139),"SI",""),""),"")</f>
        <v/>
      </c>
      <c r="AT139" s="151">
        <f>IFERROR(INDEX(AcuariosTto[SignoTTo],MATCH(C139,AcuariosTto[AcuariosTTo],0)),"")</f>
        <v>0</v>
      </c>
      <c r="AU139" s="151">
        <f>IFERROR(INDEX(AcuariosTto[TipoProd],MATCH(C139,AcuariosTto[AcuariosTTo],0)),"")</f>
        <v>0</v>
      </c>
      <c r="AV139" s="151">
        <f>IFERROR(INDEX(AcuariosTto[NomProd],MATCH(C139,AcuariosTto[AcuariosTTo],0)),"")</f>
        <v>0</v>
      </c>
      <c r="AW139" s="17" t="str">
        <f>IF(B139&lt;&gt;0,IFERROR(IF(COUNTIF(ItemOcPreven[],B139),"SI",""),""),"")</f>
        <v/>
      </c>
      <c r="AX139" s="17">
        <f>IFERROR(INDEX(ItemOcPreven[TipoProPrev],MATCH(B139,ItemOcPreven[ItemOcPreven],0)),"")</f>
        <v>0</v>
      </c>
      <c r="AY139" s="17">
        <f>IFERROR(INDEX(ItemOcPreven[NomProPrev],MATCH(B139,ItemOcPreven[ItemOcPreven],0)),"")</f>
        <v>0</v>
      </c>
      <c r="AZ139" s="17" t="str">
        <f>IF(B139&lt;&gt;0,IFERROR(IF(COUNTIF(PrevTodas[],"SI"),"SI",""),""),"")</f>
        <v/>
      </c>
      <c r="BA139" s="151" t="str">
        <f>IFERROR(INDEX(ItemOcPreven[TipoProPrev],MATCH(AZ139,PrevTodas[PrevTodas],0)),"")</f>
        <v/>
      </c>
      <c r="BB139" s="151" t="str">
        <f>IFERROR(INDEX(ItemOcPreven[NomProPrev],MATCH(AZ139,PrevTodas[PrevTodas],0)),"")</f>
        <v/>
      </c>
      <c r="BC139" s="17" t="str">
        <f>IF(B139&lt;&gt;0,IFERROR(IF(COUNTIF(ItemOcEvto[],B139),"SI",""),""),"")</f>
        <v/>
      </c>
      <c r="BD139" s="151">
        <f>IFERROR(INDEX(ItemOcEvto[TipoEvto],MATCH(B139,ItemOcEvto[ItemOcEvto],0)),"")</f>
        <v>0</v>
      </c>
      <c r="BE139" s="17" t="str">
        <f>IF(B139&lt;&gt;0,IFERROR(IF(COUNTIF(EvtoTodas[],"SI"),"SI",""),""),"")</f>
        <v/>
      </c>
      <c r="BF139" s="151" t="str">
        <f>IFERROR(INDEX(ItemOcEvto[TipoEvto],MATCH(BE139,EvtoTodas[EvtoTodas],0)),"")</f>
        <v/>
      </c>
      <c r="BG139" s="151">
        <f t="shared" si="13"/>
        <v>0</v>
      </c>
      <c r="BH139" s="151">
        <f t="shared" si="14"/>
        <v>0</v>
      </c>
      <c r="BI139" s="214"/>
    </row>
    <row r="140" spans="2:61" ht="18" customHeight="1" x14ac:dyDescent="0.25">
      <c r="B140" s="275"/>
      <c r="C140" s="275"/>
      <c r="D140" s="277" t="str">
        <f>IFERROR(VLOOKUP(B140,Item[],3,FALSE),IFERROR(VLOOKUP(B140,Item2[],3,FALSE),""))</f>
        <v/>
      </c>
      <c r="E140" s="276" t="str">
        <f>IFERROR(VLOOKUP(B140,Item[],2,FALSE),IFERROR(VLOOKUP(B140,Item2[],2,FALSE),""))</f>
        <v/>
      </c>
      <c r="F140" s="277"/>
      <c r="G140" s="278" t="str">
        <f t="shared" si="9"/>
        <v/>
      </c>
      <c r="H140" s="277"/>
      <c r="I140" s="277"/>
      <c r="J140" s="277"/>
      <c r="K140" s="278" t="str">
        <f t="shared" si="10"/>
        <v/>
      </c>
      <c r="L140" s="279" t="str">
        <f t="shared" si="11"/>
        <v/>
      </c>
      <c r="M140" s="277"/>
      <c r="N140" s="278" t="str">
        <f t="shared" si="12"/>
        <v/>
      </c>
      <c r="O140" s="275"/>
      <c r="P140" s="275"/>
      <c r="Q140" s="275"/>
      <c r="R140" s="275"/>
      <c r="S140" s="275"/>
      <c r="T140" s="275"/>
      <c r="U140" s="275"/>
      <c r="V140" s="275"/>
      <c r="W140" s="275"/>
      <c r="X140" s="275"/>
      <c r="Y140" s="275"/>
      <c r="Z140" s="275"/>
      <c r="AA140" s="275"/>
      <c r="AB140" s="275"/>
      <c r="AC140" s="275"/>
      <c r="AD140" s="275"/>
      <c r="AE140" s="275"/>
      <c r="AF140" s="275"/>
      <c r="AG140" s="275"/>
      <c r="AH140" s="275"/>
      <c r="AI140" s="275"/>
      <c r="AJ140" s="275"/>
      <c r="AK140" s="275"/>
      <c r="AL140" s="275"/>
      <c r="AM140" s="275"/>
      <c r="AN140" s="275"/>
      <c r="AO140" s="275"/>
      <c r="AP140" s="275"/>
      <c r="AQ140" s="275"/>
      <c r="AR140" s="275"/>
      <c r="AS140" s="280" t="str">
        <f>IF(C140&lt;&gt;0,IFERROR(IF(COUNTIF(AcuariosTto[],C140),"SI",""),""),"")</f>
        <v/>
      </c>
      <c r="AT140" s="151">
        <f>IFERROR(INDEX(AcuariosTto[SignoTTo],MATCH(C140,AcuariosTto[AcuariosTTo],0)),"")</f>
        <v>0</v>
      </c>
      <c r="AU140" s="151">
        <f>IFERROR(INDEX(AcuariosTto[TipoProd],MATCH(C140,AcuariosTto[AcuariosTTo],0)),"")</f>
        <v>0</v>
      </c>
      <c r="AV140" s="151">
        <f>IFERROR(INDEX(AcuariosTto[NomProd],MATCH(C140,AcuariosTto[AcuariosTTo],0)),"")</f>
        <v>0</v>
      </c>
      <c r="AW140" s="17" t="str">
        <f>IF(B140&lt;&gt;0,IFERROR(IF(COUNTIF(ItemOcPreven[],B140),"SI",""),""),"")</f>
        <v/>
      </c>
      <c r="AX140" s="17">
        <f>IFERROR(INDEX(ItemOcPreven[TipoProPrev],MATCH(B140,ItemOcPreven[ItemOcPreven],0)),"")</f>
        <v>0</v>
      </c>
      <c r="AY140" s="17">
        <f>IFERROR(INDEX(ItemOcPreven[NomProPrev],MATCH(B140,ItemOcPreven[ItemOcPreven],0)),"")</f>
        <v>0</v>
      </c>
      <c r="AZ140" s="17" t="str">
        <f>IF(B140&lt;&gt;0,IFERROR(IF(COUNTIF(PrevTodas[],"SI"),"SI",""),""),"")</f>
        <v/>
      </c>
      <c r="BA140" s="151" t="str">
        <f>IFERROR(INDEX(ItemOcPreven[TipoProPrev],MATCH(AZ140,PrevTodas[PrevTodas],0)),"")</f>
        <v/>
      </c>
      <c r="BB140" s="151" t="str">
        <f>IFERROR(INDEX(ItemOcPreven[NomProPrev],MATCH(AZ140,PrevTodas[PrevTodas],0)),"")</f>
        <v/>
      </c>
      <c r="BC140" s="17" t="str">
        <f>IF(B140&lt;&gt;0,IFERROR(IF(COUNTIF(ItemOcEvto[],B140),"SI",""),""),"")</f>
        <v/>
      </c>
      <c r="BD140" s="151">
        <f>IFERROR(INDEX(ItemOcEvto[TipoEvto],MATCH(B140,ItemOcEvto[ItemOcEvto],0)),"")</f>
        <v>0</v>
      </c>
      <c r="BE140" s="17" t="str">
        <f>IF(B140&lt;&gt;0,IFERROR(IF(COUNTIF(EvtoTodas[],"SI"),"SI",""),""),"")</f>
        <v/>
      </c>
      <c r="BF140" s="151" t="str">
        <f>IFERROR(INDEX(ItemOcEvto[TipoEvto],MATCH(BE140,EvtoTodas[EvtoTodas],0)),"")</f>
        <v/>
      </c>
      <c r="BG140" s="151">
        <f t="shared" si="13"/>
        <v>0</v>
      </c>
      <c r="BH140" s="151">
        <f t="shared" si="14"/>
        <v>0</v>
      </c>
      <c r="BI140" s="214"/>
    </row>
    <row r="141" spans="2:61" ht="18" customHeight="1" x14ac:dyDescent="0.25">
      <c r="B141" s="275"/>
      <c r="C141" s="275"/>
      <c r="D141" s="277" t="str">
        <f>IFERROR(VLOOKUP(B141,Item[],3,FALSE),IFERROR(VLOOKUP(B141,Item2[],3,FALSE),""))</f>
        <v/>
      </c>
      <c r="E141" s="276" t="str">
        <f>IFERROR(VLOOKUP(B141,Item[],2,FALSE),IFERROR(VLOOKUP(B141,Item2[],2,FALSE),""))</f>
        <v/>
      </c>
      <c r="F141" s="277"/>
      <c r="G141" s="278" t="str">
        <f t="shared" si="9"/>
        <v/>
      </c>
      <c r="H141" s="277"/>
      <c r="I141" s="277"/>
      <c r="J141" s="277"/>
      <c r="K141" s="278" t="str">
        <f t="shared" si="10"/>
        <v/>
      </c>
      <c r="L141" s="279" t="str">
        <f t="shared" si="11"/>
        <v/>
      </c>
      <c r="M141" s="277"/>
      <c r="N141" s="278" t="str">
        <f t="shared" si="12"/>
        <v/>
      </c>
      <c r="O141" s="275"/>
      <c r="P141" s="275"/>
      <c r="Q141" s="275"/>
      <c r="R141" s="275"/>
      <c r="S141" s="275"/>
      <c r="T141" s="275"/>
      <c r="U141" s="275"/>
      <c r="V141" s="275"/>
      <c r="W141" s="275"/>
      <c r="X141" s="275"/>
      <c r="Y141" s="275"/>
      <c r="Z141" s="275"/>
      <c r="AA141" s="275"/>
      <c r="AB141" s="275"/>
      <c r="AC141" s="275"/>
      <c r="AD141" s="275"/>
      <c r="AE141" s="275"/>
      <c r="AF141" s="275"/>
      <c r="AG141" s="275"/>
      <c r="AH141" s="275"/>
      <c r="AI141" s="275"/>
      <c r="AJ141" s="275"/>
      <c r="AK141" s="275"/>
      <c r="AL141" s="275"/>
      <c r="AM141" s="275"/>
      <c r="AN141" s="275"/>
      <c r="AO141" s="275"/>
      <c r="AP141" s="275"/>
      <c r="AQ141" s="275"/>
      <c r="AR141" s="275"/>
      <c r="AS141" s="280" t="str">
        <f>IF(C141&lt;&gt;0,IFERROR(IF(COUNTIF(AcuariosTto[],C141),"SI",""),""),"")</f>
        <v/>
      </c>
      <c r="AT141" s="151">
        <f>IFERROR(INDEX(AcuariosTto[SignoTTo],MATCH(C141,AcuariosTto[AcuariosTTo],0)),"")</f>
        <v>0</v>
      </c>
      <c r="AU141" s="151">
        <f>IFERROR(INDEX(AcuariosTto[TipoProd],MATCH(C141,AcuariosTto[AcuariosTTo],0)),"")</f>
        <v>0</v>
      </c>
      <c r="AV141" s="151">
        <f>IFERROR(INDEX(AcuariosTto[NomProd],MATCH(C141,AcuariosTto[AcuariosTTo],0)),"")</f>
        <v>0</v>
      </c>
      <c r="AW141" s="17" t="str">
        <f>IF(B141&lt;&gt;0,IFERROR(IF(COUNTIF(ItemOcPreven[],B141),"SI",""),""),"")</f>
        <v/>
      </c>
      <c r="AX141" s="17">
        <f>IFERROR(INDEX(ItemOcPreven[TipoProPrev],MATCH(B141,ItemOcPreven[ItemOcPreven],0)),"")</f>
        <v>0</v>
      </c>
      <c r="AY141" s="17">
        <f>IFERROR(INDEX(ItemOcPreven[NomProPrev],MATCH(B141,ItemOcPreven[ItemOcPreven],0)),"")</f>
        <v>0</v>
      </c>
      <c r="AZ141" s="17" t="str">
        <f>IF(B141&lt;&gt;0,IFERROR(IF(COUNTIF(PrevTodas[],"SI"),"SI",""),""),"")</f>
        <v/>
      </c>
      <c r="BA141" s="151" t="str">
        <f>IFERROR(INDEX(ItemOcPreven[TipoProPrev],MATCH(AZ141,PrevTodas[PrevTodas],0)),"")</f>
        <v/>
      </c>
      <c r="BB141" s="151" t="str">
        <f>IFERROR(INDEX(ItemOcPreven[NomProPrev],MATCH(AZ141,PrevTodas[PrevTodas],0)),"")</f>
        <v/>
      </c>
      <c r="BC141" s="17" t="str">
        <f>IF(B141&lt;&gt;0,IFERROR(IF(COUNTIF(ItemOcEvto[],B141),"SI",""),""),"")</f>
        <v/>
      </c>
      <c r="BD141" s="151">
        <f>IFERROR(INDEX(ItemOcEvto[TipoEvto],MATCH(B141,ItemOcEvto[ItemOcEvto],0)),"")</f>
        <v>0</v>
      </c>
      <c r="BE141" s="17" t="str">
        <f>IF(B141&lt;&gt;0,IFERROR(IF(COUNTIF(EvtoTodas[],"SI"),"SI",""),""),"")</f>
        <v/>
      </c>
      <c r="BF141" s="151" t="str">
        <f>IFERROR(INDEX(ItemOcEvto[TipoEvto],MATCH(BE141,EvtoTodas[EvtoTodas],0)),"")</f>
        <v/>
      </c>
      <c r="BG141" s="151">
        <f t="shared" si="13"/>
        <v>0</v>
      </c>
      <c r="BH141" s="151">
        <f t="shared" si="14"/>
        <v>0</v>
      </c>
      <c r="BI141" s="214"/>
    </row>
    <row r="142" spans="2:61" ht="18" customHeight="1" x14ac:dyDescent="0.25">
      <c r="B142" s="275"/>
      <c r="C142" s="275"/>
      <c r="D142" s="277" t="str">
        <f>IFERROR(VLOOKUP(B142,Item[],3,FALSE),IFERROR(VLOOKUP(B142,Item2[],3,FALSE),""))</f>
        <v/>
      </c>
      <c r="E142" s="276" t="str">
        <f>IFERROR(VLOOKUP(B142,Item[],2,FALSE),IFERROR(VLOOKUP(B142,Item2[],2,FALSE),""))</f>
        <v/>
      </c>
      <c r="F142" s="277"/>
      <c r="G142" s="278" t="str">
        <f t="shared" si="9"/>
        <v/>
      </c>
      <c r="H142" s="277"/>
      <c r="I142" s="277"/>
      <c r="J142" s="277"/>
      <c r="K142" s="278" t="str">
        <f t="shared" si="10"/>
        <v/>
      </c>
      <c r="L142" s="279" t="str">
        <f t="shared" si="11"/>
        <v/>
      </c>
      <c r="M142" s="277"/>
      <c r="N142" s="278" t="str">
        <f t="shared" si="12"/>
        <v/>
      </c>
      <c r="O142" s="275"/>
      <c r="P142" s="275"/>
      <c r="Q142" s="275"/>
      <c r="R142" s="275"/>
      <c r="S142" s="275"/>
      <c r="T142" s="275"/>
      <c r="U142" s="275"/>
      <c r="V142" s="275"/>
      <c r="W142" s="275"/>
      <c r="X142" s="275"/>
      <c r="Y142" s="275"/>
      <c r="Z142" s="275"/>
      <c r="AA142" s="275"/>
      <c r="AB142" s="275"/>
      <c r="AC142" s="275"/>
      <c r="AD142" s="275"/>
      <c r="AE142" s="275"/>
      <c r="AF142" s="275"/>
      <c r="AG142" s="275"/>
      <c r="AH142" s="275"/>
      <c r="AI142" s="275"/>
      <c r="AJ142" s="275"/>
      <c r="AK142" s="275"/>
      <c r="AL142" s="275"/>
      <c r="AM142" s="275"/>
      <c r="AN142" s="275"/>
      <c r="AO142" s="275"/>
      <c r="AP142" s="275"/>
      <c r="AQ142" s="275"/>
      <c r="AR142" s="275"/>
      <c r="AS142" s="280" t="str">
        <f>IF(C142&lt;&gt;0,IFERROR(IF(COUNTIF(AcuariosTto[],C142),"SI",""),""),"")</f>
        <v/>
      </c>
      <c r="AT142" s="151">
        <f>IFERROR(INDEX(AcuariosTto[SignoTTo],MATCH(C142,AcuariosTto[AcuariosTTo],0)),"")</f>
        <v>0</v>
      </c>
      <c r="AU142" s="151">
        <f>IFERROR(INDEX(AcuariosTto[TipoProd],MATCH(C142,AcuariosTto[AcuariosTTo],0)),"")</f>
        <v>0</v>
      </c>
      <c r="AV142" s="151">
        <f>IFERROR(INDEX(AcuariosTto[NomProd],MATCH(C142,AcuariosTto[AcuariosTTo],0)),"")</f>
        <v>0</v>
      </c>
      <c r="AW142" s="17" t="str">
        <f>IF(B142&lt;&gt;0,IFERROR(IF(COUNTIF(ItemOcPreven[],B142),"SI",""),""),"")</f>
        <v/>
      </c>
      <c r="AX142" s="17">
        <f>IFERROR(INDEX(ItemOcPreven[TipoProPrev],MATCH(B142,ItemOcPreven[ItemOcPreven],0)),"")</f>
        <v>0</v>
      </c>
      <c r="AY142" s="17">
        <f>IFERROR(INDEX(ItemOcPreven[NomProPrev],MATCH(B142,ItemOcPreven[ItemOcPreven],0)),"")</f>
        <v>0</v>
      </c>
      <c r="AZ142" s="17" t="str">
        <f>IF(B142&lt;&gt;0,IFERROR(IF(COUNTIF(PrevTodas[],"SI"),"SI",""),""),"")</f>
        <v/>
      </c>
      <c r="BA142" s="151" t="str">
        <f>IFERROR(INDEX(ItemOcPreven[TipoProPrev],MATCH(AZ142,PrevTodas[PrevTodas],0)),"")</f>
        <v/>
      </c>
      <c r="BB142" s="151" t="str">
        <f>IFERROR(INDEX(ItemOcPreven[NomProPrev],MATCH(AZ142,PrevTodas[PrevTodas],0)),"")</f>
        <v/>
      </c>
      <c r="BC142" s="17" t="str">
        <f>IF(B142&lt;&gt;0,IFERROR(IF(COUNTIF(ItemOcEvto[],B142),"SI",""),""),"")</f>
        <v/>
      </c>
      <c r="BD142" s="151">
        <f>IFERROR(INDEX(ItemOcEvto[TipoEvto],MATCH(B142,ItemOcEvto[ItemOcEvto],0)),"")</f>
        <v>0</v>
      </c>
      <c r="BE142" s="17" t="str">
        <f>IF(B142&lt;&gt;0,IFERROR(IF(COUNTIF(EvtoTodas[],"SI"),"SI",""),""),"")</f>
        <v/>
      </c>
      <c r="BF142" s="151" t="str">
        <f>IFERROR(INDEX(ItemOcEvto[TipoEvto],MATCH(BE142,EvtoTodas[EvtoTodas],0)),"")</f>
        <v/>
      </c>
      <c r="BG142" s="151">
        <f t="shared" si="13"/>
        <v>0</v>
      </c>
      <c r="BH142" s="151">
        <f t="shared" si="14"/>
        <v>0</v>
      </c>
      <c r="BI142" s="214"/>
    </row>
    <row r="143" spans="2:61" ht="18" customHeight="1" x14ac:dyDescent="0.25">
      <c r="B143" s="275"/>
      <c r="C143" s="275"/>
      <c r="D143" s="277" t="str">
        <f>IFERROR(VLOOKUP(B143,Item[],3,FALSE),IFERROR(VLOOKUP(B143,Item2[],3,FALSE),""))</f>
        <v/>
      </c>
      <c r="E143" s="276" t="str">
        <f>IFERROR(VLOOKUP(B143,Item[],2,FALSE),IFERROR(VLOOKUP(B143,Item2[],2,FALSE),""))</f>
        <v/>
      </c>
      <c r="F143" s="277"/>
      <c r="G143" s="278" t="str">
        <f t="shared" si="9"/>
        <v/>
      </c>
      <c r="H143" s="277"/>
      <c r="I143" s="277"/>
      <c r="J143" s="277"/>
      <c r="K143" s="278" t="str">
        <f t="shared" si="10"/>
        <v/>
      </c>
      <c r="L143" s="279" t="str">
        <f t="shared" si="11"/>
        <v/>
      </c>
      <c r="M143" s="277"/>
      <c r="N143" s="278" t="str">
        <f t="shared" si="12"/>
        <v/>
      </c>
      <c r="O143" s="275"/>
      <c r="P143" s="275"/>
      <c r="Q143" s="275"/>
      <c r="R143" s="275"/>
      <c r="S143" s="275"/>
      <c r="T143" s="275"/>
      <c r="U143" s="275"/>
      <c r="V143" s="275"/>
      <c r="W143" s="275"/>
      <c r="X143" s="275"/>
      <c r="Y143" s="275"/>
      <c r="Z143" s="275"/>
      <c r="AA143" s="275"/>
      <c r="AB143" s="275"/>
      <c r="AC143" s="275"/>
      <c r="AD143" s="275"/>
      <c r="AE143" s="275"/>
      <c r="AF143" s="275"/>
      <c r="AG143" s="275"/>
      <c r="AH143" s="275"/>
      <c r="AI143" s="275"/>
      <c r="AJ143" s="275"/>
      <c r="AK143" s="275"/>
      <c r="AL143" s="275"/>
      <c r="AM143" s="275"/>
      <c r="AN143" s="275"/>
      <c r="AO143" s="275"/>
      <c r="AP143" s="275"/>
      <c r="AQ143" s="275"/>
      <c r="AR143" s="275"/>
      <c r="AS143" s="280" t="str">
        <f>IF(C143&lt;&gt;0,IFERROR(IF(COUNTIF(AcuariosTto[],C143),"SI",""),""),"")</f>
        <v/>
      </c>
      <c r="AT143" s="151">
        <f>IFERROR(INDEX(AcuariosTto[SignoTTo],MATCH(C143,AcuariosTto[AcuariosTTo],0)),"")</f>
        <v>0</v>
      </c>
      <c r="AU143" s="151">
        <f>IFERROR(INDEX(AcuariosTto[TipoProd],MATCH(C143,AcuariosTto[AcuariosTTo],0)),"")</f>
        <v>0</v>
      </c>
      <c r="AV143" s="151">
        <f>IFERROR(INDEX(AcuariosTto[NomProd],MATCH(C143,AcuariosTto[AcuariosTTo],0)),"")</f>
        <v>0</v>
      </c>
      <c r="AW143" s="17" t="str">
        <f>IF(B143&lt;&gt;0,IFERROR(IF(COUNTIF(ItemOcPreven[],B143),"SI",""),""),"")</f>
        <v/>
      </c>
      <c r="AX143" s="17">
        <f>IFERROR(INDEX(ItemOcPreven[TipoProPrev],MATCH(B143,ItemOcPreven[ItemOcPreven],0)),"")</f>
        <v>0</v>
      </c>
      <c r="AY143" s="17">
        <f>IFERROR(INDEX(ItemOcPreven[NomProPrev],MATCH(B143,ItemOcPreven[ItemOcPreven],0)),"")</f>
        <v>0</v>
      </c>
      <c r="AZ143" s="17" t="str">
        <f>IF(B143&lt;&gt;0,IFERROR(IF(COUNTIF(PrevTodas[],"SI"),"SI",""),""),"")</f>
        <v/>
      </c>
      <c r="BA143" s="151" t="str">
        <f>IFERROR(INDEX(ItemOcPreven[TipoProPrev],MATCH(AZ143,PrevTodas[PrevTodas],0)),"")</f>
        <v/>
      </c>
      <c r="BB143" s="151" t="str">
        <f>IFERROR(INDEX(ItemOcPreven[NomProPrev],MATCH(AZ143,PrevTodas[PrevTodas],0)),"")</f>
        <v/>
      </c>
      <c r="BC143" s="17" t="str">
        <f>IF(B143&lt;&gt;0,IFERROR(IF(COUNTIF(ItemOcEvto[],B143),"SI",""),""),"")</f>
        <v/>
      </c>
      <c r="BD143" s="151">
        <f>IFERROR(INDEX(ItemOcEvto[TipoEvto],MATCH(B143,ItemOcEvto[ItemOcEvto],0)),"")</f>
        <v>0</v>
      </c>
      <c r="BE143" s="17" t="str">
        <f>IF(B143&lt;&gt;0,IFERROR(IF(COUNTIF(EvtoTodas[],"SI"),"SI",""),""),"")</f>
        <v/>
      </c>
      <c r="BF143" s="151" t="str">
        <f>IFERROR(INDEX(ItemOcEvto[TipoEvto],MATCH(BE143,EvtoTodas[EvtoTodas],0)),"")</f>
        <v/>
      </c>
      <c r="BG143" s="151">
        <f t="shared" si="13"/>
        <v>0</v>
      </c>
      <c r="BH143" s="151">
        <f t="shared" si="14"/>
        <v>0</v>
      </c>
      <c r="BI143" s="214"/>
    </row>
    <row r="144" spans="2:61" ht="18" customHeight="1" x14ac:dyDescent="0.25">
      <c r="B144" s="275"/>
      <c r="C144" s="275"/>
      <c r="D144" s="277" t="str">
        <f>IFERROR(VLOOKUP(B144,Item[],3,FALSE),IFERROR(VLOOKUP(B144,Item2[],3,FALSE),""))</f>
        <v/>
      </c>
      <c r="E144" s="276" t="str">
        <f>IFERROR(VLOOKUP(B144,Item[],2,FALSE),IFERROR(VLOOKUP(B144,Item2[],2,FALSE),""))</f>
        <v/>
      </c>
      <c r="F144" s="277"/>
      <c r="G144" s="278" t="str">
        <f t="shared" ref="G144:G207" si="15">IF(F144&gt;0,IFERROR(F144-K144,F144),"")</f>
        <v/>
      </c>
      <c r="H144" s="277"/>
      <c r="I144" s="277"/>
      <c r="J144" s="277"/>
      <c r="K144" s="278" t="str">
        <f t="shared" ref="K144:K207" si="16">IF(B144&gt;0,SUM(O144:AR144),"")</f>
        <v/>
      </c>
      <c r="L144" s="279" t="str">
        <f t="shared" ref="L144:L207" si="17">IFERROR(K144/F144,"")</f>
        <v/>
      </c>
      <c r="M144" s="277"/>
      <c r="N144" s="278" t="str">
        <f t="shared" ref="N144:N207" si="18">AS144</f>
        <v/>
      </c>
      <c r="O144" s="275"/>
      <c r="P144" s="275"/>
      <c r="Q144" s="275"/>
      <c r="R144" s="275"/>
      <c r="S144" s="275"/>
      <c r="T144" s="275"/>
      <c r="U144" s="275"/>
      <c r="V144" s="275"/>
      <c r="W144" s="275"/>
      <c r="X144" s="275"/>
      <c r="Y144" s="275"/>
      <c r="Z144" s="275"/>
      <c r="AA144" s="275"/>
      <c r="AB144" s="275"/>
      <c r="AC144" s="275"/>
      <c r="AD144" s="275"/>
      <c r="AE144" s="275"/>
      <c r="AF144" s="275"/>
      <c r="AG144" s="275"/>
      <c r="AH144" s="275"/>
      <c r="AI144" s="275"/>
      <c r="AJ144" s="275"/>
      <c r="AK144" s="275"/>
      <c r="AL144" s="275"/>
      <c r="AM144" s="275"/>
      <c r="AN144" s="275"/>
      <c r="AO144" s="275"/>
      <c r="AP144" s="275"/>
      <c r="AQ144" s="275"/>
      <c r="AR144" s="275"/>
      <c r="AS144" s="280" t="str">
        <f>IF(C144&lt;&gt;0,IFERROR(IF(COUNTIF(AcuariosTto[],C144),"SI",""),""),"")</f>
        <v/>
      </c>
      <c r="AT144" s="151">
        <f>IFERROR(INDEX(AcuariosTto[SignoTTo],MATCH(C144,AcuariosTto[AcuariosTTo],0)),"")</f>
        <v>0</v>
      </c>
      <c r="AU144" s="151">
        <f>IFERROR(INDEX(AcuariosTto[TipoProd],MATCH(C144,AcuariosTto[AcuariosTTo],0)),"")</f>
        <v>0</v>
      </c>
      <c r="AV144" s="151">
        <f>IFERROR(INDEX(AcuariosTto[NomProd],MATCH(C144,AcuariosTto[AcuariosTTo],0)),"")</f>
        <v>0</v>
      </c>
      <c r="AW144" s="17" t="str">
        <f>IF(B144&lt;&gt;0,IFERROR(IF(COUNTIF(ItemOcPreven[],B144),"SI",""),""),"")</f>
        <v/>
      </c>
      <c r="AX144" s="17">
        <f>IFERROR(INDEX(ItemOcPreven[TipoProPrev],MATCH(B144,ItemOcPreven[ItemOcPreven],0)),"")</f>
        <v>0</v>
      </c>
      <c r="AY144" s="17">
        <f>IFERROR(INDEX(ItemOcPreven[NomProPrev],MATCH(B144,ItemOcPreven[ItemOcPreven],0)),"")</f>
        <v>0</v>
      </c>
      <c r="AZ144" s="17" t="str">
        <f>IF(B144&lt;&gt;0,IFERROR(IF(COUNTIF(PrevTodas[],"SI"),"SI",""),""),"")</f>
        <v/>
      </c>
      <c r="BA144" s="151" t="str">
        <f>IFERROR(INDEX(ItemOcPreven[TipoProPrev],MATCH(AZ144,PrevTodas[PrevTodas],0)),"")</f>
        <v/>
      </c>
      <c r="BB144" s="151" t="str">
        <f>IFERROR(INDEX(ItemOcPreven[NomProPrev],MATCH(AZ144,PrevTodas[PrevTodas],0)),"")</f>
        <v/>
      </c>
      <c r="BC144" s="17" t="str">
        <f>IF(B144&lt;&gt;0,IFERROR(IF(COUNTIF(ItemOcEvto[],B144),"SI",""),""),"")</f>
        <v/>
      </c>
      <c r="BD144" s="151">
        <f>IFERROR(INDEX(ItemOcEvto[TipoEvto],MATCH(B144,ItemOcEvto[ItemOcEvto],0)),"")</f>
        <v>0</v>
      </c>
      <c r="BE144" s="17" t="str">
        <f>IF(B144&lt;&gt;0,IFERROR(IF(COUNTIF(EvtoTodas[],"SI"),"SI",""),""),"")</f>
        <v/>
      </c>
      <c r="BF144" s="151" t="str">
        <f>IFERROR(INDEX(ItemOcEvto[TipoEvto],MATCH(BE144,EvtoTodas[EvtoTodas],0)),"")</f>
        <v/>
      </c>
      <c r="BG144" s="151">
        <f t="shared" ref="BG144:BG207" si="19">SUM(P144:V144)</f>
        <v>0</v>
      </c>
      <c r="BH144" s="151">
        <f t="shared" ref="BH144:BH207" si="20">SUM(W144:AC144)</f>
        <v>0</v>
      </c>
      <c r="BI144" s="214"/>
    </row>
    <row r="145" spans="2:61" ht="18" customHeight="1" x14ac:dyDescent="0.25">
      <c r="B145" s="275"/>
      <c r="C145" s="275"/>
      <c r="D145" s="277" t="str">
        <f>IFERROR(VLOOKUP(B145,Item[],3,FALSE),IFERROR(VLOOKUP(B145,Item2[],3,FALSE),""))</f>
        <v/>
      </c>
      <c r="E145" s="276" t="str">
        <f>IFERROR(VLOOKUP(B145,Item[],2,FALSE),IFERROR(VLOOKUP(B145,Item2[],2,FALSE),""))</f>
        <v/>
      </c>
      <c r="F145" s="277"/>
      <c r="G145" s="278" t="str">
        <f t="shared" si="15"/>
        <v/>
      </c>
      <c r="H145" s="277"/>
      <c r="I145" s="277"/>
      <c r="J145" s="277"/>
      <c r="K145" s="278" t="str">
        <f t="shared" si="16"/>
        <v/>
      </c>
      <c r="L145" s="279" t="str">
        <f t="shared" si="17"/>
        <v/>
      </c>
      <c r="M145" s="277"/>
      <c r="N145" s="278" t="str">
        <f t="shared" si="18"/>
        <v/>
      </c>
      <c r="O145" s="275"/>
      <c r="P145" s="275"/>
      <c r="Q145" s="275"/>
      <c r="R145" s="275"/>
      <c r="S145" s="275"/>
      <c r="T145" s="275"/>
      <c r="U145" s="275"/>
      <c r="V145" s="275"/>
      <c r="W145" s="275"/>
      <c r="X145" s="275"/>
      <c r="Y145" s="275"/>
      <c r="Z145" s="275"/>
      <c r="AA145" s="275"/>
      <c r="AB145" s="275"/>
      <c r="AC145" s="275"/>
      <c r="AD145" s="275"/>
      <c r="AE145" s="275"/>
      <c r="AF145" s="275"/>
      <c r="AG145" s="275"/>
      <c r="AH145" s="275"/>
      <c r="AI145" s="275"/>
      <c r="AJ145" s="275"/>
      <c r="AK145" s="275"/>
      <c r="AL145" s="275"/>
      <c r="AM145" s="275"/>
      <c r="AN145" s="275"/>
      <c r="AO145" s="275"/>
      <c r="AP145" s="275"/>
      <c r="AQ145" s="275"/>
      <c r="AR145" s="275"/>
      <c r="AS145" s="280" t="str">
        <f>IF(C145&lt;&gt;0,IFERROR(IF(COUNTIF(AcuariosTto[],C145),"SI",""),""),"")</f>
        <v/>
      </c>
      <c r="AT145" s="151">
        <f>IFERROR(INDEX(AcuariosTto[SignoTTo],MATCH(C145,AcuariosTto[AcuariosTTo],0)),"")</f>
        <v>0</v>
      </c>
      <c r="AU145" s="151">
        <f>IFERROR(INDEX(AcuariosTto[TipoProd],MATCH(C145,AcuariosTto[AcuariosTTo],0)),"")</f>
        <v>0</v>
      </c>
      <c r="AV145" s="151">
        <f>IFERROR(INDEX(AcuariosTto[NomProd],MATCH(C145,AcuariosTto[AcuariosTTo],0)),"")</f>
        <v>0</v>
      </c>
      <c r="AW145" s="17" t="str">
        <f>IF(B145&lt;&gt;0,IFERROR(IF(COUNTIF(ItemOcPreven[],B145),"SI",""),""),"")</f>
        <v/>
      </c>
      <c r="AX145" s="17">
        <f>IFERROR(INDEX(ItemOcPreven[TipoProPrev],MATCH(B145,ItemOcPreven[ItemOcPreven],0)),"")</f>
        <v>0</v>
      </c>
      <c r="AY145" s="17">
        <f>IFERROR(INDEX(ItemOcPreven[NomProPrev],MATCH(B145,ItemOcPreven[ItemOcPreven],0)),"")</f>
        <v>0</v>
      </c>
      <c r="AZ145" s="17" t="str">
        <f>IF(B145&lt;&gt;0,IFERROR(IF(COUNTIF(PrevTodas[],"SI"),"SI",""),""),"")</f>
        <v/>
      </c>
      <c r="BA145" s="151" t="str">
        <f>IFERROR(INDEX(ItemOcPreven[TipoProPrev],MATCH(AZ145,PrevTodas[PrevTodas],0)),"")</f>
        <v/>
      </c>
      <c r="BB145" s="151" t="str">
        <f>IFERROR(INDEX(ItemOcPreven[NomProPrev],MATCH(AZ145,PrevTodas[PrevTodas],0)),"")</f>
        <v/>
      </c>
      <c r="BC145" s="17" t="str">
        <f>IF(B145&lt;&gt;0,IFERROR(IF(COUNTIF(ItemOcEvto[],B145),"SI",""),""),"")</f>
        <v/>
      </c>
      <c r="BD145" s="151">
        <f>IFERROR(INDEX(ItemOcEvto[TipoEvto],MATCH(B145,ItemOcEvto[ItemOcEvto],0)),"")</f>
        <v>0</v>
      </c>
      <c r="BE145" s="17" t="str">
        <f>IF(B145&lt;&gt;0,IFERROR(IF(COUNTIF(EvtoTodas[],"SI"),"SI",""),""),"")</f>
        <v/>
      </c>
      <c r="BF145" s="151" t="str">
        <f>IFERROR(INDEX(ItemOcEvto[TipoEvto],MATCH(BE145,EvtoTodas[EvtoTodas],0)),"")</f>
        <v/>
      </c>
      <c r="BG145" s="151">
        <f t="shared" si="19"/>
        <v>0</v>
      </c>
      <c r="BH145" s="151">
        <f t="shared" si="20"/>
        <v>0</v>
      </c>
      <c r="BI145" s="214"/>
    </row>
    <row r="146" spans="2:61" ht="18" customHeight="1" x14ac:dyDescent="0.25">
      <c r="B146" s="275"/>
      <c r="C146" s="275"/>
      <c r="D146" s="277" t="str">
        <f>IFERROR(VLOOKUP(B146,Item[],3,FALSE),IFERROR(VLOOKUP(B146,Item2[],3,FALSE),""))</f>
        <v/>
      </c>
      <c r="E146" s="276" t="str">
        <f>IFERROR(VLOOKUP(B146,Item[],2,FALSE),IFERROR(VLOOKUP(B146,Item2[],2,FALSE),""))</f>
        <v/>
      </c>
      <c r="F146" s="277"/>
      <c r="G146" s="278" t="str">
        <f t="shared" si="15"/>
        <v/>
      </c>
      <c r="H146" s="277"/>
      <c r="I146" s="277"/>
      <c r="J146" s="277"/>
      <c r="K146" s="278" t="str">
        <f t="shared" si="16"/>
        <v/>
      </c>
      <c r="L146" s="279" t="str">
        <f t="shared" si="17"/>
        <v/>
      </c>
      <c r="M146" s="277"/>
      <c r="N146" s="278" t="str">
        <f t="shared" si="18"/>
        <v/>
      </c>
      <c r="O146" s="275"/>
      <c r="P146" s="275"/>
      <c r="Q146" s="275"/>
      <c r="R146" s="275"/>
      <c r="S146" s="275"/>
      <c r="T146" s="275"/>
      <c r="U146" s="275"/>
      <c r="V146" s="275"/>
      <c r="W146" s="275"/>
      <c r="X146" s="275"/>
      <c r="Y146" s="275"/>
      <c r="Z146" s="275"/>
      <c r="AA146" s="275"/>
      <c r="AB146" s="275"/>
      <c r="AC146" s="275"/>
      <c r="AD146" s="275"/>
      <c r="AE146" s="275"/>
      <c r="AF146" s="275"/>
      <c r="AG146" s="275"/>
      <c r="AH146" s="275"/>
      <c r="AI146" s="275"/>
      <c r="AJ146" s="275"/>
      <c r="AK146" s="275"/>
      <c r="AL146" s="275"/>
      <c r="AM146" s="275"/>
      <c r="AN146" s="275"/>
      <c r="AO146" s="275"/>
      <c r="AP146" s="275"/>
      <c r="AQ146" s="275"/>
      <c r="AR146" s="275"/>
      <c r="AS146" s="280" t="str">
        <f>IF(C146&lt;&gt;0,IFERROR(IF(COUNTIF(AcuariosTto[],C146),"SI",""),""),"")</f>
        <v/>
      </c>
      <c r="AT146" s="151">
        <f>IFERROR(INDEX(AcuariosTto[SignoTTo],MATCH(C146,AcuariosTto[AcuariosTTo],0)),"")</f>
        <v>0</v>
      </c>
      <c r="AU146" s="151">
        <f>IFERROR(INDEX(AcuariosTto[TipoProd],MATCH(C146,AcuariosTto[AcuariosTTo],0)),"")</f>
        <v>0</v>
      </c>
      <c r="AV146" s="151">
        <f>IFERROR(INDEX(AcuariosTto[NomProd],MATCH(C146,AcuariosTto[AcuariosTTo],0)),"")</f>
        <v>0</v>
      </c>
      <c r="AW146" s="17" t="str">
        <f>IF(B146&lt;&gt;0,IFERROR(IF(COUNTIF(ItemOcPreven[],B146),"SI",""),""),"")</f>
        <v/>
      </c>
      <c r="AX146" s="17">
        <f>IFERROR(INDEX(ItemOcPreven[TipoProPrev],MATCH(B146,ItemOcPreven[ItemOcPreven],0)),"")</f>
        <v>0</v>
      </c>
      <c r="AY146" s="17">
        <f>IFERROR(INDEX(ItemOcPreven[NomProPrev],MATCH(B146,ItemOcPreven[ItemOcPreven],0)),"")</f>
        <v>0</v>
      </c>
      <c r="AZ146" s="17" t="str">
        <f>IF(B146&lt;&gt;0,IFERROR(IF(COUNTIF(PrevTodas[],"SI"),"SI",""),""),"")</f>
        <v/>
      </c>
      <c r="BA146" s="151" t="str">
        <f>IFERROR(INDEX(ItemOcPreven[TipoProPrev],MATCH(AZ146,PrevTodas[PrevTodas],0)),"")</f>
        <v/>
      </c>
      <c r="BB146" s="151" t="str">
        <f>IFERROR(INDEX(ItemOcPreven[NomProPrev],MATCH(AZ146,PrevTodas[PrevTodas],0)),"")</f>
        <v/>
      </c>
      <c r="BC146" s="17" t="str">
        <f>IF(B146&lt;&gt;0,IFERROR(IF(COUNTIF(ItemOcEvto[],B146),"SI",""),""),"")</f>
        <v/>
      </c>
      <c r="BD146" s="151">
        <f>IFERROR(INDEX(ItemOcEvto[TipoEvto],MATCH(B146,ItemOcEvto[ItemOcEvto],0)),"")</f>
        <v>0</v>
      </c>
      <c r="BE146" s="17" t="str">
        <f>IF(B146&lt;&gt;0,IFERROR(IF(COUNTIF(EvtoTodas[],"SI"),"SI",""),""),"")</f>
        <v/>
      </c>
      <c r="BF146" s="151" t="str">
        <f>IFERROR(INDEX(ItemOcEvto[TipoEvto],MATCH(BE146,EvtoTodas[EvtoTodas],0)),"")</f>
        <v/>
      </c>
      <c r="BG146" s="151">
        <f t="shared" si="19"/>
        <v>0</v>
      </c>
      <c r="BH146" s="151">
        <f t="shared" si="20"/>
        <v>0</v>
      </c>
      <c r="BI146" s="214"/>
    </row>
    <row r="147" spans="2:61" ht="18" customHeight="1" x14ac:dyDescent="0.25">
      <c r="B147" s="275"/>
      <c r="C147" s="275"/>
      <c r="D147" s="277" t="str">
        <f>IFERROR(VLOOKUP(B147,Item[],3,FALSE),IFERROR(VLOOKUP(B147,Item2[],3,FALSE),""))</f>
        <v/>
      </c>
      <c r="E147" s="276" t="str">
        <f>IFERROR(VLOOKUP(B147,Item[],2,FALSE),IFERROR(VLOOKUP(B147,Item2[],2,FALSE),""))</f>
        <v/>
      </c>
      <c r="F147" s="277"/>
      <c r="G147" s="278" t="str">
        <f t="shared" si="15"/>
        <v/>
      </c>
      <c r="H147" s="277"/>
      <c r="I147" s="277"/>
      <c r="J147" s="277"/>
      <c r="K147" s="278" t="str">
        <f t="shared" si="16"/>
        <v/>
      </c>
      <c r="L147" s="279" t="str">
        <f t="shared" si="17"/>
        <v/>
      </c>
      <c r="M147" s="277"/>
      <c r="N147" s="278" t="str">
        <f t="shared" si="18"/>
        <v/>
      </c>
      <c r="O147" s="275"/>
      <c r="P147" s="275"/>
      <c r="Q147" s="275"/>
      <c r="R147" s="275"/>
      <c r="S147" s="275"/>
      <c r="T147" s="275"/>
      <c r="U147" s="275"/>
      <c r="V147" s="275"/>
      <c r="W147" s="275"/>
      <c r="X147" s="275"/>
      <c r="Y147" s="275"/>
      <c r="Z147" s="275"/>
      <c r="AA147" s="275"/>
      <c r="AB147" s="275"/>
      <c r="AC147" s="275"/>
      <c r="AD147" s="275"/>
      <c r="AE147" s="275"/>
      <c r="AF147" s="275"/>
      <c r="AG147" s="275"/>
      <c r="AH147" s="275"/>
      <c r="AI147" s="275"/>
      <c r="AJ147" s="275"/>
      <c r="AK147" s="275"/>
      <c r="AL147" s="275"/>
      <c r="AM147" s="275"/>
      <c r="AN147" s="275"/>
      <c r="AO147" s="275"/>
      <c r="AP147" s="275"/>
      <c r="AQ147" s="275"/>
      <c r="AR147" s="275"/>
      <c r="AS147" s="280" t="str">
        <f>IF(C147&lt;&gt;0,IFERROR(IF(COUNTIF(AcuariosTto[],C147),"SI",""),""),"")</f>
        <v/>
      </c>
      <c r="AT147" s="151">
        <f>IFERROR(INDEX(AcuariosTto[SignoTTo],MATCH(C147,AcuariosTto[AcuariosTTo],0)),"")</f>
        <v>0</v>
      </c>
      <c r="AU147" s="151">
        <f>IFERROR(INDEX(AcuariosTto[TipoProd],MATCH(C147,AcuariosTto[AcuariosTTo],0)),"")</f>
        <v>0</v>
      </c>
      <c r="AV147" s="151">
        <f>IFERROR(INDEX(AcuariosTto[NomProd],MATCH(C147,AcuariosTto[AcuariosTTo],0)),"")</f>
        <v>0</v>
      </c>
      <c r="AW147" s="17" t="str">
        <f>IF(B147&lt;&gt;0,IFERROR(IF(COUNTIF(ItemOcPreven[],B147),"SI",""),""),"")</f>
        <v/>
      </c>
      <c r="AX147" s="17">
        <f>IFERROR(INDEX(ItemOcPreven[TipoProPrev],MATCH(B147,ItemOcPreven[ItemOcPreven],0)),"")</f>
        <v>0</v>
      </c>
      <c r="AY147" s="17">
        <f>IFERROR(INDEX(ItemOcPreven[NomProPrev],MATCH(B147,ItemOcPreven[ItemOcPreven],0)),"")</f>
        <v>0</v>
      </c>
      <c r="AZ147" s="17" t="str">
        <f>IF(B147&lt;&gt;0,IFERROR(IF(COUNTIF(PrevTodas[],"SI"),"SI",""),""),"")</f>
        <v/>
      </c>
      <c r="BA147" s="151" t="str">
        <f>IFERROR(INDEX(ItemOcPreven[TipoProPrev],MATCH(AZ147,PrevTodas[PrevTodas],0)),"")</f>
        <v/>
      </c>
      <c r="BB147" s="151" t="str">
        <f>IFERROR(INDEX(ItemOcPreven[NomProPrev],MATCH(AZ147,PrevTodas[PrevTodas],0)),"")</f>
        <v/>
      </c>
      <c r="BC147" s="17" t="str">
        <f>IF(B147&lt;&gt;0,IFERROR(IF(COUNTIF(ItemOcEvto[],B147),"SI",""),""),"")</f>
        <v/>
      </c>
      <c r="BD147" s="151">
        <f>IFERROR(INDEX(ItemOcEvto[TipoEvto],MATCH(B147,ItemOcEvto[ItemOcEvto],0)),"")</f>
        <v>0</v>
      </c>
      <c r="BE147" s="17" t="str">
        <f>IF(B147&lt;&gt;0,IFERROR(IF(COUNTIF(EvtoTodas[],"SI"),"SI",""),""),"")</f>
        <v/>
      </c>
      <c r="BF147" s="151" t="str">
        <f>IFERROR(INDEX(ItemOcEvto[TipoEvto],MATCH(BE147,EvtoTodas[EvtoTodas],0)),"")</f>
        <v/>
      </c>
      <c r="BG147" s="151">
        <f t="shared" si="19"/>
        <v>0</v>
      </c>
      <c r="BH147" s="151">
        <f t="shared" si="20"/>
        <v>0</v>
      </c>
      <c r="BI147" s="214"/>
    </row>
    <row r="148" spans="2:61" ht="18" customHeight="1" x14ac:dyDescent="0.25">
      <c r="B148" s="275"/>
      <c r="C148" s="275"/>
      <c r="D148" s="277" t="str">
        <f>IFERROR(VLOOKUP(B148,Item[],3,FALSE),IFERROR(VLOOKUP(B148,Item2[],3,FALSE),""))</f>
        <v/>
      </c>
      <c r="E148" s="276" t="str">
        <f>IFERROR(VLOOKUP(B148,Item[],2,FALSE),IFERROR(VLOOKUP(B148,Item2[],2,FALSE),""))</f>
        <v/>
      </c>
      <c r="F148" s="277"/>
      <c r="G148" s="278" t="str">
        <f t="shared" si="15"/>
        <v/>
      </c>
      <c r="H148" s="277"/>
      <c r="I148" s="277"/>
      <c r="J148" s="277"/>
      <c r="K148" s="278" t="str">
        <f t="shared" si="16"/>
        <v/>
      </c>
      <c r="L148" s="279" t="str">
        <f t="shared" si="17"/>
        <v/>
      </c>
      <c r="M148" s="277"/>
      <c r="N148" s="278" t="str">
        <f t="shared" si="18"/>
        <v/>
      </c>
      <c r="O148" s="275"/>
      <c r="P148" s="275"/>
      <c r="Q148" s="275"/>
      <c r="R148" s="275"/>
      <c r="S148" s="275"/>
      <c r="T148" s="275"/>
      <c r="U148" s="275"/>
      <c r="V148" s="275"/>
      <c r="W148" s="275"/>
      <c r="X148" s="275"/>
      <c r="Y148" s="275"/>
      <c r="Z148" s="275"/>
      <c r="AA148" s="275"/>
      <c r="AB148" s="275"/>
      <c r="AC148" s="275"/>
      <c r="AD148" s="275"/>
      <c r="AE148" s="275"/>
      <c r="AF148" s="275"/>
      <c r="AG148" s="275"/>
      <c r="AH148" s="275"/>
      <c r="AI148" s="275"/>
      <c r="AJ148" s="275"/>
      <c r="AK148" s="275"/>
      <c r="AL148" s="275"/>
      <c r="AM148" s="275"/>
      <c r="AN148" s="275"/>
      <c r="AO148" s="275"/>
      <c r="AP148" s="275"/>
      <c r="AQ148" s="275"/>
      <c r="AR148" s="275"/>
      <c r="AS148" s="280" t="str">
        <f>IF(C148&lt;&gt;0,IFERROR(IF(COUNTIF(AcuariosTto[],C148),"SI",""),""),"")</f>
        <v/>
      </c>
      <c r="AT148" s="151">
        <f>IFERROR(INDEX(AcuariosTto[SignoTTo],MATCH(C148,AcuariosTto[AcuariosTTo],0)),"")</f>
        <v>0</v>
      </c>
      <c r="AU148" s="151">
        <f>IFERROR(INDEX(AcuariosTto[TipoProd],MATCH(C148,AcuariosTto[AcuariosTTo],0)),"")</f>
        <v>0</v>
      </c>
      <c r="AV148" s="151">
        <f>IFERROR(INDEX(AcuariosTto[NomProd],MATCH(C148,AcuariosTto[AcuariosTTo],0)),"")</f>
        <v>0</v>
      </c>
      <c r="AW148" s="17" t="str">
        <f>IF(B148&lt;&gt;0,IFERROR(IF(COUNTIF(ItemOcPreven[],B148),"SI",""),""),"")</f>
        <v/>
      </c>
      <c r="AX148" s="17">
        <f>IFERROR(INDEX(ItemOcPreven[TipoProPrev],MATCH(B148,ItemOcPreven[ItemOcPreven],0)),"")</f>
        <v>0</v>
      </c>
      <c r="AY148" s="17">
        <f>IFERROR(INDEX(ItemOcPreven[NomProPrev],MATCH(B148,ItemOcPreven[ItemOcPreven],0)),"")</f>
        <v>0</v>
      </c>
      <c r="AZ148" s="17" t="str">
        <f>IF(B148&lt;&gt;0,IFERROR(IF(COUNTIF(PrevTodas[],"SI"),"SI",""),""),"")</f>
        <v/>
      </c>
      <c r="BA148" s="151" t="str">
        <f>IFERROR(INDEX(ItemOcPreven[TipoProPrev],MATCH(AZ148,PrevTodas[PrevTodas],0)),"")</f>
        <v/>
      </c>
      <c r="BB148" s="151" t="str">
        <f>IFERROR(INDEX(ItemOcPreven[NomProPrev],MATCH(AZ148,PrevTodas[PrevTodas],0)),"")</f>
        <v/>
      </c>
      <c r="BC148" s="17" t="str">
        <f>IF(B148&lt;&gt;0,IFERROR(IF(COUNTIF(ItemOcEvto[],B148),"SI",""),""),"")</f>
        <v/>
      </c>
      <c r="BD148" s="151">
        <f>IFERROR(INDEX(ItemOcEvto[TipoEvto],MATCH(B148,ItemOcEvto[ItemOcEvto],0)),"")</f>
        <v>0</v>
      </c>
      <c r="BE148" s="17" t="str">
        <f>IF(B148&lt;&gt;0,IFERROR(IF(COUNTIF(EvtoTodas[],"SI"),"SI",""),""),"")</f>
        <v/>
      </c>
      <c r="BF148" s="151" t="str">
        <f>IFERROR(INDEX(ItemOcEvto[TipoEvto],MATCH(BE148,EvtoTodas[EvtoTodas],0)),"")</f>
        <v/>
      </c>
      <c r="BG148" s="151">
        <f t="shared" si="19"/>
        <v>0</v>
      </c>
      <c r="BH148" s="151">
        <f t="shared" si="20"/>
        <v>0</v>
      </c>
      <c r="BI148" s="214"/>
    </row>
    <row r="149" spans="2:61" ht="18" customHeight="1" x14ac:dyDescent="0.25">
      <c r="B149" s="275"/>
      <c r="C149" s="275"/>
      <c r="D149" s="277" t="str">
        <f>IFERROR(VLOOKUP(B149,Item[],3,FALSE),IFERROR(VLOOKUP(B149,Item2[],3,FALSE),""))</f>
        <v/>
      </c>
      <c r="E149" s="276" t="str">
        <f>IFERROR(VLOOKUP(B149,Item[],2,FALSE),IFERROR(VLOOKUP(B149,Item2[],2,FALSE),""))</f>
        <v/>
      </c>
      <c r="F149" s="277"/>
      <c r="G149" s="278" t="str">
        <f t="shared" si="15"/>
        <v/>
      </c>
      <c r="H149" s="277"/>
      <c r="I149" s="277"/>
      <c r="J149" s="277"/>
      <c r="K149" s="278" t="str">
        <f t="shared" si="16"/>
        <v/>
      </c>
      <c r="L149" s="279" t="str">
        <f t="shared" si="17"/>
        <v/>
      </c>
      <c r="M149" s="277"/>
      <c r="N149" s="278" t="str">
        <f t="shared" si="18"/>
        <v/>
      </c>
      <c r="O149" s="275"/>
      <c r="P149" s="275"/>
      <c r="Q149" s="275"/>
      <c r="R149" s="275"/>
      <c r="S149" s="275"/>
      <c r="T149" s="275"/>
      <c r="U149" s="275"/>
      <c r="V149" s="275"/>
      <c r="W149" s="275"/>
      <c r="X149" s="275"/>
      <c r="Y149" s="275"/>
      <c r="Z149" s="275"/>
      <c r="AA149" s="275"/>
      <c r="AB149" s="275"/>
      <c r="AC149" s="275"/>
      <c r="AD149" s="275"/>
      <c r="AE149" s="275"/>
      <c r="AF149" s="275"/>
      <c r="AG149" s="275"/>
      <c r="AH149" s="275"/>
      <c r="AI149" s="275"/>
      <c r="AJ149" s="275"/>
      <c r="AK149" s="275"/>
      <c r="AL149" s="275"/>
      <c r="AM149" s="275"/>
      <c r="AN149" s="275"/>
      <c r="AO149" s="275"/>
      <c r="AP149" s="275"/>
      <c r="AQ149" s="275"/>
      <c r="AR149" s="275"/>
      <c r="AS149" s="280" t="str">
        <f>IF(C149&lt;&gt;0,IFERROR(IF(COUNTIF(AcuariosTto[],C149),"SI",""),""),"")</f>
        <v/>
      </c>
      <c r="AT149" s="151">
        <f>IFERROR(INDEX(AcuariosTto[SignoTTo],MATCH(C149,AcuariosTto[AcuariosTTo],0)),"")</f>
        <v>0</v>
      </c>
      <c r="AU149" s="151">
        <f>IFERROR(INDEX(AcuariosTto[TipoProd],MATCH(C149,AcuariosTto[AcuariosTTo],0)),"")</f>
        <v>0</v>
      </c>
      <c r="AV149" s="151">
        <f>IFERROR(INDEX(AcuariosTto[NomProd],MATCH(C149,AcuariosTto[AcuariosTTo],0)),"")</f>
        <v>0</v>
      </c>
      <c r="AW149" s="17" t="str">
        <f>IF(B149&lt;&gt;0,IFERROR(IF(COUNTIF(ItemOcPreven[],B149),"SI",""),""),"")</f>
        <v/>
      </c>
      <c r="AX149" s="17">
        <f>IFERROR(INDEX(ItemOcPreven[TipoProPrev],MATCH(B149,ItemOcPreven[ItemOcPreven],0)),"")</f>
        <v>0</v>
      </c>
      <c r="AY149" s="17">
        <f>IFERROR(INDEX(ItemOcPreven[NomProPrev],MATCH(B149,ItemOcPreven[ItemOcPreven],0)),"")</f>
        <v>0</v>
      </c>
      <c r="AZ149" s="17" t="str">
        <f>IF(B149&lt;&gt;0,IFERROR(IF(COUNTIF(PrevTodas[],"SI"),"SI",""),""),"")</f>
        <v/>
      </c>
      <c r="BA149" s="151" t="str">
        <f>IFERROR(INDEX(ItemOcPreven[TipoProPrev],MATCH(AZ149,PrevTodas[PrevTodas],0)),"")</f>
        <v/>
      </c>
      <c r="BB149" s="151" t="str">
        <f>IFERROR(INDEX(ItemOcPreven[NomProPrev],MATCH(AZ149,PrevTodas[PrevTodas],0)),"")</f>
        <v/>
      </c>
      <c r="BC149" s="17" t="str">
        <f>IF(B149&lt;&gt;0,IFERROR(IF(COUNTIF(ItemOcEvto[],B149),"SI",""),""),"")</f>
        <v/>
      </c>
      <c r="BD149" s="151">
        <f>IFERROR(INDEX(ItemOcEvto[TipoEvto],MATCH(B149,ItemOcEvto[ItemOcEvto],0)),"")</f>
        <v>0</v>
      </c>
      <c r="BE149" s="17" t="str">
        <f>IF(B149&lt;&gt;0,IFERROR(IF(COUNTIF(EvtoTodas[],"SI"),"SI",""),""),"")</f>
        <v/>
      </c>
      <c r="BF149" s="151" t="str">
        <f>IFERROR(INDEX(ItemOcEvto[TipoEvto],MATCH(BE149,EvtoTodas[EvtoTodas],0)),"")</f>
        <v/>
      </c>
      <c r="BG149" s="151">
        <f t="shared" si="19"/>
        <v>0</v>
      </c>
      <c r="BH149" s="151">
        <f t="shared" si="20"/>
        <v>0</v>
      </c>
      <c r="BI149" s="214"/>
    </row>
    <row r="150" spans="2:61" ht="18" customHeight="1" x14ac:dyDescent="0.25">
      <c r="B150" s="275"/>
      <c r="C150" s="275"/>
      <c r="D150" s="277" t="str">
        <f>IFERROR(VLOOKUP(B150,Item[],3,FALSE),IFERROR(VLOOKUP(B150,Item2[],3,FALSE),""))</f>
        <v/>
      </c>
      <c r="E150" s="276" t="str">
        <f>IFERROR(VLOOKUP(B150,Item[],2,FALSE),IFERROR(VLOOKUP(B150,Item2[],2,FALSE),""))</f>
        <v/>
      </c>
      <c r="F150" s="277"/>
      <c r="G150" s="278" t="str">
        <f t="shared" si="15"/>
        <v/>
      </c>
      <c r="H150" s="277"/>
      <c r="I150" s="277"/>
      <c r="J150" s="277"/>
      <c r="K150" s="278" t="str">
        <f t="shared" si="16"/>
        <v/>
      </c>
      <c r="L150" s="279" t="str">
        <f t="shared" si="17"/>
        <v/>
      </c>
      <c r="M150" s="277"/>
      <c r="N150" s="278" t="str">
        <f t="shared" si="18"/>
        <v/>
      </c>
      <c r="O150" s="275"/>
      <c r="P150" s="275"/>
      <c r="Q150" s="275"/>
      <c r="R150" s="275"/>
      <c r="S150" s="275"/>
      <c r="T150" s="275"/>
      <c r="U150" s="275"/>
      <c r="V150" s="275"/>
      <c r="W150" s="275"/>
      <c r="X150" s="275"/>
      <c r="Y150" s="275"/>
      <c r="Z150" s="275"/>
      <c r="AA150" s="275"/>
      <c r="AB150" s="275"/>
      <c r="AC150" s="275"/>
      <c r="AD150" s="275"/>
      <c r="AE150" s="275"/>
      <c r="AF150" s="275"/>
      <c r="AG150" s="275"/>
      <c r="AH150" s="275"/>
      <c r="AI150" s="275"/>
      <c r="AJ150" s="275"/>
      <c r="AK150" s="275"/>
      <c r="AL150" s="275"/>
      <c r="AM150" s="275"/>
      <c r="AN150" s="275"/>
      <c r="AO150" s="275"/>
      <c r="AP150" s="275"/>
      <c r="AQ150" s="275"/>
      <c r="AR150" s="275"/>
      <c r="AS150" s="280" t="str">
        <f>IF(C150&lt;&gt;0,IFERROR(IF(COUNTIF(AcuariosTto[],C150),"SI",""),""),"")</f>
        <v/>
      </c>
      <c r="AT150" s="151">
        <f>IFERROR(INDEX(AcuariosTto[SignoTTo],MATCH(C150,AcuariosTto[AcuariosTTo],0)),"")</f>
        <v>0</v>
      </c>
      <c r="AU150" s="151">
        <f>IFERROR(INDEX(AcuariosTto[TipoProd],MATCH(C150,AcuariosTto[AcuariosTTo],0)),"")</f>
        <v>0</v>
      </c>
      <c r="AV150" s="151">
        <f>IFERROR(INDEX(AcuariosTto[NomProd],MATCH(C150,AcuariosTto[AcuariosTTo],0)),"")</f>
        <v>0</v>
      </c>
      <c r="AW150" s="17" t="str">
        <f>IF(B150&lt;&gt;0,IFERROR(IF(COUNTIF(ItemOcPreven[],B150),"SI",""),""),"")</f>
        <v/>
      </c>
      <c r="AX150" s="17">
        <f>IFERROR(INDEX(ItemOcPreven[TipoProPrev],MATCH(B150,ItemOcPreven[ItemOcPreven],0)),"")</f>
        <v>0</v>
      </c>
      <c r="AY150" s="17">
        <f>IFERROR(INDEX(ItemOcPreven[NomProPrev],MATCH(B150,ItemOcPreven[ItemOcPreven],0)),"")</f>
        <v>0</v>
      </c>
      <c r="AZ150" s="17" t="str">
        <f>IF(B150&lt;&gt;0,IFERROR(IF(COUNTIF(PrevTodas[],"SI"),"SI",""),""),"")</f>
        <v/>
      </c>
      <c r="BA150" s="151" t="str">
        <f>IFERROR(INDEX(ItemOcPreven[TipoProPrev],MATCH(AZ150,PrevTodas[PrevTodas],0)),"")</f>
        <v/>
      </c>
      <c r="BB150" s="151" t="str">
        <f>IFERROR(INDEX(ItemOcPreven[NomProPrev],MATCH(AZ150,PrevTodas[PrevTodas],0)),"")</f>
        <v/>
      </c>
      <c r="BC150" s="17" t="str">
        <f>IF(B150&lt;&gt;0,IFERROR(IF(COUNTIF(ItemOcEvto[],B150),"SI",""),""),"")</f>
        <v/>
      </c>
      <c r="BD150" s="151">
        <f>IFERROR(INDEX(ItemOcEvto[TipoEvto],MATCH(B150,ItemOcEvto[ItemOcEvto],0)),"")</f>
        <v>0</v>
      </c>
      <c r="BE150" s="17" t="str">
        <f>IF(B150&lt;&gt;0,IFERROR(IF(COUNTIF(EvtoTodas[],"SI"),"SI",""),""),"")</f>
        <v/>
      </c>
      <c r="BF150" s="151" t="str">
        <f>IFERROR(INDEX(ItemOcEvto[TipoEvto],MATCH(BE150,EvtoTodas[EvtoTodas],0)),"")</f>
        <v/>
      </c>
      <c r="BG150" s="151">
        <f t="shared" si="19"/>
        <v>0</v>
      </c>
      <c r="BH150" s="151">
        <f t="shared" si="20"/>
        <v>0</v>
      </c>
      <c r="BI150" s="214"/>
    </row>
    <row r="151" spans="2:61" ht="18" customHeight="1" x14ac:dyDescent="0.25">
      <c r="B151" s="275"/>
      <c r="C151" s="275"/>
      <c r="D151" s="277" t="str">
        <f>IFERROR(VLOOKUP(B151,Item[],3,FALSE),IFERROR(VLOOKUP(B151,Item2[],3,FALSE),""))</f>
        <v/>
      </c>
      <c r="E151" s="276" t="str">
        <f>IFERROR(VLOOKUP(B151,Item[],2,FALSE),IFERROR(VLOOKUP(B151,Item2[],2,FALSE),""))</f>
        <v/>
      </c>
      <c r="F151" s="277"/>
      <c r="G151" s="278" t="str">
        <f t="shared" si="15"/>
        <v/>
      </c>
      <c r="H151" s="277"/>
      <c r="I151" s="277"/>
      <c r="J151" s="277"/>
      <c r="K151" s="278" t="str">
        <f t="shared" si="16"/>
        <v/>
      </c>
      <c r="L151" s="279" t="str">
        <f t="shared" si="17"/>
        <v/>
      </c>
      <c r="M151" s="277"/>
      <c r="N151" s="278" t="str">
        <f t="shared" si="18"/>
        <v/>
      </c>
      <c r="O151" s="275"/>
      <c r="P151" s="275"/>
      <c r="Q151" s="275"/>
      <c r="R151" s="275"/>
      <c r="S151" s="275"/>
      <c r="T151" s="275"/>
      <c r="U151" s="275"/>
      <c r="V151" s="275"/>
      <c r="W151" s="275"/>
      <c r="X151" s="275"/>
      <c r="Y151" s="275"/>
      <c r="Z151" s="275"/>
      <c r="AA151" s="275"/>
      <c r="AB151" s="275"/>
      <c r="AC151" s="275"/>
      <c r="AD151" s="275"/>
      <c r="AE151" s="275"/>
      <c r="AF151" s="275"/>
      <c r="AG151" s="275"/>
      <c r="AH151" s="275"/>
      <c r="AI151" s="275"/>
      <c r="AJ151" s="275"/>
      <c r="AK151" s="275"/>
      <c r="AL151" s="275"/>
      <c r="AM151" s="275"/>
      <c r="AN151" s="275"/>
      <c r="AO151" s="275"/>
      <c r="AP151" s="275"/>
      <c r="AQ151" s="275"/>
      <c r="AR151" s="275"/>
      <c r="AS151" s="280" t="str">
        <f>IF(C151&lt;&gt;0,IFERROR(IF(COUNTIF(AcuariosTto[],C151),"SI",""),""),"")</f>
        <v/>
      </c>
      <c r="AT151" s="151">
        <f>IFERROR(INDEX(AcuariosTto[SignoTTo],MATCH(C151,AcuariosTto[AcuariosTTo],0)),"")</f>
        <v>0</v>
      </c>
      <c r="AU151" s="151">
        <f>IFERROR(INDEX(AcuariosTto[TipoProd],MATCH(C151,AcuariosTto[AcuariosTTo],0)),"")</f>
        <v>0</v>
      </c>
      <c r="AV151" s="151">
        <f>IFERROR(INDEX(AcuariosTto[NomProd],MATCH(C151,AcuariosTto[AcuariosTTo],0)),"")</f>
        <v>0</v>
      </c>
      <c r="AW151" s="17" t="str">
        <f>IF(B151&lt;&gt;0,IFERROR(IF(COUNTIF(ItemOcPreven[],B151),"SI",""),""),"")</f>
        <v/>
      </c>
      <c r="AX151" s="17">
        <f>IFERROR(INDEX(ItemOcPreven[TipoProPrev],MATCH(B151,ItemOcPreven[ItemOcPreven],0)),"")</f>
        <v>0</v>
      </c>
      <c r="AY151" s="17">
        <f>IFERROR(INDEX(ItemOcPreven[NomProPrev],MATCH(B151,ItemOcPreven[ItemOcPreven],0)),"")</f>
        <v>0</v>
      </c>
      <c r="AZ151" s="17" t="str">
        <f>IF(B151&lt;&gt;0,IFERROR(IF(COUNTIF(PrevTodas[],"SI"),"SI",""),""),"")</f>
        <v/>
      </c>
      <c r="BA151" s="151" t="str">
        <f>IFERROR(INDEX(ItemOcPreven[TipoProPrev],MATCH(AZ151,PrevTodas[PrevTodas],0)),"")</f>
        <v/>
      </c>
      <c r="BB151" s="151" t="str">
        <f>IFERROR(INDEX(ItemOcPreven[NomProPrev],MATCH(AZ151,PrevTodas[PrevTodas],0)),"")</f>
        <v/>
      </c>
      <c r="BC151" s="17" t="str">
        <f>IF(B151&lt;&gt;0,IFERROR(IF(COUNTIF(ItemOcEvto[],B151),"SI",""),""),"")</f>
        <v/>
      </c>
      <c r="BD151" s="151">
        <f>IFERROR(INDEX(ItemOcEvto[TipoEvto],MATCH(B151,ItemOcEvto[ItemOcEvto],0)),"")</f>
        <v>0</v>
      </c>
      <c r="BE151" s="17" t="str">
        <f>IF(B151&lt;&gt;0,IFERROR(IF(COUNTIF(EvtoTodas[],"SI"),"SI",""),""),"")</f>
        <v/>
      </c>
      <c r="BF151" s="151" t="str">
        <f>IFERROR(INDEX(ItemOcEvto[TipoEvto],MATCH(BE151,EvtoTodas[EvtoTodas],0)),"")</f>
        <v/>
      </c>
      <c r="BG151" s="151">
        <f t="shared" si="19"/>
        <v>0</v>
      </c>
      <c r="BH151" s="151">
        <f t="shared" si="20"/>
        <v>0</v>
      </c>
      <c r="BI151" s="214"/>
    </row>
    <row r="152" spans="2:61" ht="18" customHeight="1" x14ac:dyDescent="0.25">
      <c r="B152" s="275"/>
      <c r="C152" s="275"/>
      <c r="D152" s="277" t="str">
        <f>IFERROR(VLOOKUP(B152,Item[],3,FALSE),IFERROR(VLOOKUP(B152,Item2[],3,FALSE),""))</f>
        <v/>
      </c>
      <c r="E152" s="276" t="str">
        <f>IFERROR(VLOOKUP(B152,Item[],2,FALSE),IFERROR(VLOOKUP(B152,Item2[],2,FALSE),""))</f>
        <v/>
      </c>
      <c r="F152" s="277"/>
      <c r="G152" s="278" t="str">
        <f t="shared" si="15"/>
        <v/>
      </c>
      <c r="H152" s="277"/>
      <c r="I152" s="277"/>
      <c r="J152" s="277"/>
      <c r="K152" s="278" t="str">
        <f t="shared" si="16"/>
        <v/>
      </c>
      <c r="L152" s="279" t="str">
        <f t="shared" si="17"/>
        <v/>
      </c>
      <c r="M152" s="277"/>
      <c r="N152" s="278" t="str">
        <f t="shared" si="18"/>
        <v/>
      </c>
      <c r="O152" s="275"/>
      <c r="P152" s="275"/>
      <c r="Q152" s="275"/>
      <c r="R152" s="275"/>
      <c r="S152" s="275"/>
      <c r="T152" s="275"/>
      <c r="U152" s="275"/>
      <c r="V152" s="275"/>
      <c r="W152" s="275"/>
      <c r="X152" s="275"/>
      <c r="Y152" s="275"/>
      <c r="Z152" s="275"/>
      <c r="AA152" s="275"/>
      <c r="AB152" s="275"/>
      <c r="AC152" s="275"/>
      <c r="AD152" s="275"/>
      <c r="AE152" s="275"/>
      <c r="AF152" s="275"/>
      <c r="AG152" s="275"/>
      <c r="AH152" s="275"/>
      <c r="AI152" s="275"/>
      <c r="AJ152" s="275"/>
      <c r="AK152" s="275"/>
      <c r="AL152" s="275"/>
      <c r="AM152" s="275"/>
      <c r="AN152" s="275"/>
      <c r="AO152" s="275"/>
      <c r="AP152" s="275"/>
      <c r="AQ152" s="275"/>
      <c r="AR152" s="275"/>
      <c r="AS152" s="280" t="str">
        <f>IF(C152&lt;&gt;0,IFERROR(IF(COUNTIF(AcuariosTto[],C152),"SI",""),""),"")</f>
        <v/>
      </c>
      <c r="AT152" s="151">
        <f>IFERROR(INDEX(AcuariosTto[SignoTTo],MATCH(C152,AcuariosTto[AcuariosTTo],0)),"")</f>
        <v>0</v>
      </c>
      <c r="AU152" s="151">
        <f>IFERROR(INDEX(AcuariosTto[TipoProd],MATCH(C152,AcuariosTto[AcuariosTTo],0)),"")</f>
        <v>0</v>
      </c>
      <c r="AV152" s="151">
        <f>IFERROR(INDEX(AcuariosTto[NomProd],MATCH(C152,AcuariosTto[AcuariosTTo],0)),"")</f>
        <v>0</v>
      </c>
      <c r="AW152" s="17" t="str">
        <f>IF(B152&lt;&gt;0,IFERROR(IF(COUNTIF(ItemOcPreven[],B152),"SI",""),""),"")</f>
        <v/>
      </c>
      <c r="AX152" s="17">
        <f>IFERROR(INDEX(ItemOcPreven[TipoProPrev],MATCH(B152,ItemOcPreven[ItemOcPreven],0)),"")</f>
        <v>0</v>
      </c>
      <c r="AY152" s="17">
        <f>IFERROR(INDEX(ItemOcPreven[NomProPrev],MATCH(B152,ItemOcPreven[ItemOcPreven],0)),"")</f>
        <v>0</v>
      </c>
      <c r="AZ152" s="17" t="str">
        <f>IF(B152&lt;&gt;0,IFERROR(IF(COUNTIF(PrevTodas[],"SI"),"SI",""),""),"")</f>
        <v/>
      </c>
      <c r="BA152" s="151" t="str">
        <f>IFERROR(INDEX(ItemOcPreven[TipoProPrev],MATCH(AZ152,PrevTodas[PrevTodas],0)),"")</f>
        <v/>
      </c>
      <c r="BB152" s="151" t="str">
        <f>IFERROR(INDEX(ItemOcPreven[NomProPrev],MATCH(AZ152,PrevTodas[PrevTodas],0)),"")</f>
        <v/>
      </c>
      <c r="BC152" s="17" t="str">
        <f>IF(B152&lt;&gt;0,IFERROR(IF(COUNTIF(ItemOcEvto[],B152),"SI",""),""),"")</f>
        <v/>
      </c>
      <c r="BD152" s="151">
        <f>IFERROR(INDEX(ItemOcEvto[TipoEvto],MATCH(B152,ItemOcEvto[ItemOcEvto],0)),"")</f>
        <v>0</v>
      </c>
      <c r="BE152" s="17" t="str">
        <f>IF(B152&lt;&gt;0,IFERROR(IF(COUNTIF(EvtoTodas[],"SI"),"SI",""),""),"")</f>
        <v/>
      </c>
      <c r="BF152" s="151" t="str">
        <f>IFERROR(INDEX(ItemOcEvto[TipoEvto],MATCH(BE152,EvtoTodas[EvtoTodas],0)),"")</f>
        <v/>
      </c>
      <c r="BG152" s="151">
        <f t="shared" si="19"/>
        <v>0</v>
      </c>
      <c r="BH152" s="151">
        <f t="shared" si="20"/>
        <v>0</v>
      </c>
      <c r="BI152" s="214"/>
    </row>
    <row r="153" spans="2:61" ht="18" customHeight="1" x14ac:dyDescent="0.25">
      <c r="B153" s="275"/>
      <c r="C153" s="275"/>
      <c r="D153" s="277" t="str">
        <f>IFERROR(VLOOKUP(B153,Item[],3,FALSE),IFERROR(VLOOKUP(B153,Item2[],3,FALSE),""))</f>
        <v/>
      </c>
      <c r="E153" s="276" t="str">
        <f>IFERROR(VLOOKUP(B153,Item[],2,FALSE),IFERROR(VLOOKUP(B153,Item2[],2,FALSE),""))</f>
        <v/>
      </c>
      <c r="F153" s="277"/>
      <c r="G153" s="278" t="str">
        <f t="shared" si="15"/>
        <v/>
      </c>
      <c r="H153" s="277"/>
      <c r="I153" s="277"/>
      <c r="J153" s="277"/>
      <c r="K153" s="278" t="str">
        <f t="shared" si="16"/>
        <v/>
      </c>
      <c r="L153" s="279" t="str">
        <f t="shared" si="17"/>
        <v/>
      </c>
      <c r="M153" s="277"/>
      <c r="N153" s="278" t="str">
        <f t="shared" si="18"/>
        <v/>
      </c>
      <c r="O153" s="275"/>
      <c r="P153" s="275"/>
      <c r="Q153" s="275"/>
      <c r="R153" s="275"/>
      <c r="S153" s="275"/>
      <c r="T153" s="275"/>
      <c r="U153" s="275"/>
      <c r="V153" s="275"/>
      <c r="W153" s="275"/>
      <c r="X153" s="275"/>
      <c r="Y153" s="275"/>
      <c r="Z153" s="275"/>
      <c r="AA153" s="275"/>
      <c r="AB153" s="275"/>
      <c r="AC153" s="275"/>
      <c r="AD153" s="275"/>
      <c r="AE153" s="275"/>
      <c r="AF153" s="275"/>
      <c r="AG153" s="275"/>
      <c r="AH153" s="275"/>
      <c r="AI153" s="275"/>
      <c r="AJ153" s="275"/>
      <c r="AK153" s="275"/>
      <c r="AL153" s="275"/>
      <c r="AM153" s="275"/>
      <c r="AN153" s="275"/>
      <c r="AO153" s="275"/>
      <c r="AP153" s="275"/>
      <c r="AQ153" s="275"/>
      <c r="AR153" s="275"/>
      <c r="AS153" s="280" t="str">
        <f>IF(C153&lt;&gt;0,IFERROR(IF(COUNTIF(AcuariosTto[],C153),"SI",""),""),"")</f>
        <v/>
      </c>
      <c r="AT153" s="151">
        <f>IFERROR(INDEX(AcuariosTto[SignoTTo],MATCH(C153,AcuariosTto[AcuariosTTo],0)),"")</f>
        <v>0</v>
      </c>
      <c r="AU153" s="151">
        <f>IFERROR(INDEX(AcuariosTto[TipoProd],MATCH(C153,AcuariosTto[AcuariosTTo],0)),"")</f>
        <v>0</v>
      </c>
      <c r="AV153" s="151">
        <f>IFERROR(INDEX(AcuariosTto[NomProd],MATCH(C153,AcuariosTto[AcuariosTTo],0)),"")</f>
        <v>0</v>
      </c>
      <c r="AW153" s="17" t="str">
        <f>IF(B153&lt;&gt;0,IFERROR(IF(COUNTIF(ItemOcPreven[],B153),"SI",""),""),"")</f>
        <v/>
      </c>
      <c r="AX153" s="17">
        <f>IFERROR(INDEX(ItemOcPreven[TipoProPrev],MATCH(B153,ItemOcPreven[ItemOcPreven],0)),"")</f>
        <v>0</v>
      </c>
      <c r="AY153" s="17">
        <f>IFERROR(INDEX(ItemOcPreven[NomProPrev],MATCH(B153,ItemOcPreven[ItemOcPreven],0)),"")</f>
        <v>0</v>
      </c>
      <c r="AZ153" s="17" t="str">
        <f>IF(B153&lt;&gt;0,IFERROR(IF(COUNTIF(PrevTodas[],"SI"),"SI",""),""),"")</f>
        <v/>
      </c>
      <c r="BA153" s="151" t="str">
        <f>IFERROR(INDEX(ItemOcPreven[TipoProPrev],MATCH(AZ153,PrevTodas[PrevTodas],0)),"")</f>
        <v/>
      </c>
      <c r="BB153" s="151" t="str">
        <f>IFERROR(INDEX(ItemOcPreven[NomProPrev],MATCH(AZ153,PrevTodas[PrevTodas],0)),"")</f>
        <v/>
      </c>
      <c r="BC153" s="17" t="str">
        <f>IF(B153&lt;&gt;0,IFERROR(IF(COUNTIF(ItemOcEvto[],B153),"SI",""),""),"")</f>
        <v/>
      </c>
      <c r="BD153" s="151">
        <f>IFERROR(INDEX(ItemOcEvto[TipoEvto],MATCH(B153,ItemOcEvto[ItemOcEvto],0)),"")</f>
        <v>0</v>
      </c>
      <c r="BE153" s="17" t="str">
        <f>IF(B153&lt;&gt;0,IFERROR(IF(COUNTIF(EvtoTodas[],"SI"),"SI",""),""),"")</f>
        <v/>
      </c>
      <c r="BF153" s="151" t="str">
        <f>IFERROR(INDEX(ItemOcEvto[TipoEvto],MATCH(BE153,EvtoTodas[EvtoTodas],0)),"")</f>
        <v/>
      </c>
      <c r="BG153" s="151">
        <f t="shared" si="19"/>
        <v>0</v>
      </c>
      <c r="BH153" s="151">
        <f t="shared" si="20"/>
        <v>0</v>
      </c>
      <c r="BI153" s="214"/>
    </row>
    <row r="154" spans="2:61" ht="18" customHeight="1" x14ac:dyDescent="0.25">
      <c r="B154" s="275"/>
      <c r="C154" s="275"/>
      <c r="D154" s="277" t="str">
        <f>IFERROR(VLOOKUP(B154,Item[],3,FALSE),IFERROR(VLOOKUP(B154,Item2[],3,FALSE),""))</f>
        <v/>
      </c>
      <c r="E154" s="276" t="str">
        <f>IFERROR(VLOOKUP(B154,Item[],2,FALSE),IFERROR(VLOOKUP(B154,Item2[],2,FALSE),""))</f>
        <v/>
      </c>
      <c r="F154" s="277"/>
      <c r="G154" s="278" t="str">
        <f t="shared" si="15"/>
        <v/>
      </c>
      <c r="H154" s="277"/>
      <c r="I154" s="277"/>
      <c r="J154" s="277"/>
      <c r="K154" s="278" t="str">
        <f t="shared" si="16"/>
        <v/>
      </c>
      <c r="L154" s="279" t="str">
        <f t="shared" si="17"/>
        <v/>
      </c>
      <c r="M154" s="277"/>
      <c r="N154" s="278" t="str">
        <f t="shared" si="18"/>
        <v/>
      </c>
      <c r="O154" s="275"/>
      <c r="P154" s="275"/>
      <c r="Q154" s="275"/>
      <c r="R154" s="275"/>
      <c r="S154" s="275"/>
      <c r="T154" s="275"/>
      <c r="U154" s="275"/>
      <c r="V154" s="275"/>
      <c r="W154" s="275"/>
      <c r="X154" s="275"/>
      <c r="Y154" s="275"/>
      <c r="Z154" s="275"/>
      <c r="AA154" s="275"/>
      <c r="AB154" s="275"/>
      <c r="AC154" s="275"/>
      <c r="AD154" s="275"/>
      <c r="AE154" s="275"/>
      <c r="AF154" s="275"/>
      <c r="AG154" s="275"/>
      <c r="AH154" s="275"/>
      <c r="AI154" s="275"/>
      <c r="AJ154" s="275"/>
      <c r="AK154" s="275"/>
      <c r="AL154" s="275"/>
      <c r="AM154" s="275"/>
      <c r="AN154" s="275"/>
      <c r="AO154" s="275"/>
      <c r="AP154" s="275"/>
      <c r="AQ154" s="275"/>
      <c r="AR154" s="275"/>
      <c r="AS154" s="280" t="str">
        <f>IF(C154&lt;&gt;0,IFERROR(IF(COUNTIF(AcuariosTto[],C154),"SI",""),""),"")</f>
        <v/>
      </c>
      <c r="AT154" s="151">
        <f>IFERROR(INDEX(AcuariosTto[SignoTTo],MATCH(C154,AcuariosTto[AcuariosTTo],0)),"")</f>
        <v>0</v>
      </c>
      <c r="AU154" s="151">
        <f>IFERROR(INDEX(AcuariosTto[TipoProd],MATCH(C154,AcuariosTto[AcuariosTTo],0)),"")</f>
        <v>0</v>
      </c>
      <c r="AV154" s="151">
        <f>IFERROR(INDEX(AcuariosTto[NomProd],MATCH(C154,AcuariosTto[AcuariosTTo],0)),"")</f>
        <v>0</v>
      </c>
      <c r="AW154" s="17" t="str">
        <f>IF(B154&lt;&gt;0,IFERROR(IF(COUNTIF(ItemOcPreven[],B154),"SI",""),""),"")</f>
        <v/>
      </c>
      <c r="AX154" s="17">
        <f>IFERROR(INDEX(ItemOcPreven[TipoProPrev],MATCH(B154,ItemOcPreven[ItemOcPreven],0)),"")</f>
        <v>0</v>
      </c>
      <c r="AY154" s="17">
        <f>IFERROR(INDEX(ItemOcPreven[NomProPrev],MATCH(B154,ItemOcPreven[ItemOcPreven],0)),"")</f>
        <v>0</v>
      </c>
      <c r="AZ154" s="17" t="str">
        <f>IF(B154&lt;&gt;0,IFERROR(IF(COUNTIF(PrevTodas[],"SI"),"SI",""),""),"")</f>
        <v/>
      </c>
      <c r="BA154" s="151" t="str">
        <f>IFERROR(INDEX(ItemOcPreven[TipoProPrev],MATCH(AZ154,PrevTodas[PrevTodas],0)),"")</f>
        <v/>
      </c>
      <c r="BB154" s="151" t="str">
        <f>IFERROR(INDEX(ItemOcPreven[NomProPrev],MATCH(AZ154,PrevTodas[PrevTodas],0)),"")</f>
        <v/>
      </c>
      <c r="BC154" s="17" t="str">
        <f>IF(B154&lt;&gt;0,IFERROR(IF(COUNTIF(ItemOcEvto[],B154),"SI",""),""),"")</f>
        <v/>
      </c>
      <c r="BD154" s="151">
        <f>IFERROR(INDEX(ItemOcEvto[TipoEvto],MATCH(B154,ItemOcEvto[ItemOcEvto],0)),"")</f>
        <v>0</v>
      </c>
      <c r="BE154" s="17" t="str">
        <f>IF(B154&lt;&gt;0,IFERROR(IF(COUNTIF(EvtoTodas[],"SI"),"SI",""),""),"")</f>
        <v/>
      </c>
      <c r="BF154" s="151" t="str">
        <f>IFERROR(INDEX(ItemOcEvto[TipoEvto],MATCH(BE154,EvtoTodas[EvtoTodas],0)),"")</f>
        <v/>
      </c>
      <c r="BG154" s="151">
        <f t="shared" si="19"/>
        <v>0</v>
      </c>
      <c r="BH154" s="151">
        <f t="shared" si="20"/>
        <v>0</v>
      </c>
      <c r="BI154" s="214"/>
    </row>
    <row r="155" spans="2:61" ht="18" customHeight="1" x14ac:dyDescent="0.25">
      <c r="B155" s="275"/>
      <c r="C155" s="275"/>
      <c r="D155" s="277" t="str">
        <f>IFERROR(VLOOKUP(B155,Item[],3,FALSE),IFERROR(VLOOKUP(B155,Item2[],3,FALSE),""))</f>
        <v/>
      </c>
      <c r="E155" s="276" t="str">
        <f>IFERROR(VLOOKUP(B155,Item[],2,FALSE),IFERROR(VLOOKUP(B155,Item2[],2,FALSE),""))</f>
        <v/>
      </c>
      <c r="F155" s="277"/>
      <c r="G155" s="278" t="str">
        <f t="shared" si="15"/>
        <v/>
      </c>
      <c r="H155" s="277"/>
      <c r="I155" s="277"/>
      <c r="J155" s="277"/>
      <c r="K155" s="278" t="str">
        <f t="shared" si="16"/>
        <v/>
      </c>
      <c r="L155" s="279" t="str">
        <f t="shared" si="17"/>
        <v/>
      </c>
      <c r="M155" s="277"/>
      <c r="N155" s="278" t="str">
        <f t="shared" si="18"/>
        <v/>
      </c>
      <c r="O155" s="275"/>
      <c r="P155" s="275"/>
      <c r="Q155" s="275"/>
      <c r="R155" s="275"/>
      <c r="S155" s="275"/>
      <c r="T155" s="275"/>
      <c r="U155" s="275"/>
      <c r="V155" s="275"/>
      <c r="W155" s="275"/>
      <c r="X155" s="275"/>
      <c r="Y155" s="275"/>
      <c r="Z155" s="275"/>
      <c r="AA155" s="275"/>
      <c r="AB155" s="275"/>
      <c r="AC155" s="275"/>
      <c r="AD155" s="275"/>
      <c r="AE155" s="275"/>
      <c r="AF155" s="275"/>
      <c r="AG155" s="275"/>
      <c r="AH155" s="275"/>
      <c r="AI155" s="275"/>
      <c r="AJ155" s="275"/>
      <c r="AK155" s="275"/>
      <c r="AL155" s="275"/>
      <c r="AM155" s="275"/>
      <c r="AN155" s="275"/>
      <c r="AO155" s="275"/>
      <c r="AP155" s="275"/>
      <c r="AQ155" s="275"/>
      <c r="AR155" s="275"/>
      <c r="AS155" s="280" t="str">
        <f>IF(C155&lt;&gt;0,IFERROR(IF(COUNTIF(AcuariosTto[],C155),"SI",""),""),"")</f>
        <v/>
      </c>
      <c r="AT155" s="151">
        <f>IFERROR(INDEX(AcuariosTto[SignoTTo],MATCH(C155,AcuariosTto[AcuariosTTo],0)),"")</f>
        <v>0</v>
      </c>
      <c r="AU155" s="151">
        <f>IFERROR(INDEX(AcuariosTto[TipoProd],MATCH(C155,AcuariosTto[AcuariosTTo],0)),"")</f>
        <v>0</v>
      </c>
      <c r="AV155" s="151">
        <f>IFERROR(INDEX(AcuariosTto[NomProd],MATCH(C155,AcuariosTto[AcuariosTTo],0)),"")</f>
        <v>0</v>
      </c>
      <c r="AW155" s="17" t="str">
        <f>IF(B155&lt;&gt;0,IFERROR(IF(COUNTIF(ItemOcPreven[],B155),"SI",""),""),"")</f>
        <v/>
      </c>
      <c r="AX155" s="17">
        <f>IFERROR(INDEX(ItemOcPreven[TipoProPrev],MATCH(B155,ItemOcPreven[ItemOcPreven],0)),"")</f>
        <v>0</v>
      </c>
      <c r="AY155" s="17">
        <f>IFERROR(INDEX(ItemOcPreven[NomProPrev],MATCH(B155,ItemOcPreven[ItemOcPreven],0)),"")</f>
        <v>0</v>
      </c>
      <c r="AZ155" s="17" t="str">
        <f>IF(B155&lt;&gt;0,IFERROR(IF(COUNTIF(PrevTodas[],"SI"),"SI",""),""),"")</f>
        <v/>
      </c>
      <c r="BA155" s="151" t="str">
        <f>IFERROR(INDEX(ItemOcPreven[TipoProPrev],MATCH(AZ155,PrevTodas[PrevTodas],0)),"")</f>
        <v/>
      </c>
      <c r="BB155" s="151" t="str">
        <f>IFERROR(INDEX(ItemOcPreven[NomProPrev],MATCH(AZ155,PrevTodas[PrevTodas],0)),"")</f>
        <v/>
      </c>
      <c r="BC155" s="17" t="str">
        <f>IF(B155&lt;&gt;0,IFERROR(IF(COUNTIF(ItemOcEvto[],B155),"SI",""),""),"")</f>
        <v/>
      </c>
      <c r="BD155" s="151">
        <f>IFERROR(INDEX(ItemOcEvto[TipoEvto],MATCH(B155,ItemOcEvto[ItemOcEvto],0)),"")</f>
        <v>0</v>
      </c>
      <c r="BE155" s="17" t="str">
        <f>IF(B155&lt;&gt;0,IFERROR(IF(COUNTIF(EvtoTodas[],"SI"),"SI",""),""),"")</f>
        <v/>
      </c>
      <c r="BF155" s="151" t="str">
        <f>IFERROR(INDEX(ItemOcEvto[TipoEvto],MATCH(BE155,EvtoTodas[EvtoTodas],0)),"")</f>
        <v/>
      </c>
      <c r="BG155" s="151">
        <f t="shared" si="19"/>
        <v>0</v>
      </c>
      <c r="BH155" s="151">
        <f t="shared" si="20"/>
        <v>0</v>
      </c>
      <c r="BI155" s="214"/>
    </row>
    <row r="156" spans="2:61" ht="18" customHeight="1" x14ac:dyDescent="0.25">
      <c r="B156" s="275"/>
      <c r="C156" s="275"/>
      <c r="D156" s="277" t="str">
        <f>IFERROR(VLOOKUP(B156,Item[],3,FALSE),IFERROR(VLOOKUP(B156,Item2[],3,FALSE),""))</f>
        <v/>
      </c>
      <c r="E156" s="276" t="str">
        <f>IFERROR(VLOOKUP(B156,Item[],2,FALSE),IFERROR(VLOOKUP(B156,Item2[],2,FALSE),""))</f>
        <v/>
      </c>
      <c r="F156" s="277"/>
      <c r="G156" s="278" t="str">
        <f t="shared" si="15"/>
        <v/>
      </c>
      <c r="H156" s="277"/>
      <c r="I156" s="277"/>
      <c r="J156" s="277"/>
      <c r="K156" s="278" t="str">
        <f t="shared" si="16"/>
        <v/>
      </c>
      <c r="L156" s="279" t="str">
        <f t="shared" si="17"/>
        <v/>
      </c>
      <c r="M156" s="277"/>
      <c r="N156" s="278" t="str">
        <f t="shared" si="18"/>
        <v/>
      </c>
      <c r="O156" s="275"/>
      <c r="P156" s="275"/>
      <c r="Q156" s="275"/>
      <c r="R156" s="275"/>
      <c r="S156" s="275"/>
      <c r="T156" s="275"/>
      <c r="U156" s="275"/>
      <c r="V156" s="275"/>
      <c r="W156" s="275"/>
      <c r="X156" s="275"/>
      <c r="Y156" s="275"/>
      <c r="Z156" s="275"/>
      <c r="AA156" s="275"/>
      <c r="AB156" s="275"/>
      <c r="AC156" s="275"/>
      <c r="AD156" s="275"/>
      <c r="AE156" s="275"/>
      <c r="AF156" s="275"/>
      <c r="AG156" s="275"/>
      <c r="AH156" s="275"/>
      <c r="AI156" s="275"/>
      <c r="AJ156" s="275"/>
      <c r="AK156" s="275"/>
      <c r="AL156" s="275"/>
      <c r="AM156" s="275"/>
      <c r="AN156" s="275"/>
      <c r="AO156" s="275"/>
      <c r="AP156" s="275"/>
      <c r="AQ156" s="275"/>
      <c r="AR156" s="275"/>
      <c r="AS156" s="280" t="str">
        <f>IF(C156&lt;&gt;0,IFERROR(IF(COUNTIF(AcuariosTto[],C156),"SI",""),""),"")</f>
        <v/>
      </c>
      <c r="AT156" s="151">
        <f>IFERROR(INDEX(AcuariosTto[SignoTTo],MATCH(C156,AcuariosTto[AcuariosTTo],0)),"")</f>
        <v>0</v>
      </c>
      <c r="AU156" s="151">
        <f>IFERROR(INDEX(AcuariosTto[TipoProd],MATCH(C156,AcuariosTto[AcuariosTTo],0)),"")</f>
        <v>0</v>
      </c>
      <c r="AV156" s="151">
        <f>IFERROR(INDEX(AcuariosTto[NomProd],MATCH(C156,AcuariosTto[AcuariosTTo],0)),"")</f>
        <v>0</v>
      </c>
      <c r="AW156" s="17" t="str">
        <f>IF(B156&lt;&gt;0,IFERROR(IF(COUNTIF(ItemOcPreven[],B156),"SI",""),""),"")</f>
        <v/>
      </c>
      <c r="AX156" s="17">
        <f>IFERROR(INDEX(ItemOcPreven[TipoProPrev],MATCH(B156,ItemOcPreven[ItemOcPreven],0)),"")</f>
        <v>0</v>
      </c>
      <c r="AY156" s="17">
        <f>IFERROR(INDEX(ItemOcPreven[NomProPrev],MATCH(B156,ItemOcPreven[ItemOcPreven],0)),"")</f>
        <v>0</v>
      </c>
      <c r="AZ156" s="17" t="str">
        <f>IF(B156&lt;&gt;0,IFERROR(IF(COUNTIF(PrevTodas[],"SI"),"SI",""),""),"")</f>
        <v/>
      </c>
      <c r="BA156" s="151" t="str">
        <f>IFERROR(INDEX(ItemOcPreven[TipoProPrev],MATCH(AZ156,PrevTodas[PrevTodas],0)),"")</f>
        <v/>
      </c>
      <c r="BB156" s="151" t="str">
        <f>IFERROR(INDEX(ItemOcPreven[NomProPrev],MATCH(AZ156,PrevTodas[PrevTodas],0)),"")</f>
        <v/>
      </c>
      <c r="BC156" s="17" t="str">
        <f>IF(B156&lt;&gt;0,IFERROR(IF(COUNTIF(ItemOcEvto[],B156),"SI",""),""),"")</f>
        <v/>
      </c>
      <c r="BD156" s="151">
        <f>IFERROR(INDEX(ItemOcEvto[TipoEvto],MATCH(B156,ItemOcEvto[ItemOcEvto],0)),"")</f>
        <v>0</v>
      </c>
      <c r="BE156" s="17" t="str">
        <f>IF(B156&lt;&gt;0,IFERROR(IF(COUNTIF(EvtoTodas[],"SI"),"SI",""),""),"")</f>
        <v/>
      </c>
      <c r="BF156" s="151" t="str">
        <f>IFERROR(INDEX(ItemOcEvto[TipoEvto],MATCH(BE156,EvtoTodas[EvtoTodas],0)),"")</f>
        <v/>
      </c>
      <c r="BG156" s="151">
        <f t="shared" si="19"/>
        <v>0</v>
      </c>
      <c r="BH156" s="151">
        <f t="shared" si="20"/>
        <v>0</v>
      </c>
      <c r="BI156" s="214"/>
    </row>
    <row r="157" spans="2:61" ht="18" customHeight="1" x14ac:dyDescent="0.25">
      <c r="B157" s="275"/>
      <c r="C157" s="275"/>
      <c r="D157" s="277" t="str">
        <f>IFERROR(VLOOKUP(B157,Item[],3,FALSE),IFERROR(VLOOKUP(B157,Item2[],3,FALSE),""))</f>
        <v/>
      </c>
      <c r="E157" s="276" t="str">
        <f>IFERROR(VLOOKUP(B157,Item[],2,FALSE),IFERROR(VLOOKUP(B157,Item2[],2,FALSE),""))</f>
        <v/>
      </c>
      <c r="F157" s="277"/>
      <c r="G157" s="278" t="str">
        <f t="shared" si="15"/>
        <v/>
      </c>
      <c r="H157" s="277"/>
      <c r="I157" s="277"/>
      <c r="J157" s="277"/>
      <c r="K157" s="278" t="str">
        <f t="shared" si="16"/>
        <v/>
      </c>
      <c r="L157" s="279" t="str">
        <f t="shared" si="17"/>
        <v/>
      </c>
      <c r="M157" s="277"/>
      <c r="N157" s="278" t="str">
        <f t="shared" si="18"/>
        <v/>
      </c>
      <c r="O157" s="275"/>
      <c r="P157" s="275"/>
      <c r="Q157" s="275"/>
      <c r="R157" s="275"/>
      <c r="S157" s="275"/>
      <c r="T157" s="275"/>
      <c r="U157" s="275"/>
      <c r="V157" s="275"/>
      <c r="W157" s="275"/>
      <c r="X157" s="275"/>
      <c r="Y157" s="275"/>
      <c r="Z157" s="275"/>
      <c r="AA157" s="275"/>
      <c r="AB157" s="275"/>
      <c r="AC157" s="275"/>
      <c r="AD157" s="275"/>
      <c r="AE157" s="275"/>
      <c r="AF157" s="275"/>
      <c r="AG157" s="275"/>
      <c r="AH157" s="275"/>
      <c r="AI157" s="275"/>
      <c r="AJ157" s="275"/>
      <c r="AK157" s="275"/>
      <c r="AL157" s="275"/>
      <c r="AM157" s="275"/>
      <c r="AN157" s="275"/>
      <c r="AO157" s="275"/>
      <c r="AP157" s="275"/>
      <c r="AQ157" s="275"/>
      <c r="AR157" s="275"/>
      <c r="AS157" s="280" t="str">
        <f>IF(C157&lt;&gt;0,IFERROR(IF(COUNTIF(AcuariosTto[],C157),"SI",""),""),"")</f>
        <v/>
      </c>
      <c r="AT157" s="151">
        <f>IFERROR(INDEX(AcuariosTto[SignoTTo],MATCH(C157,AcuariosTto[AcuariosTTo],0)),"")</f>
        <v>0</v>
      </c>
      <c r="AU157" s="151">
        <f>IFERROR(INDEX(AcuariosTto[TipoProd],MATCH(C157,AcuariosTto[AcuariosTTo],0)),"")</f>
        <v>0</v>
      </c>
      <c r="AV157" s="151">
        <f>IFERROR(INDEX(AcuariosTto[NomProd],MATCH(C157,AcuariosTto[AcuariosTTo],0)),"")</f>
        <v>0</v>
      </c>
      <c r="AW157" s="17" t="str">
        <f>IF(B157&lt;&gt;0,IFERROR(IF(COUNTIF(ItemOcPreven[],B157),"SI",""),""),"")</f>
        <v/>
      </c>
      <c r="AX157" s="17">
        <f>IFERROR(INDEX(ItemOcPreven[TipoProPrev],MATCH(B157,ItemOcPreven[ItemOcPreven],0)),"")</f>
        <v>0</v>
      </c>
      <c r="AY157" s="17">
        <f>IFERROR(INDEX(ItemOcPreven[NomProPrev],MATCH(B157,ItemOcPreven[ItemOcPreven],0)),"")</f>
        <v>0</v>
      </c>
      <c r="AZ157" s="17" t="str">
        <f>IF(B157&lt;&gt;0,IFERROR(IF(COUNTIF(PrevTodas[],"SI"),"SI",""),""),"")</f>
        <v/>
      </c>
      <c r="BA157" s="151" t="str">
        <f>IFERROR(INDEX(ItemOcPreven[TipoProPrev],MATCH(AZ157,PrevTodas[PrevTodas],0)),"")</f>
        <v/>
      </c>
      <c r="BB157" s="151" t="str">
        <f>IFERROR(INDEX(ItemOcPreven[NomProPrev],MATCH(AZ157,PrevTodas[PrevTodas],0)),"")</f>
        <v/>
      </c>
      <c r="BC157" s="17" t="str">
        <f>IF(B157&lt;&gt;0,IFERROR(IF(COUNTIF(ItemOcEvto[],B157),"SI",""),""),"")</f>
        <v/>
      </c>
      <c r="BD157" s="151">
        <f>IFERROR(INDEX(ItemOcEvto[TipoEvto],MATCH(B157,ItemOcEvto[ItemOcEvto],0)),"")</f>
        <v>0</v>
      </c>
      <c r="BE157" s="17" t="str">
        <f>IF(B157&lt;&gt;0,IFERROR(IF(COUNTIF(EvtoTodas[],"SI"),"SI",""),""),"")</f>
        <v/>
      </c>
      <c r="BF157" s="151" t="str">
        <f>IFERROR(INDEX(ItemOcEvto[TipoEvto],MATCH(BE157,EvtoTodas[EvtoTodas],0)),"")</f>
        <v/>
      </c>
      <c r="BG157" s="151">
        <f t="shared" si="19"/>
        <v>0</v>
      </c>
      <c r="BH157" s="151">
        <f t="shared" si="20"/>
        <v>0</v>
      </c>
      <c r="BI157" s="214"/>
    </row>
    <row r="158" spans="2:61" ht="17.25" x14ac:dyDescent="0.25">
      <c r="B158" s="275"/>
      <c r="C158" s="275"/>
      <c r="D158" s="277" t="str">
        <f>IFERROR(VLOOKUP(B158,Item[],3,FALSE),IFERROR(VLOOKUP(B158,Item2[],3,FALSE),""))</f>
        <v/>
      </c>
      <c r="E158" s="276" t="str">
        <f>IFERROR(VLOOKUP(B158,Item[],2,FALSE),IFERROR(VLOOKUP(B158,Item2[],2,FALSE),""))</f>
        <v/>
      </c>
      <c r="F158" s="277"/>
      <c r="G158" s="278" t="str">
        <f t="shared" si="15"/>
        <v/>
      </c>
      <c r="H158" s="277"/>
      <c r="I158" s="277"/>
      <c r="J158" s="277"/>
      <c r="K158" s="278" t="str">
        <f t="shared" si="16"/>
        <v/>
      </c>
      <c r="L158" s="279" t="str">
        <f t="shared" si="17"/>
        <v/>
      </c>
      <c r="M158" s="277"/>
      <c r="N158" s="278" t="str">
        <f t="shared" si="18"/>
        <v/>
      </c>
      <c r="O158" s="275"/>
      <c r="P158" s="275"/>
      <c r="Q158" s="275"/>
      <c r="R158" s="275"/>
      <c r="S158" s="275"/>
      <c r="T158" s="275"/>
      <c r="U158" s="275"/>
      <c r="V158" s="275"/>
      <c r="W158" s="275"/>
      <c r="X158" s="275"/>
      <c r="Y158" s="275"/>
      <c r="Z158" s="275"/>
      <c r="AA158" s="275"/>
      <c r="AB158" s="275"/>
      <c r="AC158" s="275"/>
      <c r="AD158" s="275"/>
      <c r="AE158" s="275"/>
      <c r="AF158" s="275"/>
      <c r="AG158" s="275"/>
      <c r="AH158" s="275"/>
      <c r="AI158" s="275"/>
      <c r="AJ158" s="275"/>
      <c r="AK158" s="275"/>
      <c r="AL158" s="275"/>
      <c r="AM158" s="275"/>
      <c r="AN158" s="275"/>
      <c r="AO158" s="275"/>
      <c r="AP158" s="275"/>
      <c r="AQ158" s="275"/>
      <c r="AR158" s="275"/>
      <c r="AS158" s="280" t="str">
        <f>IF(C158&lt;&gt;0,IFERROR(IF(COUNTIF(AcuariosTto[],C158),"SI",""),""),"")</f>
        <v/>
      </c>
      <c r="AT158" s="151">
        <f>IFERROR(INDEX(AcuariosTto[SignoTTo],MATCH(C158,AcuariosTto[AcuariosTTo],0)),"")</f>
        <v>0</v>
      </c>
      <c r="AU158" s="151">
        <f>IFERROR(INDEX(AcuariosTto[TipoProd],MATCH(C158,AcuariosTto[AcuariosTTo],0)),"")</f>
        <v>0</v>
      </c>
      <c r="AV158" s="151">
        <f>IFERROR(INDEX(AcuariosTto[NomProd],MATCH(C158,AcuariosTto[AcuariosTTo],0)),"")</f>
        <v>0</v>
      </c>
      <c r="AW158" s="17" t="str">
        <f>IF(B158&lt;&gt;0,IFERROR(IF(COUNTIF(ItemOcPreven[],B158),"SI",""),""),"")</f>
        <v/>
      </c>
      <c r="AX158" s="17">
        <f>IFERROR(INDEX(ItemOcPreven[TipoProPrev],MATCH(B158,ItemOcPreven[ItemOcPreven],0)),"")</f>
        <v>0</v>
      </c>
      <c r="AY158" s="17">
        <f>IFERROR(INDEX(ItemOcPreven[NomProPrev],MATCH(B158,ItemOcPreven[ItemOcPreven],0)),"")</f>
        <v>0</v>
      </c>
      <c r="AZ158" s="17" t="str">
        <f>IF(B158&lt;&gt;0,IFERROR(IF(COUNTIF(PrevTodas[],"SI"),"SI",""),""),"")</f>
        <v/>
      </c>
      <c r="BA158" s="151" t="str">
        <f>IFERROR(INDEX(ItemOcPreven[TipoProPrev],MATCH(AZ158,PrevTodas[PrevTodas],0)),"")</f>
        <v/>
      </c>
      <c r="BB158" s="151" t="str">
        <f>IFERROR(INDEX(ItemOcPreven[NomProPrev],MATCH(AZ158,PrevTodas[PrevTodas],0)),"")</f>
        <v/>
      </c>
      <c r="BC158" s="17" t="str">
        <f>IF(B158&lt;&gt;0,IFERROR(IF(COUNTIF(ItemOcEvto[],B158),"SI",""),""),"")</f>
        <v/>
      </c>
      <c r="BD158" s="151">
        <f>IFERROR(INDEX(ItemOcEvto[TipoEvto],MATCH(B158,ItemOcEvto[ItemOcEvto],0)),"")</f>
        <v>0</v>
      </c>
      <c r="BE158" s="17" t="str">
        <f>IF(B158&lt;&gt;0,IFERROR(IF(COUNTIF(EvtoTodas[],"SI"),"SI",""),""),"")</f>
        <v/>
      </c>
      <c r="BF158" s="151" t="str">
        <f>IFERROR(INDEX(ItemOcEvto[TipoEvto],MATCH(BE158,EvtoTodas[EvtoTodas],0)),"")</f>
        <v/>
      </c>
      <c r="BG158" s="151">
        <f t="shared" si="19"/>
        <v>0</v>
      </c>
      <c r="BH158" s="151">
        <f t="shared" si="20"/>
        <v>0</v>
      </c>
    </row>
    <row r="159" spans="2:61" ht="17.25" x14ac:dyDescent="0.25">
      <c r="B159" s="275"/>
      <c r="C159" s="275"/>
      <c r="D159" s="277" t="str">
        <f>IFERROR(VLOOKUP(B159,Item[],3,FALSE),IFERROR(VLOOKUP(B159,Item2[],3,FALSE),""))</f>
        <v/>
      </c>
      <c r="E159" s="276" t="str">
        <f>IFERROR(VLOOKUP(B159,Item[],2,FALSE),IFERROR(VLOOKUP(B159,Item2[],2,FALSE),""))</f>
        <v/>
      </c>
      <c r="F159" s="277"/>
      <c r="G159" s="278" t="str">
        <f t="shared" si="15"/>
        <v/>
      </c>
      <c r="H159" s="277"/>
      <c r="I159" s="277"/>
      <c r="J159" s="277"/>
      <c r="K159" s="278" t="str">
        <f t="shared" si="16"/>
        <v/>
      </c>
      <c r="L159" s="279" t="str">
        <f t="shared" si="17"/>
        <v/>
      </c>
      <c r="M159" s="277"/>
      <c r="N159" s="278" t="str">
        <f t="shared" si="18"/>
        <v/>
      </c>
      <c r="O159" s="275"/>
      <c r="P159" s="275"/>
      <c r="Q159" s="275"/>
      <c r="R159" s="275"/>
      <c r="S159" s="275"/>
      <c r="T159" s="275"/>
      <c r="U159" s="275"/>
      <c r="V159" s="275"/>
      <c r="W159" s="275"/>
      <c r="X159" s="275"/>
      <c r="Y159" s="275"/>
      <c r="Z159" s="275"/>
      <c r="AA159" s="275"/>
      <c r="AB159" s="275"/>
      <c r="AC159" s="275"/>
      <c r="AD159" s="275"/>
      <c r="AE159" s="275"/>
      <c r="AF159" s="275"/>
      <c r="AG159" s="275"/>
      <c r="AH159" s="275"/>
      <c r="AI159" s="275"/>
      <c r="AJ159" s="275"/>
      <c r="AK159" s="275"/>
      <c r="AL159" s="275"/>
      <c r="AM159" s="275"/>
      <c r="AN159" s="275"/>
      <c r="AO159" s="275"/>
      <c r="AP159" s="275"/>
      <c r="AQ159" s="275"/>
      <c r="AR159" s="275"/>
      <c r="AS159" s="280" t="str">
        <f>IF(C159&lt;&gt;0,IFERROR(IF(COUNTIF(AcuariosTto[],C159),"SI",""),""),"")</f>
        <v/>
      </c>
      <c r="AT159" s="151">
        <f>IFERROR(INDEX(AcuariosTto[SignoTTo],MATCH(C159,AcuariosTto[AcuariosTTo],0)),"")</f>
        <v>0</v>
      </c>
      <c r="AU159" s="151">
        <f>IFERROR(INDEX(AcuariosTto[TipoProd],MATCH(C159,AcuariosTto[AcuariosTTo],0)),"")</f>
        <v>0</v>
      </c>
      <c r="AV159" s="151">
        <f>IFERROR(INDEX(AcuariosTto[NomProd],MATCH(C159,AcuariosTto[AcuariosTTo],0)),"")</f>
        <v>0</v>
      </c>
      <c r="AW159" s="17" t="str">
        <f>IF(B159&lt;&gt;0,IFERROR(IF(COUNTIF(ItemOcPreven[],B159),"SI",""),""),"")</f>
        <v/>
      </c>
      <c r="AX159" s="17">
        <f>IFERROR(INDEX(ItemOcPreven[TipoProPrev],MATCH(B159,ItemOcPreven[ItemOcPreven],0)),"")</f>
        <v>0</v>
      </c>
      <c r="AY159" s="17">
        <f>IFERROR(INDEX(ItemOcPreven[NomProPrev],MATCH(B159,ItemOcPreven[ItemOcPreven],0)),"")</f>
        <v>0</v>
      </c>
      <c r="AZ159" s="17" t="str">
        <f>IF(B159&lt;&gt;0,IFERROR(IF(COUNTIF(PrevTodas[],"SI"),"SI",""),""),"")</f>
        <v/>
      </c>
      <c r="BA159" s="151" t="str">
        <f>IFERROR(INDEX(ItemOcPreven[TipoProPrev],MATCH(AZ159,PrevTodas[PrevTodas],0)),"")</f>
        <v/>
      </c>
      <c r="BB159" s="151" t="str">
        <f>IFERROR(INDEX(ItemOcPreven[NomProPrev],MATCH(AZ159,PrevTodas[PrevTodas],0)),"")</f>
        <v/>
      </c>
      <c r="BC159" s="17" t="str">
        <f>IF(B159&lt;&gt;0,IFERROR(IF(COUNTIF(ItemOcEvto[],B159),"SI",""),""),"")</f>
        <v/>
      </c>
      <c r="BD159" s="151">
        <f>IFERROR(INDEX(ItemOcEvto[TipoEvto],MATCH(B159,ItemOcEvto[ItemOcEvto],0)),"")</f>
        <v>0</v>
      </c>
      <c r="BE159" s="17" t="str">
        <f>IF(B159&lt;&gt;0,IFERROR(IF(COUNTIF(EvtoTodas[],"SI"),"SI",""),""),"")</f>
        <v/>
      </c>
      <c r="BF159" s="151" t="str">
        <f>IFERROR(INDEX(ItemOcEvto[TipoEvto],MATCH(BE159,EvtoTodas[EvtoTodas],0)),"")</f>
        <v/>
      </c>
      <c r="BG159" s="151">
        <f t="shared" si="19"/>
        <v>0</v>
      </c>
      <c r="BH159" s="151">
        <f t="shared" si="20"/>
        <v>0</v>
      </c>
    </row>
    <row r="160" spans="2:61" ht="17.25" x14ac:dyDescent="0.25">
      <c r="B160" s="275"/>
      <c r="C160" s="275"/>
      <c r="D160" s="277" t="str">
        <f>IFERROR(VLOOKUP(B160,Item[],3,FALSE),IFERROR(VLOOKUP(B160,Item2[],3,FALSE),""))</f>
        <v/>
      </c>
      <c r="E160" s="276" t="str">
        <f>IFERROR(VLOOKUP(B160,Item[],2,FALSE),IFERROR(VLOOKUP(B160,Item2[],2,FALSE),""))</f>
        <v/>
      </c>
      <c r="F160" s="277"/>
      <c r="G160" s="278" t="str">
        <f t="shared" si="15"/>
        <v/>
      </c>
      <c r="H160" s="277"/>
      <c r="I160" s="277"/>
      <c r="J160" s="277"/>
      <c r="K160" s="278" t="str">
        <f t="shared" si="16"/>
        <v/>
      </c>
      <c r="L160" s="279" t="str">
        <f t="shared" si="17"/>
        <v/>
      </c>
      <c r="M160" s="277"/>
      <c r="N160" s="278" t="str">
        <f t="shared" si="18"/>
        <v/>
      </c>
      <c r="O160" s="275"/>
      <c r="P160" s="275"/>
      <c r="Q160" s="275"/>
      <c r="R160" s="275"/>
      <c r="S160" s="275"/>
      <c r="T160" s="275"/>
      <c r="U160" s="275"/>
      <c r="V160" s="275"/>
      <c r="W160" s="275"/>
      <c r="X160" s="275"/>
      <c r="Y160" s="275"/>
      <c r="Z160" s="275"/>
      <c r="AA160" s="275"/>
      <c r="AB160" s="275"/>
      <c r="AC160" s="275"/>
      <c r="AD160" s="275"/>
      <c r="AE160" s="275"/>
      <c r="AF160" s="275"/>
      <c r="AG160" s="275"/>
      <c r="AH160" s="275"/>
      <c r="AI160" s="275"/>
      <c r="AJ160" s="275"/>
      <c r="AK160" s="275"/>
      <c r="AL160" s="275"/>
      <c r="AM160" s="275"/>
      <c r="AN160" s="275"/>
      <c r="AO160" s="275"/>
      <c r="AP160" s="275"/>
      <c r="AQ160" s="275"/>
      <c r="AR160" s="275"/>
      <c r="AS160" s="280" t="str">
        <f>IF(C160&lt;&gt;0,IFERROR(IF(COUNTIF(AcuariosTto[],C160),"SI",""),""),"")</f>
        <v/>
      </c>
      <c r="AT160" s="151">
        <f>IFERROR(INDEX(AcuariosTto[SignoTTo],MATCH(C160,AcuariosTto[AcuariosTTo],0)),"")</f>
        <v>0</v>
      </c>
      <c r="AU160" s="151">
        <f>IFERROR(INDEX(AcuariosTto[TipoProd],MATCH(C160,AcuariosTto[AcuariosTTo],0)),"")</f>
        <v>0</v>
      </c>
      <c r="AV160" s="151">
        <f>IFERROR(INDEX(AcuariosTto[NomProd],MATCH(C160,AcuariosTto[AcuariosTTo],0)),"")</f>
        <v>0</v>
      </c>
      <c r="AW160" s="17" t="str">
        <f>IF(B160&lt;&gt;0,IFERROR(IF(COUNTIF(ItemOcPreven[],B160),"SI",""),""),"")</f>
        <v/>
      </c>
      <c r="AX160" s="17">
        <f>IFERROR(INDEX(ItemOcPreven[TipoProPrev],MATCH(B160,ItemOcPreven[ItemOcPreven],0)),"")</f>
        <v>0</v>
      </c>
      <c r="AY160" s="17">
        <f>IFERROR(INDEX(ItemOcPreven[NomProPrev],MATCH(B160,ItemOcPreven[ItemOcPreven],0)),"")</f>
        <v>0</v>
      </c>
      <c r="AZ160" s="17" t="str">
        <f>IF(B160&lt;&gt;0,IFERROR(IF(COUNTIF(PrevTodas[],"SI"),"SI",""),""),"")</f>
        <v/>
      </c>
      <c r="BA160" s="151" t="str">
        <f>IFERROR(INDEX(ItemOcPreven[TipoProPrev],MATCH(AZ160,PrevTodas[PrevTodas],0)),"")</f>
        <v/>
      </c>
      <c r="BB160" s="151" t="str">
        <f>IFERROR(INDEX(ItemOcPreven[NomProPrev],MATCH(AZ160,PrevTodas[PrevTodas],0)),"")</f>
        <v/>
      </c>
      <c r="BC160" s="17" t="str">
        <f>IF(B160&lt;&gt;0,IFERROR(IF(COUNTIF(ItemOcEvto[],B160),"SI",""),""),"")</f>
        <v/>
      </c>
      <c r="BD160" s="151">
        <f>IFERROR(INDEX(ItemOcEvto[TipoEvto],MATCH(B160,ItemOcEvto[ItemOcEvto],0)),"")</f>
        <v>0</v>
      </c>
      <c r="BE160" s="17" t="str">
        <f>IF(B160&lt;&gt;0,IFERROR(IF(COUNTIF(EvtoTodas[],"SI"),"SI",""),""),"")</f>
        <v/>
      </c>
      <c r="BF160" s="151" t="str">
        <f>IFERROR(INDEX(ItemOcEvto[TipoEvto],MATCH(BE160,EvtoTodas[EvtoTodas],0)),"")</f>
        <v/>
      </c>
      <c r="BG160" s="151">
        <f t="shared" si="19"/>
        <v>0</v>
      </c>
      <c r="BH160" s="151">
        <f t="shared" si="20"/>
        <v>0</v>
      </c>
    </row>
    <row r="161" spans="2:60" ht="17.25" x14ac:dyDescent="0.25">
      <c r="B161" s="275"/>
      <c r="C161" s="275"/>
      <c r="D161" s="277" t="str">
        <f>IFERROR(VLOOKUP(B161,Item[],3,FALSE),IFERROR(VLOOKUP(B161,Item2[],3,FALSE),""))</f>
        <v/>
      </c>
      <c r="E161" s="276" t="str">
        <f>IFERROR(VLOOKUP(B161,Item[],2,FALSE),IFERROR(VLOOKUP(B161,Item2[],2,FALSE),""))</f>
        <v/>
      </c>
      <c r="F161" s="277"/>
      <c r="G161" s="278" t="str">
        <f t="shared" si="15"/>
        <v/>
      </c>
      <c r="H161" s="277"/>
      <c r="I161" s="277"/>
      <c r="J161" s="277"/>
      <c r="K161" s="278" t="str">
        <f t="shared" si="16"/>
        <v/>
      </c>
      <c r="L161" s="279" t="str">
        <f t="shared" si="17"/>
        <v/>
      </c>
      <c r="M161" s="277"/>
      <c r="N161" s="278" t="str">
        <f t="shared" si="18"/>
        <v/>
      </c>
      <c r="O161" s="275"/>
      <c r="P161" s="275"/>
      <c r="Q161" s="275"/>
      <c r="R161" s="275"/>
      <c r="S161" s="275"/>
      <c r="T161" s="275"/>
      <c r="U161" s="275"/>
      <c r="V161" s="275"/>
      <c r="W161" s="275"/>
      <c r="X161" s="275"/>
      <c r="Y161" s="275"/>
      <c r="Z161" s="275"/>
      <c r="AA161" s="275"/>
      <c r="AB161" s="275"/>
      <c r="AC161" s="275"/>
      <c r="AD161" s="275"/>
      <c r="AE161" s="275"/>
      <c r="AF161" s="275"/>
      <c r="AG161" s="275"/>
      <c r="AH161" s="275"/>
      <c r="AI161" s="275"/>
      <c r="AJ161" s="275"/>
      <c r="AK161" s="275"/>
      <c r="AL161" s="275"/>
      <c r="AM161" s="275"/>
      <c r="AN161" s="275"/>
      <c r="AO161" s="275"/>
      <c r="AP161" s="275"/>
      <c r="AQ161" s="275"/>
      <c r="AR161" s="275"/>
      <c r="AS161" s="280" t="str">
        <f>IF(C161&lt;&gt;0,IFERROR(IF(COUNTIF(AcuariosTto[],C161),"SI",""),""),"")</f>
        <v/>
      </c>
      <c r="AT161" s="151">
        <f>IFERROR(INDEX(AcuariosTto[SignoTTo],MATCH(C161,AcuariosTto[AcuariosTTo],0)),"")</f>
        <v>0</v>
      </c>
      <c r="AU161" s="151">
        <f>IFERROR(INDEX(AcuariosTto[TipoProd],MATCH(C161,AcuariosTto[AcuariosTTo],0)),"")</f>
        <v>0</v>
      </c>
      <c r="AV161" s="151">
        <f>IFERROR(INDEX(AcuariosTto[NomProd],MATCH(C161,AcuariosTto[AcuariosTTo],0)),"")</f>
        <v>0</v>
      </c>
      <c r="AW161" s="17" t="str">
        <f>IF(B161&lt;&gt;0,IFERROR(IF(COUNTIF(ItemOcPreven[],B161),"SI",""),""),"")</f>
        <v/>
      </c>
      <c r="AX161" s="17">
        <f>IFERROR(INDEX(ItemOcPreven[TipoProPrev],MATCH(B161,ItemOcPreven[ItemOcPreven],0)),"")</f>
        <v>0</v>
      </c>
      <c r="AY161" s="17">
        <f>IFERROR(INDEX(ItemOcPreven[NomProPrev],MATCH(B161,ItemOcPreven[ItemOcPreven],0)),"")</f>
        <v>0</v>
      </c>
      <c r="AZ161" s="17" t="str">
        <f>IF(B161&lt;&gt;0,IFERROR(IF(COUNTIF(PrevTodas[],"SI"),"SI",""),""),"")</f>
        <v/>
      </c>
      <c r="BA161" s="151" t="str">
        <f>IFERROR(INDEX(ItemOcPreven[TipoProPrev],MATCH(AZ161,PrevTodas[PrevTodas],0)),"")</f>
        <v/>
      </c>
      <c r="BB161" s="151" t="str">
        <f>IFERROR(INDEX(ItemOcPreven[NomProPrev],MATCH(AZ161,PrevTodas[PrevTodas],0)),"")</f>
        <v/>
      </c>
      <c r="BC161" s="17" t="str">
        <f>IF(B161&lt;&gt;0,IFERROR(IF(COUNTIF(ItemOcEvto[],B161),"SI",""),""),"")</f>
        <v/>
      </c>
      <c r="BD161" s="151">
        <f>IFERROR(INDEX(ItemOcEvto[TipoEvto],MATCH(B161,ItemOcEvto[ItemOcEvto],0)),"")</f>
        <v>0</v>
      </c>
      <c r="BE161" s="17" t="str">
        <f>IF(B161&lt;&gt;0,IFERROR(IF(COUNTIF(EvtoTodas[],"SI"),"SI",""),""),"")</f>
        <v/>
      </c>
      <c r="BF161" s="151" t="str">
        <f>IFERROR(INDEX(ItemOcEvto[TipoEvto],MATCH(BE161,EvtoTodas[EvtoTodas],0)),"")</f>
        <v/>
      </c>
      <c r="BG161" s="151">
        <f t="shared" si="19"/>
        <v>0</v>
      </c>
      <c r="BH161" s="151">
        <f t="shared" si="20"/>
        <v>0</v>
      </c>
    </row>
    <row r="162" spans="2:60" ht="17.25" x14ac:dyDescent="0.25">
      <c r="B162" s="275"/>
      <c r="C162" s="275"/>
      <c r="D162" s="277" t="str">
        <f>IFERROR(VLOOKUP(B162,Item[],3,FALSE),IFERROR(VLOOKUP(B162,Item2[],3,FALSE),""))</f>
        <v/>
      </c>
      <c r="E162" s="276" t="str">
        <f>IFERROR(VLOOKUP(B162,Item[],2,FALSE),IFERROR(VLOOKUP(B162,Item2[],2,FALSE),""))</f>
        <v/>
      </c>
      <c r="F162" s="277"/>
      <c r="G162" s="278" t="str">
        <f t="shared" si="15"/>
        <v/>
      </c>
      <c r="H162" s="277"/>
      <c r="I162" s="277"/>
      <c r="J162" s="277"/>
      <c r="K162" s="278" t="str">
        <f t="shared" si="16"/>
        <v/>
      </c>
      <c r="L162" s="279" t="str">
        <f t="shared" si="17"/>
        <v/>
      </c>
      <c r="M162" s="277"/>
      <c r="N162" s="278" t="str">
        <f t="shared" si="18"/>
        <v/>
      </c>
      <c r="O162" s="275"/>
      <c r="P162" s="275"/>
      <c r="Q162" s="275"/>
      <c r="R162" s="275"/>
      <c r="S162" s="275"/>
      <c r="T162" s="275"/>
      <c r="U162" s="275"/>
      <c r="V162" s="275"/>
      <c r="W162" s="275"/>
      <c r="X162" s="275"/>
      <c r="Y162" s="275"/>
      <c r="Z162" s="275"/>
      <c r="AA162" s="275"/>
      <c r="AB162" s="275"/>
      <c r="AC162" s="275"/>
      <c r="AD162" s="275"/>
      <c r="AE162" s="275"/>
      <c r="AF162" s="275"/>
      <c r="AG162" s="275"/>
      <c r="AH162" s="275"/>
      <c r="AI162" s="275"/>
      <c r="AJ162" s="275"/>
      <c r="AK162" s="275"/>
      <c r="AL162" s="275"/>
      <c r="AM162" s="275"/>
      <c r="AN162" s="275"/>
      <c r="AO162" s="275"/>
      <c r="AP162" s="275"/>
      <c r="AQ162" s="275"/>
      <c r="AR162" s="275"/>
      <c r="AS162" s="280" t="str">
        <f>IF(C162&lt;&gt;0,IFERROR(IF(COUNTIF(AcuariosTto[],C162),"SI",""),""),"")</f>
        <v/>
      </c>
      <c r="AT162" s="151">
        <f>IFERROR(INDEX(AcuariosTto[SignoTTo],MATCH(C162,AcuariosTto[AcuariosTTo],0)),"")</f>
        <v>0</v>
      </c>
      <c r="AU162" s="151">
        <f>IFERROR(INDEX(AcuariosTto[TipoProd],MATCH(C162,AcuariosTto[AcuariosTTo],0)),"")</f>
        <v>0</v>
      </c>
      <c r="AV162" s="151">
        <f>IFERROR(INDEX(AcuariosTto[NomProd],MATCH(C162,AcuariosTto[AcuariosTTo],0)),"")</f>
        <v>0</v>
      </c>
      <c r="AW162" s="17" t="str">
        <f>IF(B162&lt;&gt;0,IFERROR(IF(COUNTIF(ItemOcPreven[],B162),"SI",""),""),"")</f>
        <v/>
      </c>
      <c r="AX162" s="17">
        <f>IFERROR(INDEX(ItemOcPreven[TipoProPrev],MATCH(B162,ItemOcPreven[ItemOcPreven],0)),"")</f>
        <v>0</v>
      </c>
      <c r="AY162" s="17">
        <f>IFERROR(INDEX(ItemOcPreven[NomProPrev],MATCH(B162,ItemOcPreven[ItemOcPreven],0)),"")</f>
        <v>0</v>
      </c>
      <c r="AZ162" s="17" t="str">
        <f>IF(B162&lt;&gt;0,IFERROR(IF(COUNTIF(PrevTodas[],"SI"),"SI",""),""),"")</f>
        <v/>
      </c>
      <c r="BA162" s="151" t="str">
        <f>IFERROR(INDEX(ItemOcPreven[TipoProPrev],MATCH(AZ162,PrevTodas[PrevTodas],0)),"")</f>
        <v/>
      </c>
      <c r="BB162" s="151" t="str">
        <f>IFERROR(INDEX(ItemOcPreven[NomProPrev],MATCH(AZ162,PrevTodas[PrevTodas],0)),"")</f>
        <v/>
      </c>
      <c r="BC162" s="17" t="str">
        <f>IF(B162&lt;&gt;0,IFERROR(IF(COUNTIF(ItemOcEvto[],B162),"SI",""),""),"")</f>
        <v/>
      </c>
      <c r="BD162" s="151">
        <f>IFERROR(INDEX(ItemOcEvto[TipoEvto],MATCH(B162,ItemOcEvto[ItemOcEvto],0)),"")</f>
        <v>0</v>
      </c>
      <c r="BE162" s="17" t="str">
        <f>IF(B162&lt;&gt;0,IFERROR(IF(COUNTIF(EvtoTodas[],"SI"),"SI",""),""),"")</f>
        <v/>
      </c>
      <c r="BF162" s="151" t="str">
        <f>IFERROR(INDEX(ItemOcEvto[TipoEvto],MATCH(BE162,EvtoTodas[EvtoTodas],0)),"")</f>
        <v/>
      </c>
      <c r="BG162" s="151">
        <f t="shared" si="19"/>
        <v>0</v>
      </c>
      <c r="BH162" s="151">
        <f t="shared" si="20"/>
        <v>0</v>
      </c>
    </row>
    <row r="163" spans="2:60" ht="17.25" x14ac:dyDescent="0.25">
      <c r="B163" s="275"/>
      <c r="C163" s="275"/>
      <c r="D163" s="277" t="str">
        <f>IFERROR(VLOOKUP(B163,Item[],3,FALSE),IFERROR(VLOOKUP(B163,Item2[],3,FALSE),""))</f>
        <v/>
      </c>
      <c r="E163" s="276" t="str">
        <f>IFERROR(VLOOKUP(B163,Item[],2,FALSE),IFERROR(VLOOKUP(B163,Item2[],2,FALSE),""))</f>
        <v/>
      </c>
      <c r="F163" s="277"/>
      <c r="G163" s="278" t="str">
        <f t="shared" si="15"/>
        <v/>
      </c>
      <c r="H163" s="277"/>
      <c r="I163" s="277"/>
      <c r="J163" s="277"/>
      <c r="K163" s="278" t="str">
        <f t="shared" si="16"/>
        <v/>
      </c>
      <c r="L163" s="279" t="str">
        <f t="shared" si="17"/>
        <v/>
      </c>
      <c r="M163" s="277"/>
      <c r="N163" s="278" t="str">
        <f t="shared" si="18"/>
        <v/>
      </c>
      <c r="O163" s="275"/>
      <c r="P163" s="275"/>
      <c r="Q163" s="275"/>
      <c r="R163" s="275"/>
      <c r="S163" s="275"/>
      <c r="T163" s="275"/>
      <c r="U163" s="275"/>
      <c r="V163" s="275"/>
      <c r="W163" s="275"/>
      <c r="X163" s="275"/>
      <c r="Y163" s="275"/>
      <c r="Z163" s="275"/>
      <c r="AA163" s="275"/>
      <c r="AB163" s="275"/>
      <c r="AC163" s="275"/>
      <c r="AD163" s="275"/>
      <c r="AE163" s="275"/>
      <c r="AF163" s="275"/>
      <c r="AG163" s="275"/>
      <c r="AH163" s="275"/>
      <c r="AI163" s="275"/>
      <c r="AJ163" s="275"/>
      <c r="AK163" s="275"/>
      <c r="AL163" s="275"/>
      <c r="AM163" s="275"/>
      <c r="AN163" s="275"/>
      <c r="AO163" s="275"/>
      <c r="AP163" s="275"/>
      <c r="AQ163" s="275"/>
      <c r="AR163" s="275"/>
      <c r="AS163" s="280" t="str">
        <f>IF(C163&lt;&gt;0,IFERROR(IF(COUNTIF(AcuariosTto[],C163),"SI",""),""),"")</f>
        <v/>
      </c>
      <c r="AT163" s="151">
        <f>IFERROR(INDEX(AcuariosTto[SignoTTo],MATCH(C163,AcuariosTto[AcuariosTTo],0)),"")</f>
        <v>0</v>
      </c>
      <c r="AU163" s="151">
        <f>IFERROR(INDEX(AcuariosTto[TipoProd],MATCH(C163,AcuariosTto[AcuariosTTo],0)),"")</f>
        <v>0</v>
      </c>
      <c r="AV163" s="151">
        <f>IFERROR(INDEX(AcuariosTto[NomProd],MATCH(C163,AcuariosTto[AcuariosTTo],0)),"")</f>
        <v>0</v>
      </c>
      <c r="AW163" s="17" t="str">
        <f>IF(B163&lt;&gt;0,IFERROR(IF(COUNTIF(ItemOcPreven[],B163),"SI",""),""),"")</f>
        <v/>
      </c>
      <c r="AX163" s="17">
        <f>IFERROR(INDEX(ItemOcPreven[TipoProPrev],MATCH(B163,ItemOcPreven[ItemOcPreven],0)),"")</f>
        <v>0</v>
      </c>
      <c r="AY163" s="17">
        <f>IFERROR(INDEX(ItemOcPreven[NomProPrev],MATCH(B163,ItemOcPreven[ItemOcPreven],0)),"")</f>
        <v>0</v>
      </c>
      <c r="AZ163" s="17" t="str">
        <f>IF(B163&lt;&gt;0,IFERROR(IF(COUNTIF(PrevTodas[],"SI"),"SI",""),""),"")</f>
        <v/>
      </c>
      <c r="BA163" s="151" t="str">
        <f>IFERROR(INDEX(ItemOcPreven[TipoProPrev],MATCH(AZ163,PrevTodas[PrevTodas],0)),"")</f>
        <v/>
      </c>
      <c r="BB163" s="151" t="str">
        <f>IFERROR(INDEX(ItemOcPreven[NomProPrev],MATCH(AZ163,PrevTodas[PrevTodas],0)),"")</f>
        <v/>
      </c>
      <c r="BC163" s="17" t="str">
        <f>IF(B163&lt;&gt;0,IFERROR(IF(COUNTIF(ItemOcEvto[],B163),"SI",""),""),"")</f>
        <v/>
      </c>
      <c r="BD163" s="151">
        <f>IFERROR(INDEX(ItemOcEvto[TipoEvto],MATCH(B163,ItemOcEvto[ItemOcEvto],0)),"")</f>
        <v>0</v>
      </c>
      <c r="BE163" s="17" t="str">
        <f>IF(B163&lt;&gt;0,IFERROR(IF(COUNTIF(EvtoTodas[],"SI"),"SI",""),""),"")</f>
        <v/>
      </c>
      <c r="BF163" s="151" t="str">
        <f>IFERROR(INDEX(ItemOcEvto[TipoEvto],MATCH(BE163,EvtoTodas[EvtoTodas],0)),"")</f>
        <v/>
      </c>
      <c r="BG163" s="151">
        <f t="shared" si="19"/>
        <v>0</v>
      </c>
      <c r="BH163" s="151">
        <f t="shared" si="20"/>
        <v>0</v>
      </c>
    </row>
    <row r="164" spans="2:60" ht="17.25" x14ac:dyDescent="0.25">
      <c r="B164" s="275"/>
      <c r="C164" s="275"/>
      <c r="D164" s="277" t="str">
        <f>IFERROR(VLOOKUP(B164,Item[],3,FALSE),IFERROR(VLOOKUP(B164,Item2[],3,FALSE),""))</f>
        <v/>
      </c>
      <c r="E164" s="276" t="str">
        <f>IFERROR(VLOOKUP(B164,Item[],2,FALSE),IFERROR(VLOOKUP(B164,Item2[],2,FALSE),""))</f>
        <v/>
      </c>
      <c r="F164" s="277"/>
      <c r="G164" s="278" t="str">
        <f t="shared" si="15"/>
        <v/>
      </c>
      <c r="H164" s="277"/>
      <c r="I164" s="277"/>
      <c r="J164" s="277"/>
      <c r="K164" s="278" t="str">
        <f t="shared" si="16"/>
        <v/>
      </c>
      <c r="L164" s="279" t="str">
        <f t="shared" si="17"/>
        <v/>
      </c>
      <c r="M164" s="277"/>
      <c r="N164" s="278" t="str">
        <f t="shared" si="18"/>
        <v/>
      </c>
      <c r="O164" s="275"/>
      <c r="P164" s="275"/>
      <c r="Q164" s="275"/>
      <c r="R164" s="275"/>
      <c r="S164" s="275"/>
      <c r="T164" s="275"/>
      <c r="U164" s="275"/>
      <c r="V164" s="275"/>
      <c r="W164" s="275"/>
      <c r="X164" s="275"/>
      <c r="Y164" s="275"/>
      <c r="Z164" s="275"/>
      <c r="AA164" s="275"/>
      <c r="AB164" s="275"/>
      <c r="AC164" s="275"/>
      <c r="AD164" s="275"/>
      <c r="AE164" s="275"/>
      <c r="AF164" s="275"/>
      <c r="AG164" s="275"/>
      <c r="AH164" s="275"/>
      <c r="AI164" s="275"/>
      <c r="AJ164" s="275"/>
      <c r="AK164" s="275"/>
      <c r="AL164" s="275"/>
      <c r="AM164" s="275"/>
      <c r="AN164" s="275"/>
      <c r="AO164" s="275"/>
      <c r="AP164" s="275"/>
      <c r="AQ164" s="275"/>
      <c r="AR164" s="275"/>
      <c r="AS164" s="280" t="str">
        <f>IF(C164&lt;&gt;0,IFERROR(IF(COUNTIF(AcuariosTto[],C164),"SI",""),""),"")</f>
        <v/>
      </c>
      <c r="AT164" s="151">
        <f>IFERROR(INDEX(AcuariosTto[SignoTTo],MATCH(C164,AcuariosTto[AcuariosTTo],0)),"")</f>
        <v>0</v>
      </c>
      <c r="AU164" s="151">
        <f>IFERROR(INDEX(AcuariosTto[TipoProd],MATCH(C164,AcuariosTto[AcuariosTTo],0)),"")</f>
        <v>0</v>
      </c>
      <c r="AV164" s="151">
        <f>IFERROR(INDEX(AcuariosTto[NomProd],MATCH(C164,AcuariosTto[AcuariosTTo],0)),"")</f>
        <v>0</v>
      </c>
      <c r="AW164" s="17" t="str">
        <f>IF(B164&lt;&gt;0,IFERROR(IF(COUNTIF(ItemOcPreven[],B164),"SI",""),""),"")</f>
        <v/>
      </c>
      <c r="AX164" s="17">
        <f>IFERROR(INDEX(ItemOcPreven[TipoProPrev],MATCH(B164,ItemOcPreven[ItemOcPreven],0)),"")</f>
        <v>0</v>
      </c>
      <c r="AY164" s="17">
        <f>IFERROR(INDEX(ItemOcPreven[NomProPrev],MATCH(B164,ItemOcPreven[ItemOcPreven],0)),"")</f>
        <v>0</v>
      </c>
      <c r="AZ164" s="17" t="str">
        <f>IF(B164&lt;&gt;0,IFERROR(IF(COUNTIF(PrevTodas[],"SI"),"SI",""),""),"")</f>
        <v/>
      </c>
      <c r="BA164" s="151" t="str">
        <f>IFERROR(INDEX(ItemOcPreven[TipoProPrev],MATCH(AZ164,PrevTodas[PrevTodas],0)),"")</f>
        <v/>
      </c>
      <c r="BB164" s="151" t="str">
        <f>IFERROR(INDEX(ItemOcPreven[NomProPrev],MATCH(AZ164,PrevTodas[PrevTodas],0)),"")</f>
        <v/>
      </c>
      <c r="BC164" s="17" t="str">
        <f>IF(B164&lt;&gt;0,IFERROR(IF(COUNTIF(ItemOcEvto[],B164),"SI",""),""),"")</f>
        <v/>
      </c>
      <c r="BD164" s="151">
        <f>IFERROR(INDEX(ItemOcEvto[TipoEvto],MATCH(B164,ItemOcEvto[ItemOcEvto],0)),"")</f>
        <v>0</v>
      </c>
      <c r="BE164" s="17" t="str">
        <f>IF(B164&lt;&gt;0,IFERROR(IF(COUNTIF(EvtoTodas[],"SI"),"SI",""),""),"")</f>
        <v/>
      </c>
      <c r="BF164" s="151" t="str">
        <f>IFERROR(INDEX(ItemOcEvto[TipoEvto],MATCH(BE164,EvtoTodas[EvtoTodas],0)),"")</f>
        <v/>
      </c>
      <c r="BG164" s="151">
        <f t="shared" si="19"/>
        <v>0</v>
      </c>
      <c r="BH164" s="151">
        <f t="shared" si="20"/>
        <v>0</v>
      </c>
    </row>
    <row r="165" spans="2:60" ht="17.25" x14ac:dyDescent="0.25">
      <c r="B165" s="275"/>
      <c r="C165" s="275"/>
      <c r="D165" s="277" t="str">
        <f>IFERROR(VLOOKUP(B165,Item[],3,FALSE),IFERROR(VLOOKUP(B165,Item2[],3,FALSE),""))</f>
        <v/>
      </c>
      <c r="E165" s="276" t="str">
        <f>IFERROR(VLOOKUP(B165,Item[],2,FALSE),IFERROR(VLOOKUP(B165,Item2[],2,FALSE),""))</f>
        <v/>
      </c>
      <c r="F165" s="277"/>
      <c r="G165" s="278" t="str">
        <f t="shared" si="15"/>
        <v/>
      </c>
      <c r="H165" s="277"/>
      <c r="I165" s="277"/>
      <c r="J165" s="277"/>
      <c r="K165" s="278" t="str">
        <f t="shared" si="16"/>
        <v/>
      </c>
      <c r="L165" s="279" t="str">
        <f t="shared" si="17"/>
        <v/>
      </c>
      <c r="M165" s="277"/>
      <c r="N165" s="278" t="str">
        <f t="shared" si="18"/>
        <v/>
      </c>
      <c r="O165" s="275"/>
      <c r="P165" s="275"/>
      <c r="Q165" s="275"/>
      <c r="R165" s="275"/>
      <c r="S165" s="275"/>
      <c r="T165" s="275"/>
      <c r="U165" s="275"/>
      <c r="V165" s="275"/>
      <c r="W165" s="275"/>
      <c r="X165" s="275"/>
      <c r="Y165" s="275"/>
      <c r="Z165" s="275"/>
      <c r="AA165" s="275"/>
      <c r="AB165" s="275"/>
      <c r="AC165" s="275"/>
      <c r="AD165" s="275"/>
      <c r="AE165" s="275"/>
      <c r="AF165" s="275"/>
      <c r="AG165" s="275"/>
      <c r="AH165" s="275"/>
      <c r="AI165" s="275"/>
      <c r="AJ165" s="275"/>
      <c r="AK165" s="275"/>
      <c r="AL165" s="275"/>
      <c r="AM165" s="275"/>
      <c r="AN165" s="275"/>
      <c r="AO165" s="275"/>
      <c r="AP165" s="275"/>
      <c r="AQ165" s="275"/>
      <c r="AR165" s="275"/>
      <c r="AS165" s="280" t="str">
        <f>IF(C165&lt;&gt;0,IFERROR(IF(COUNTIF(AcuariosTto[],C165),"SI",""),""),"")</f>
        <v/>
      </c>
      <c r="AT165" s="151">
        <f>IFERROR(INDEX(AcuariosTto[SignoTTo],MATCH(C165,AcuariosTto[AcuariosTTo],0)),"")</f>
        <v>0</v>
      </c>
      <c r="AU165" s="151">
        <f>IFERROR(INDEX(AcuariosTto[TipoProd],MATCH(C165,AcuariosTto[AcuariosTTo],0)),"")</f>
        <v>0</v>
      </c>
      <c r="AV165" s="151">
        <f>IFERROR(INDEX(AcuariosTto[NomProd],MATCH(C165,AcuariosTto[AcuariosTTo],0)),"")</f>
        <v>0</v>
      </c>
      <c r="AW165" s="17" t="str">
        <f>IF(B165&lt;&gt;0,IFERROR(IF(COUNTIF(ItemOcPreven[],B165),"SI",""),""),"")</f>
        <v/>
      </c>
      <c r="AX165" s="17">
        <f>IFERROR(INDEX(ItemOcPreven[TipoProPrev],MATCH(B165,ItemOcPreven[ItemOcPreven],0)),"")</f>
        <v>0</v>
      </c>
      <c r="AY165" s="17">
        <f>IFERROR(INDEX(ItemOcPreven[NomProPrev],MATCH(B165,ItemOcPreven[ItemOcPreven],0)),"")</f>
        <v>0</v>
      </c>
      <c r="AZ165" s="17" t="str">
        <f>IF(B165&lt;&gt;0,IFERROR(IF(COUNTIF(PrevTodas[],"SI"),"SI",""),""),"")</f>
        <v/>
      </c>
      <c r="BA165" s="151" t="str">
        <f>IFERROR(INDEX(ItemOcPreven[TipoProPrev],MATCH(AZ165,PrevTodas[PrevTodas],0)),"")</f>
        <v/>
      </c>
      <c r="BB165" s="151" t="str">
        <f>IFERROR(INDEX(ItemOcPreven[NomProPrev],MATCH(AZ165,PrevTodas[PrevTodas],0)),"")</f>
        <v/>
      </c>
      <c r="BC165" s="17" t="str">
        <f>IF(B165&lt;&gt;0,IFERROR(IF(COUNTIF(ItemOcEvto[],B165),"SI",""),""),"")</f>
        <v/>
      </c>
      <c r="BD165" s="151">
        <f>IFERROR(INDEX(ItemOcEvto[TipoEvto],MATCH(B165,ItemOcEvto[ItemOcEvto],0)),"")</f>
        <v>0</v>
      </c>
      <c r="BE165" s="17" t="str">
        <f>IF(B165&lt;&gt;0,IFERROR(IF(COUNTIF(EvtoTodas[],"SI"),"SI",""),""),"")</f>
        <v/>
      </c>
      <c r="BF165" s="151" t="str">
        <f>IFERROR(INDEX(ItemOcEvto[TipoEvto],MATCH(BE165,EvtoTodas[EvtoTodas],0)),"")</f>
        <v/>
      </c>
      <c r="BG165" s="151">
        <f t="shared" si="19"/>
        <v>0</v>
      </c>
      <c r="BH165" s="151">
        <f t="shared" si="20"/>
        <v>0</v>
      </c>
    </row>
    <row r="166" spans="2:60" ht="17.25" x14ac:dyDescent="0.25">
      <c r="B166" s="275"/>
      <c r="C166" s="275"/>
      <c r="D166" s="277" t="str">
        <f>IFERROR(VLOOKUP(B166,Item[],3,FALSE),IFERROR(VLOOKUP(B166,Item2[],3,FALSE),""))</f>
        <v/>
      </c>
      <c r="E166" s="276" t="str">
        <f>IFERROR(VLOOKUP(B166,Item[],2,FALSE),IFERROR(VLOOKUP(B166,Item2[],2,FALSE),""))</f>
        <v/>
      </c>
      <c r="F166" s="277"/>
      <c r="G166" s="278" t="str">
        <f t="shared" si="15"/>
        <v/>
      </c>
      <c r="H166" s="277"/>
      <c r="I166" s="277"/>
      <c r="J166" s="277"/>
      <c r="K166" s="278" t="str">
        <f t="shared" si="16"/>
        <v/>
      </c>
      <c r="L166" s="279" t="str">
        <f t="shared" si="17"/>
        <v/>
      </c>
      <c r="M166" s="277"/>
      <c r="N166" s="278" t="str">
        <f t="shared" si="18"/>
        <v/>
      </c>
      <c r="O166" s="275"/>
      <c r="P166" s="275"/>
      <c r="Q166" s="275"/>
      <c r="R166" s="275"/>
      <c r="S166" s="275"/>
      <c r="T166" s="275"/>
      <c r="U166" s="275"/>
      <c r="V166" s="275"/>
      <c r="W166" s="275"/>
      <c r="X166" s="275"/>
      <c r="Y166" s="275"/>
      <c r="Z166" s="275"/>
      <c r="AA166" s="275"/>
      <c r="AB166" s="275"/>
      <c r="AC166" s="275"/>
      <c r="AD166" s="275"/>
      <c r="AE166" s="275"/>
      <c r="AF166" s="275"/>
      <c r="AG166" s="275"/>
      <c r="AH166" s="275"/>
      <c r="AI166" s="275"/>
      <c r="AJ166" s="275"/>
      <c r="AK166" s="275"/>
      <c r="AL166" s="275"/>
      <c r="AM166" s="275"/>
      <c r="AN166" s="275"/>
      <c r="AO166" s="275"/>
      <c r="AP166" s="275"/>
      <c r="AQ166" s="275"/>
      <c r="AR166" s="275"/>
      <c r="AS166" s="280" t="str">
        <f>IF(C166&lt;&gt;0,IFERROR(IF(COUNTIF(AcuariosTto[],C166),"SI",""),""),"")</f>
        <v/>
      </c>
      <c r="AT166" s="151">
        <f>IFERROR(INDEX(AcuariosTto[SignoTTo],MATCH(C166,AcuariosTto[AcuariosTTo],0)),"")</f>
        <v>0</v>
      </c>
      <c r="AU166" s="151">
        <f>IFERROR(INDEX(AcuariosTto[TipoProd],MATCH(C166,AcuariosTto[AcuariosTTo],0)),"")</f>
        <v>0</v>
      </c>
      <c r="AV166" s="151">
        <f>IFERROR(INDEX(AcuariosTto[NomProd],MATCH(C166,AcuariosTto[AcuariosTTo],0)),"")</f>
        <v>0</v>
      </c>
      <c r="AW166" s="17" t="str">
        <f>IF(B166&lt;&gt;0,IFERROR(IF(COUNTIF(ItemOcPreven[],B166),"SI",""),""),"")</f>
        <v/>
      </c>
      <c r="AX166" s="17">
        <f>IFERROR(INDEX(ItemOcPreven[TipoProPrev],MATCH(B166,ItemOcPreven[ItemOcPreven],0)),"")</f>
        <v>0</v>
      </c>
      <c r="AY166" s="17">
        <f>IFERROR(INDEX(ItemOcPreven[NomProPrev],MATCH(B166,ItemOcPreven[ItemOcPreven],0)),"")</f>
        <v>0</v>
      </c>
      <c r="AZ166" s="17" t="str">
        <f>IF(B166&lt;&gt;0,IFERROR(IF(COUNTIF(PrevTodas[],"SI"),"SI",""),""),"")</f>
        <v/>
      </c>
      <c r="BA166" s="151" t="str">
        <f>IFERROR(INDEX(ItemOcPreven[TipoProPrev],MATCH(AZ166,PrevTodas[PrevTodas],0)),"")</f>
        <v/>
      </c>
      <c r="BB166" s="151" t="str">
        <f>IFERROR(INDEX(ItemOcPreven[NomProPrev],MATCH(AZ166,PrevTodas[PrevTodas],0)),"")</f>
        <v/>
      </c>
      <c r="BC166" s="17" t="str">
        <f>IF(B166&lt;&gt;0,IFERROR(IF(COUNTIF(ItemOcEvto[],B166),"SI",""),""),"")</f>
        <v/>
      </c>
      <c r="BD166" s="151">
        <f>IFERROR(INDEX(ItemOcEvto[TipoEvto],MATCH(B166,ItemOcEvto[ItemOcEvto],0)),"")</f>
        <v>0</v>
      </c>
      <c r="BE166" s="17" t="str">
        <f>IF(B166&lt;&gt;0,IFERROR(IF(COUNTIF(EvtoTodas[],"SI"),"SI",""),""),"")</f>
        <v/>
      </c>
      <c r="BF166" s="151" t="str">
        <f>IFERROR(INDEX(ItemOcEvto[TipoEvto],MATCH(BE166,EvtoTodas[EvtoTodas],0)),"")</f>
        <v/>
      </c>
      <c r="BG166" s="151">
        <f t="shared" si="19"/>
        <v>0</v>
      </c>
      <c r="BH166" s="151">
        <f t="shared" si="20"/>
        <v>0</v>
      </c>
    </row>
    <row r="167" spans="2:60" ht="17.25" x14ac:dyDescent="0.25">
      <c r="B167" s="275"/>
      <c r="C167" s="275"/>
      <c r="D167" s="277" t="str">
        <f>IFERROR(VLOOKUP(B167,Item[],3,FALSE),IFERROR(VLOOKUP(B167,Item2[],3,FALSE),""))</f>
        <v/>
      </c>
      <c r="E167" s="276" t="str">
        <f>IFERROR(VLOOKUP(B167,Item[],2,FALSE),IFERROR(VLOOKUP(B167,Item2[],2,FALSE),""))</f>
        <v/>
      </c>
      <c r="F167" s="277"/>
      <c r="G167" s="278" t="str">
        <f t="shared" si="15"/>
        <v/>
      </c>
      <c r="H167" s="277"/>
      <c r="I167" s="277"/>
      <c r="J167" s="277"/>
      <c r="K167" s="278" t="str">
        <f t="shared" si="16"/>
        <v/>
      </c>
      <c r="L167" s="279" t="str">
        <f t="shared" si="17"/>
        <v/>
      </c>
      <c r="M167" s="277"/>
      <c r="N167" s="278" t="str">
        <f t="shared" si="18"/>
        <v/>
      </c>
      <c r="O167" s="275"/>
      <c r="P167" s="275"/>
      <c r="Q167" s="275"/>
      <c r="R167" s="275"/>
      <c r="S167" s="275"/>
      <c r="T167" s="275"/>
      <c r="U167" s="275"/>
      <c r="V167" s="275"/>
      <c r="W167" s="275"/>
      <c r="X167" s="275"/>
      <c r="Y167" s="275"/>
      <c r="Z167" s="275"/>
      <c r="AA167" s="275"/>
      <c r="AB167" s="275"/>
      <c r="AC167" s="275"/>
      <c r="AD167" s="275"/>
      <c r="AE167" s="275"/>
      <c r="AF167" s="275"/>
      <c r="AG167" s="275"/>
      <c r="AH167" s="275"/>
      <c r="AI167" s="275"/>
      <c r="AJ167" s="275"/>
      <c r="AK167" s="275"/>
      <c r="AL167" s="275"/>
      <c r="AM167" s="275"/>
      <c r="AN167" s="275"/>
      <c r="AO167" s="275"/>
      <c r="AP167" s="275"/>
      <c r="AQ167" s="275"/>
      <c r="AR167" s="275"/>
      <c r="AS167" s="280" t="str">
        <f>IF(C167&lt;&gt;0,IFERROR(IF(COUNTIF(AcuariosTto[],C167),"SI",""),""),"")</f>
        <v/>
      </c>
      <c r="AT167" s="151">
        <f>IFERROR(INDEX(AcuariosTto[SignoTTo],MATCH(C167,AcuariosTto[AcuariosTTo],0)),"")</f>
        <v>0</v>
      </c>
      <c r="AU167" s="151">
        <f>IFERROR(INDEX(AcuariosTto[TipoProd],MATCH(C167,AcuariosTto[AcuariosTTo],0)),"")</f>
        <v>0</v>
      </c>
      <c r="AV167" s="151">
        <f>IFERROR(INDEX(AcuariosTto[NomProd],MATCH(C167,AcuariosTto[AcuariosTTo],0)),"")</f>
        <v>0</v>
      </c>
      <c r="AW167" s="17" t="str">
        <f>IF(B167&lt;&gt;0,IFERROR(IF(COUNTIF(ItemOcPreven[],B167),"SI",""),""),"")</f>
        <v/>
      </c>
      <c r="AX167" s="17">
        <f>IFERROR(INDEX(ItemOcPreven[TipoProPrev],MATCH(B167,ItemOcPreven[ItemOcPreven],0)),"")</f>
        <v>0</v>
      </c>
      <c r="AY167" s="17">
        <f>IFERROR(INDEX(ItemOcPreven[NomProPrev],MATCH(B167,ItemOcPreven[ItemOcPreven],0)),"")</f>
        <v>0</v>
      </c>
      <c r="AZ167" s="17" t="str">
        <f>IF(B167&lt;&gt;0,IFERROR(IF(COUNTIF(PrevTodas[],"SI"),"SI",""),""),"")</f>
        <v/>
      </c>
      <c r="BA167" s="151" t="str">
        <f>IFERROR(INDEX(ItemOcPreven[TipoProPrev],MATCH(AZ167,PrevTodas[PrevTodas],0)),"")</f>
        <v/>
      </c>
      <c r="BB167" s="151" t="str">
        <f>IFERROR(INDEX(ItemOcPreven[NomProPrev],MATCH(AZ167,PrevTodas[PrevTodas],0)),"")</f>
        <v/>
      </c>
      <c r="BC167" s="17" t="str">
        <f>IF(B167&lt;&gt;0,IFERROR(IF(COUNTIF(ItemOcEvto[],B167),"SI",""),""),"")</f>
        <v/>
      </c>
      <c r="BD167" s="151">
        <f>IFERROR(INDEX(ItemOcEvto[TipoEvto],MATCH(B167,ItemOcEvto[ItemOcEvto],0)),"")</f>
        <v>0</v>
      </c>
      <c r="BE167" s="17" t="str">
        <f>IF(B167&lt;&gt;0,IFERROR(IF(COUNTIF(EvtoTodas[],"SI"),"SI",""),""),"")</f>
        <v/>
      </c>
      <c r="BF167" s="151" t="str">
        <f>IFERROR(INDEX(ItemOcEvto[TipoEvto],MATCH(BE167,EvtoTodas[EvtoTodas],0)),"")</f>
        <v/>
      </c>
      <c r="BG167" s="151">
        <f t="shared" si="19"/>
        <v>0</v>
      </c>
      <c r="BH167" s="151">
        <f t="shared" si="20"/>
        <v>0</v>
      </c>
    </row>
    <row r="168" spans="2:60" ht="17.25" x14ac:dyDescent="0.25">
      <c r="B168" s="275"/>
      <c r="C168" s="275"/>
      <c r="D168" s="277" t="str">
        <f>IFERROR(VLOOKUP(B168,Item[],3,FALSE),IFERROR(VLOOKUP(B168,Item2[],3,FALSE),""))</f>
        <v/>
      </c>
      <c r="E168" s="276" t="str">
        <f>IFERROR(VLOOKUP(B168,Item[],2,FALSE),IFERROR(VLOOKUP(B168,Item2[],2,FALSE),""))</f>
        <v/>
      </c>
      <c r="F168" s="277"/>
      <c r="G168" s="278" t="str">
        <f t="shared" si="15"/>
        <v/>
      </c>
      <c r="H168" s="277"/>
      <c r="I168" s="277"/>
      <c r="J168" s="277"/>
      <c r="K168" s="278" t="str">
        <f t="shared" si="16"/>
        <v/>
      </c>
      <c r="L168" s="279" t="str">
        <f t="shared" si="17"/>
        <v/>
      </c>
      <c r="M168" s="277"/>
      <c r="N168" s="278" t="str">
        <f t="shared" si="18"/>
        <v/>
      </c>
      <c r="O168" s="275"/>
      <c r="P168" s="275"/>
      <c r="Q168" s="275"/>
      <c r="R168" s="275"/>
      <c r="S168" s="275"/>
      <c r="T168" s="275"/>
      <c r="U168" s="275"/>
      <c r="V168" s="275"/>
      <c r="W168" s="275"/>
      <c r="X168" s="275"/>
      <c r="Y168" s="275"/>
      <c r="Z168" s="275"/>
      <c r="AA168" s="275"/>
      <c r="AB168" s="275"/>
      <c r="AC168" s="275"/>
      <c r="AD168" s="275"/>
      <c r="AE168" s="275"/>
      <c r="AF168" s="275"/>
      <c r="AG168" s="275"/>
      <c r="AH168" s="275"/>
      <c r="AI168" s="275"/>
      <c r="AJ168" s="275"/>
      <c r="AK168" s="275"/>
      <c r="AL168" s="275"/>
      <c r="AM168" s="275"/>
      <c r="AN168" s="275"/>
      <c r="AO168" s="275"/>
      <c r="AP168" s="275"/>
      <c r="AQ168" s="275"/>
      <c r="AR168" s="275"/>
      <c r="AS168" s="280" t="str">
        <f>IF(C168&lt;&gt;0,IFERROR(IF(COUNTIF(AcuariosTto[],C168),"SI",""),""),"")</f>
        <v/>
      </c>
      <c r="AT168" s="151">
        <f>IFERROR(INDEX(AcuariosTto[SignoTTo],MATCH(C168,AcuariosTto[AcuariosTTo],0)),"")</f>
        <v>0</v>
      </c>
      <c r="AU168" s="151">
        <f>IFERROR(INDEX(AcuariosTto[TipoProd],MATCH(C168,AcuariosTto[AcuariosTTo],0)),"")</f>
        <v>0</v>
      </c>
      <c r="AV168" s="151">
        <f>IFERROR(INDEX(AcuariosTto[NomProd],MATCH(C168,AcuariosTto[AcuariosTTo],0)),"")</f>
        <v>0</v>
      </c>
      <c r="AW168" s="17" t="str">
        <f>IF(B168&lt;&gt;0,IFERROR(IF(COUNTIF(ItemOcPreven[],B168),"SI",""),""),"")</f>
        <v/>
      </c>
      <c r="AX168" s="17">
        <f>IFERROR(INDEX(ItemOcPreven[TipoProPrev],MATCH(B168,ItemOcPreven[ItemOcPreven],0)),"")</f>
        <v>0</v>
      </c>
      <c r="AY168" s="17">
        <f>IFERROR(INDEX(ItemOcPreven[NomProPrev],MATCH(B168,ItemOcPreven[ItemOcPreven],0)),"")</f>
        <v>0</v>
      </c>
      <c r="AZ168" s="17" t="str">
        <f>IF(B168&lt;&gt;0,IFERROR(IF(COUNTIF(PrevTodas[],"SI"),"SI",""),""),"")</f>
        <v/>
      </c>
      <c r="BA168" s="151" t="str">
        <f>IFERROR(INDEX(ItemOcPreven[TipoProPrev],MATCH(AZ168,PrevTodas[PrevTodas],0)),"")</f>
        <v/>
      </c>
      <c r="BB168" s="151" t="str">
        <f>IFERROR(INDEX(ItemOcPreven[NomProPrev],MATCH(AZ168,PrevTodas[PrevTodas],0)),"")</f>
        <v/>
      </c>
      <c r="BC168" s="17" t="str">
        <f>IF(B168&lt;&gt;0,IFERROR(IF(COUNTIF(ItemOcEvto[],B168),"SI",""),""),"")</f>
        <v/>
      </c>
      <c r="BD168" s="151">
        <f>IFERROR(INDEX(ItemOcEvto[TipoEvto],MATCH(B168,ItemOcEvto[ItemOcEvto],0)),"")</f>
        <v>0</v>
      </c>
      <c r="BE168" s="17" t="str">
        <f>IF(B168&lt;&gt;0,IFERROR(IF(COUNTIF(EvtoTodas[],"SI"),"SI",""),""),"")</f>
        <v/>
      </c>
      <c r="BF168" s="151" t="str">
        <f>IFERROR(INDEX(ItemOcEvto[TipoEvto],MATCH(BE168,EvtoTodas[EvtoTodas],0)),"")</f>
        <v/>
      </c>
      <c r="BG168" s="151">
        <f t="shared" si="19"/>
        <v>0</v>
      </c>
      <c r="BH168" s="151">
        <f t="shared" si="20"/>
        <v>0</v>
      </c>
    </row>
    <row r="169" spans="2:60" ht="17.25" x14ac:dyDescent="0.25">
      <c r="B169" s="275"/>
      <c r="C169" s="275"/>
      <c r="D169" s="277" t="str">
        <f>IFERROR(VLOOKUP(B169,Item[],3,FALSE),IFERROR(VLOOKUP(B169,Item2[],3,FALSE),""))</f>
        <v/>
      </c>
      <c r="E169" s="276" t="str">
        <f>IFERROR(VLOOKUP(B169,Item[],2,FALSE),IFERROR(VLOOKUP(B169,Item2[],2,FALSE),""))</f>
        <v/>
      </c>
      <c r="F169" s="277"/>
      <c r="G169" s="278" t="str">
        <f t="shared" si="15"/>
        <v/>
      </c>
      <c r="H169" s="277"/>
      <c r="I169" s="277"/>
      <c r="J169" s="277"/>
      <c r="K169" s="278" t="str">
        <f t="shared" si="16"/>
        <v/>
      </c>
      <c r="L169" s="279" t="str">
        <f t="shared" si="17"/>
        <v/>
      </c>
      <c r="M169" s="277"/>
      <c r="N169" s="278" t="str">
        <f t="shared" si="18"/>
        <v/>
      </c>
      <c r="O169" s="275"/>
      <c r="P169" s="275"/>
      <c r="Q169" s="275"/>
      <c r="R169" s="275"/>
      <c r="S169" s="275"/>
      <c r="T169" s="275"/>
      <c r="U169" s="275"/>
      <c r="V169" s="275"/>
      <c r="W169" s="275"/>
      <c r="X169" s="275"/>
      <c r="Y169" s="275"/>
      <c r="Z169" s="275"/>
      <c r="AA169" s="275"/>
      <c r="AB169" s="275"/>
      <c r="AC169" s="275"/>
      <c r="AD169" s="275"/>
      <c r="AE169" s="275"/>
      <c r="AF169" s="275"/>
      <c r="AG169" s="275"/>
      <c r="AH169" s="275"/>
      <c r="AI169" s="275"/>
      <c r="AJ169" s="275"/>
      <c r="AK169" s="275"/>
      <c r="AL169" s="275"/>
      <c r="AM169" s="275"/>
      <c r="AN169" s="275"/>
      <c r="AO169" s="275"/>
      <c r="AP169" s="275"/>
      <c r="AQ169" s="275"/>
      <c r="AR169" s="275"/>
      <c r="AS169" s="280" t="str">
        <f>IF(C169&lt;&gt;0,IFERROR(IF(COUNTIF(AcuariosTto[],C169),"SI",""),""),"")</f>
        <v/>
      </c>
      <c r="AT169" s="151">
        <f>IFERROR(INDEX(AcuariosTto[SignoTTo],MATCH(C169,AcuariosTto[AcuariosTTo],0)),"")</f>
        <v>0</v>
      </c>
      <c r="AU169" s="151">
        <f>IFERROR(INDEX(AcuariosTto[TipoProd],MATCH(C169,AcuariosTto[AcuariosTTo],0)),"")</f>
        <v>0</v>
      </c>
      <c r="AV169" s="151">
        <f>IFERROR(INDEX(AcuariosTto[NomProd],MATCH(C169,AcuariosTto[AcuariosTTo],0)),"")</f>
        <v>0</v>
      </c>
      <c r="AW169" s="17" t="str">
        <f>IF(B169&lt;&gt;0,IFERROR(IF(COUNTIF(ItemOcPreven[],B169),"SI",""),""),"")</f>
        <v/>
      </c>
      <c r="AX169" s="17">
        <f>IFERROR(INDEX(ItemOcPreven[TipoProPrev],MATCH(B169,ItemOcPreven[ItemOcPreven],0)),"")</f>
        <v>0</v>
      </c>
      <c r="AY169" s="17">
        <f>IFERROR(INDEX(ItemOcPreven[NomProPrev],MATCH(B169,ItemOcPreven[ItemOcPreven],0)),"")</f>
        <v>0</v>
      </c>
      <c r="AZ169" s="17" t="str">
        <f>IF(B169&lt;&gt;0,IFERROR(IF(COUNTIF(PrevTodas[],"SI"),"SI",""),""),"")</f>
        <v/>
      </c>
      <c r="BA169" s="151" t="str">
        <f>IFERROR(INDEX(ItemOcPreven[TipoProPrev],MATCH(AZ169,PrevTodas[PrevTodas],0)),"")</f>
        <v/>
      </c>
      <c r="BB169" s="151" t="str">
        <f>IFERROR(INDEX(ItemOcPreven[NomProPrev],MATCH(AZ169,PrevTodas[PrevTodas],0)),"")</f>
        <v/>
      </c>
      <c r="BC169" s="17" t="str">
        <f>IF(B169&lt;&gt;0,IFERROR(IF(COUNTIF(ItemOcEvto[],B169),"SI",""),""),"")</f>
        <v/>
      </c>
      <c r="BD169" s="151">
        <f>IFERROR(INDEX(ItemOcEvto[TipoEvto],MATCH(B169,ItemOcEvto[ItemOcEvto],0)),"")</f>
        <v>0</v>
      </c>
      <c r="BE169" s="17" t="str">
        <f>IF(B169&lt;&gt;0,IFERROR(IF(COUNTIF(EvtoTodas[],"SI"),"SI",""),""),"")</f>
        <v/>
      </c>
      <c r="BF169" s="151" t="str">
        <f>IFERROR(INDEX(ItemOcEvto[TipoEvto],MATCH(BE169,EvtoTodas[EvtoTodas],0)),"")</f>
        <v/>
      </c>
      <c r="BG169" s="151">
        <f t="shared" si="19"/>
        <v>0</v>
      </c>
      <c r="BH169" s="151">
        <f t="shared" si="20"/>
        <v>0</v>
      </c>
    </row>
    <row r="170" spans="2:60" ht="17.25" x14ac:dyDescent="0.25">
      <c r="B170" s="275"/>
      <c r="C170" s="275"/>
      <c r="D170" s="277" t="str">
        <f>IFERROR(VLOOKUP(B170,Item[],3,FALSE),IFERROR(VLOOKUP(B170,Item2[],3,FALSE),""))</f>
        <v/>
      </c>
      <c r="E170" s="276" t="str">
        <f>IFERROR(VLOOKUP(B170,Item[],2,FALSE),IFERROR(VLOOKUP(B170,Item2[],2,FALSE),""))</f>
        <v/>
      </c>
      <c r="F170" s="277"/>
      <c r="G170" s="278" t="str">
        <f t="shared" si="15"/>
        <v/>
      </c>
      <c r="H170" s="277"/>
      <c r="I170" s="277"/>
      <c r="J170" s="277"/>
      <c r="K170" s="278" t="str">
        <f t="shared" si="16"/>
        <v/>
      </c>
      <c r="L170" s="279" t="str">
        <f t="shared" si="17"/>
        <v/>
      </c>
      <c r="M170" s="277"/>
      <c r="N170" s="278" t="str">
        <f t="shared" si="18"/>
        <v/>
      </c>
      <c r="O170" s="275"/>
      <c r="P170" s="275"/>
      <c r="Q170" s="275"/>
      <c r="R170" s="275"/>
      <c r="S170" s="275"/>
      <c r="T170" s="275"/>
      <c r="U170" s="275"/>
      <c r="V170" s="275"/>
      <c r="W170" s="275"/>
      <c r="X170" s="275"/>
      <c r="Y170" s="275"/>
      <c r="Z170" s="275"/>
      <c r="AA170" s="275"/>
      <c r="AB170" s="275"/>
      <c r="AC170" s="275"/>
      <c r="AD170" s="275"/>
      <c r="AE170" s="275"/>
      <c r="AF170" s="275"/>
      <c r="AG170" s="275"/>
      <c r="AH170" s="275"/>
      <c r="AI170" s="275"/>
      <c r="AJ170" s="275"/>
      <c r="AK170" s="275"/>
      <c r="AL170" s="275"/>
      <c r="AM170" s="275"/>
      <c r="AN170" s="275"/>
      <c r="AO170" s="275"/>
      <c r="AP170" s="275"/>
      <c r="AQ170" s="275"/>
      <c r="AR170" s="275"/>
      <c r="AS170" s="280" t="str">
        <f>IF(C170&lt;&gt;0,IFERROR(IF(COUNTIF(AcuariosTto[],C170),"SI",""),""),"")</f>
        <v/>
      </c>
      <c r="AT170" s="151">
        <f>IFERROR(INDEX(AcuariosTto[SignoTTo],MATCH(C170,AcuariosTto[AcuariosTTo],0)),"")</f>
        <v>0</v>
      </c>
      <c r="AU170" s="151">
        <f>IFERROR(INDEX(AcuariosTto[TipoProd],MATCH(C170,AcuariosTto[AcuariosTTo],0)),"")</f>
        <v>0</v>
      </c>
      <c r="AV170" s="151">
        <f>IFERROR(INDEX(AcuariosTto[NomProd],MATCH(C170,AcuariosTto[AcuariosTTo],0)),"")</f>
        <v>0</v>
      </c>
      <c r="AW170" s="17" t="str">
        <f>IF(B170&lt;&gt;0,IFERROR(IF(COUNTIF(ItemOcPreven[],B170),"SI",""),""),"")</f>
        <v/>
      </c>
      <c r="AX170" s="17">
        <f>IFERROR(INDEX(ItemOcPreven[TipoProPrev],MATCH(B170,ItemOcPreven[ItemOcPreven],0)),"")</f>
        <v>0</v>
      </c>
      <c r="AY170" s="17">
        <f>IFERROR(INDEX(ItemOcPreven[NomProPrev],MATCH(B170,ItemOcPreven[ItemOcPreven],0)),"")</f>
        <v>0</v>
      </c>
      <c r="AZ170" s="17" t="str">
        <f>IF(B170&lt;&gt;0,IFERROR(IF(COUNTIF(PrevTodas[],"SI"),"SI",""),""),"")</f>
        <v/>
      </c>
      <c r="BA170" s="151" t="str">
        <f>IFERROR(INDEX(ItemOcPreven[TipoProPrev],MATCH(AZ170,PrevTodas[PrevTodas],0)),"")</f>
        <v/>
      </c>
      <c r="BB170" s="151" t="str">
        <f>IFERROR(INDEX(ItemOcPreven[NomProPrev],MATCH(AZ170,PrevTodas[PrevTodas],0)),"")</f>
        <v/>
      </c>
      <c r="BC170" s="17" t="str">
        <f>IF(B170&lt;&gt;0,IFERROR(IF(COUNTIF(ItemOcEvto[],B170),"SI",""),""),"")</f>
        <v/>
      </c>
      <c r="BD170" s="151">
        <f>IFERROR(INDEX(ItemOcEvto[TipoEvto],MATCH(B170,ItemOcEvto[ItemOcEvto],0)),"")</f>
        <v>0</v>
      </c>
      <c r="BE170" s="17" t="str">
        <f>IF(B170&lt;&gt;0,IFERROR(IF(COUNTIF(EvtoTodas[],"SI"),"SI",""),""),"")</f>
        <v/>
      </c>
      <c r="BF170" s="151" t="str">
        <f>IFERROR(INDEX(ItemOcEvto[TipoEvto],MATCH(BE170,EvtoTodas[EvtoTodas],0)),"")</f>
        <v/>
      </c>
      <c r="BG170" s="151">
        <f t="shared" si="19"/>
        <v>0</v>
      </c>
      <c r="BH170" s="151">
        <f t="shared" si="20"/>
        <v>0</v>
      </c>
    </row>
    <row r="171" spans="2:60" ht="17.25" x14ac:dyDescent="0.25">
      <c r="B171" s="275"/>
      <c r="C171" s="275"/>
      <c r="D171" s="277" t="str">
        <f>IFERROR(VLOOKUP(B171,Item[],3,FALSE),IFERROR(VLOOKUP(B171,Item2[],3,FALSE),""))</f>
        <v/>
      </c>
      <c r="E171" s="276" t="str">
        <f>IFERROR(VLOOKUP(B171,Item[],2,FALSE),IFERROR(VLOOKUP(B171,Item2[],2,FALSE),""))</f>
        <v/>
      </c>
      <c r="F171" s="277"/>
      <c r="G171" s="278" t="str">
        <f t="shared" si="15"/>
        <v/>
      </c>
      <c r="H171" s="277"/>
      <c r="I171" s="277"/>
      <c r="J171" s="277"/>
      <c r="K171" s="278" t="str">
        <f t="shared" si="16"/>
        <v/>
      </c>
      <c r="L171" s="279" t="str">
        <f t="shared" si="17"/>
        <v/>
      </c>
      <c r="M171" s="277"/>
      <c r="N171" s="278" t="str">
        <f t="shared" si="18"/>
        <v/>
      </c>
      <c r="O171" s="275"/>
      <c r="P171" s="275"/>
      <c r="Q171" s="275"/>
      <c r="R171" s="275"/>
      <c r="S171" s="275"/>
      <c r="T171" s="275"/>
      <c r="U171" s="275"/>
      <c r="V171" s="275"/>
      <c r="W171" s="275"/>
      <c r="X171" s="275"/>
      <c r="Y171" s="275"/>
      <c r="Z171" s="275"/>
      <c r="AA171" s="275"/>
      <c r="AB171" s="275"/>
      <c r="AC171" s="275"/>
      <c r="AD171" s="275"/>
      <c r="AE171" s="275"/>
      <c r="AF171" s="275"/>
      <c r="AG171" s="275"/>
      <c r="AH171" s="275"/>
      <c r="AI171" s="275"/>
      <c r="AJ171" s="275"/>
      <c r="AK171" s="275"/>
      <c r="AL171" s="275"/>
      <c r="AM171" s="275"/>
      <c r="AN171" s="275"/>
      <c r="AO171" s="275"/>
      <c r="AP171" s="275"/>
      <c r="AQ171" s="275"/>
      <c r="AR171" s="275"/>
      <c r="AS171" s="280" t="str">
        <f>IF(C171&lt;&gt;0,IFERROR(IF(COUNTIF(AcuariosTto[],C171),"SI",""),""),"")</f>
        <v/>
      </c>
      <c r="AT171" s="151">
        <f>IFERROR(INDEX(AcuariosTto[SignoTTo],MATCH(C171,AcuariosTto[AcuariosTTo],0)),"")</f>
        <v>0</v>
      </c>
      <c r="AU171" s="151">
        <f>IFERROR(INDEX(AcuariosTto[TipoProd],MATCH(C171,AcuariosTto[AcuariosTTo],0)),"")</f>
        <v>0</v>
      </c>
      <c r="AV171" s="151">
        <f>IFERROR(INDEX(AcuariosTto[NomProd],MATCH(C171,AcuariosTto[AcuariosTTo],0)),"")</f>
        <v>0</v>
      </c>
      <c r="AW171" s="17" t="str">
        <f>IF(B171&lt;&gt;0,IFERROR(IF(COUNTIF(ItemOcPreven[],B171),"SI",""),""),"")</f>
        <v/>
      </c>
      <c r="AX171" s="17">
        <f>IFERROR(INDEX(ItemOcPreven[TipoProPrev],MATCH(B171,ItemOcPreven[ItemOcPreven],0)),"")</f>
        <v>0</v>
      </c>
      <c r="AY171" s="17">
        <f>IFERROR(INDEX(ItemOcPreven[NomProPrev],MATCH(B171,ItemOcPreven[ItemOcPreven],0)),"")</f>
        <v>0</v>
      </c>
      <c r="AZ171" s="17" t="str">
        <f>IF(B171&lt;&gt;0,IFERROR(IF(COUNTIF(PrevTodas[],"SI"),"SI",""),""),"")</f>
        <v/>
      </c>
      <c r="BA171" s="151" t="str">
        <f>IFERROR(INDEX(ItemOcPreven[TipoProPrev],MATCH(AZ171,PrevTodas[PrevTodas],0)),"")</f>
        <v/>
      </c>
      <c r="BB171" s="151" t="str">
        <f>IFERROR(INDEX(ItemOcPreven[NomProPrev],MATCH(AZ171,PrevTodas[PrevTodas],0)),"")</f>
        <v/>
      </c>
      <c r="BC171" s="17" t="str">
        <f>IF(B171&lt;&gt;0,IFERROR(IF(COUNTIF(ItemOcEvto[],B171),"SI",""),""),"")</f>
        <v/>
      </c>
      <c r="BD171" s="151">
        <f>IFERROR(INDEX(ItemOcEvto[TipoEvto],MATCH(B171,ItemOcEvto[ItemOcEvto],0)),"")</f>
        <v>0</v>
      </c>
      <c r="BE171" s="17" t="str">
        <f>IF(B171&lt;&gt;0,IFERROR(IF(COUNTIF(EvtoTodas[],"SI"),"SI",""),""),"")</f>
        <v/>
      </c>
      <c r="BF171" s="151" t="str">
        <f>IFERROR(INDEX(ItemOcEvto[TipoEvto],MATCH(BE171,EvtoTodas[EvtoTodas],0)),"")</f>
        <v/>
      </c>
      <c r="BG171" s="151">
        <f t="shared" si="19"/>
        <v>0</v>
      </c>
      <c r="BH171" s="151">
        <f t="shared" si="20"/>
        <v>0</v>
      </c>
    </row>
    <row r="172" spans="2:60" ht="17.25" x14ac:dyDescent="0.25">
      <c r="B172" s="275"/>
      <c r="C172" s="275"/>
      <c r="D172" s="277" t="str">
        <f>IFERROR(VLOOKUP(B172,Item[],3,FALSE),IFERROR(VLOOKUP(B172,Item2[],3,FALSE),""))</f>
        <v/>
      </c>
      <c r="E172" s="276" t="str">
        <f>IFERROR(VLOOKUP(B172,Item[],2,FALSE),IFERROR(VLOOKUP(B172,Item2[],2,FALSE),""))</f>
        <v/>
      </c>
      <c r="F172" s="277"/>
      <c r="G172" s="278" t="str">
        <f t="shared" si="15"/>
        <v/>
      </c>
      <c r="H172" s="277"/>
      <c r="I172" s="277"/>
      <c r="J172" s="277"/>
      <c r="K172" s="278" t="str">
        <f t="shared" si="16"/>
        <v/>
      </c>
      <c r="L172" s="279" t="str">
        <f t="shared" si="17"/>
        <v/>
      </c>
      <c r="M172" s="277"/>
      <c r="N172" s="278" t="str">
        <f t="shared" si="18"/>
        <v/>
      </c>
      <c r="O172" s="275"/>
      <c r="P172" s="275"/>
      <c r="Q172" s="275"/>
      <c r="R172" s="275"/>
      <c r="S172" s="275"/>
      <c r="T172" s="275"/>
      <c r="U172" s="275"/>
      <c r="V172" s="275"/>
      <c r="W172" s="275"/>
      <c r="X172" s="275"/>
      <c r="Y172" s="275"/>
      <c r="Z172" s="275"/>
      <c r="AA172" s="275"/>
      <c r="AB172" s="275"/>
      <c r="AC172" s="275"/>
      <c r="AD172" s="275"/>
      <c r="AE172" s="275"/>
      <c r="AF172" s="275"/>
      <c r="AG172" s="275"/>
      <c r="AH172" s="275"/>
      <c r="AI172" s="275"/>
      <c r="AJ172" s="275"/>
      <c r="AK172" s="275"/>
      <c r="AL172" s="275"/>
      <c r="AM172" s="275"/>
      <c r="AN172" s="275"/>
      <c r="AO172" s="275"/>
      <c r="AP172" s="275"/>
      <c r="AQ172" s="275"/>
      <c r="AR172" s="275"/>
      <c r="AS172" s="280" t="str">
        <f>IF(C172&lt;&gt;0,IFERROR(IF(COUNTIF(AcuariosTto[],C172),"SI",""),""),"")</f>
        <v/>
      </c>
      <c r="AT172" s="151">
        <f>IFERROR(INDEX(AcuariosTto[SignoTTo],MATCH(C172,AcuariosTto[AcuariosTTo],0)),"")</f>
        <v>0</v>
      </c>
      <c r="AU172" s="151">
        <f>IFERROR(INDEX(AcuariosTto[TipoProd],MATCH(C172,AcuariosTto[AcuariosTTo],0)),"")</f>
        <v>0</v>
      </c>
      <c r="AV172" s="151">
        <f>IFERROR(INDEX(AcuariosTto[NomProd],MATCH(C172,AcuariosTto[AcuariosTTo],0)),"")</f>
        <v>0</v>
      </c>
      <c r="AW172" s="17" t="str">
        <f>IF(B172&lt;&gt;0,IFERROR(IF(COUNTIF(ItemOcPreven[],B172),"SI",""),""),"")</f>
        <v/>
      </c>
      <c r="AX172" s="17">
        <f>IFERROR(INDEX(ItemOcPreven[TipoProPrev],MATCH(B172,ItemOcPreven[ItemOcPreven],0)),"")</f>
        <v>0</v>
      </c>
      <c r="AY172" s="17">
        <f>IFERROR(INDEX(ItemOcPreven[NomProPrev],MATCH(B172,ItemOcPreven[ItemOcPreven],0)),"")</f>
        <v>0</v>
      </c>
      <c r="AZ172" s="17" t="str">
        <f>IF(B172&lt;&gt;0,IFERROR(IF(COUNTIF(PrevTodas[],"SI"),"SI",""),""),"")</f>
        <v/>
      </c>
      <c r="BA172" s="151" t="str">
        <f>IFERROR(INDEX(ItemOcPreven[TipoProPrev],MATCH(AZ172,PrevTodas[PrevTodas],0)),"")</f>
        <v/>
      </c>
      <c r="BB172" s="151" t="str">
        <f>IFERROR(INDEX(ItemOcPreven[NomProPrev],MATCH(AZ172,PrevTodas[PrevTodas],0)),"")</f>
        <v/>
      </c>
      <c r="BC172" s="17" t="str">
        <f>IF(B172&lt;&gt;0,IFERROR(IF(COUNTIF(ItemOcEvto[],B172),"SI",""),""),"")</f>
        <v/>
      </c>
      <c r="BD172" s="151">
        <f>IFERROR(INDEX(ItemOcEvto[TipoEvto],MATCH(B172,ItemOcEvto[ItemOcEvto],0)),"")</f>
        <v>0</v>
      </c>
      <c r="BE172" s="17" t="str">
        <f>IF(B172&lt;&gt;0,IFERROR(IF(COUNTIF(EvtoTodas[],"SI"),"SI",""),""),"")</f>
        <v/>
      </c>
      <c r="BF172" s="151" t="str">
        <f>IFERROR(INDEX(ItemOcEvto[TipoEvto],MATCH(BE172,EvtoTodas[EvtoTodas],0)),"")</f>
        <v/>
      </c>
      <c r="BG172" s="151">
        <f t="shared" si="19"/>
        <v>0</v>
      </c>
      <c r="BH172" s="151">
        <f t="shared" si="20"/>
        <v>0</v>
      </c>
    </row>
    <row r="173" spans="2:60" ht="17.25" x14ac:dyDescent="0.25">
      <c r="B173" s="275"/>
      <c r="C173" s="275"/>
      <c r="D173" s="277" t="str">
        <f>IFERROR(VLOOKUP(B173,Item[],3,FALSE),IFERROR(VLOOKUP(B173,Item2[],3,FALSE),""))</f>
        <v/>
      </c>
      <c r="E173" s="276" t="str">
        <f>IFERROR(VLOOKUP(B173,Item[],2,FALSE),IFERROR(VLOOKUP(B173,Item2[],2,FALSE),""))</f>
        <v/>
      </c>
      <c r="F173" s="277"/>
      <c r="G173" s="278" t="str">
        <f t="shared" si="15"/>
        <v/>
      </c>
      <c r="H173" s="277"/>
      <c r="I173" s="277"/>
      <c r="J173" s="277"/>
      <c r="K173" s="278" t="str">
        <f t="shared" si="16"/>
        <v/>
      </c>
      <c r="L173" s="279" t="str">
        <f t="shared" si="17"/>
        <v/>
      </c>
      <c r="M173" s="277"/>
      <c r="N173" s="278" t="str">
        <f t="shared" si="18"/>
        <v/>
      </c>
      <c r="O173" s="275"/>
      <c r="P173" s="275"/>
      <c r="Q173" s="275"/>
      <c r="R173" s="275"/>
      <c r="S173" s="275"/>
      <c r="T173" s="275"/>
      <c r="U173" s="275"/>
      <c r="V173" s="275"/>
      <c r="W173" s="275"/>
      <c r="X173" s="275"/>
      <c r="Y173" s="275"/>
      <c r="Z173" s="275"/>
      <c r="AA173" s="275"/>
      <c r="AB173" s="275"/>
      <c r="AC173" s="275"/>
      <c r="AD173" s="275"/>
      <c r="AE173" s="275"/>
      <c r="AF173" s="275"/>
      <c r="AG173" s="275"/>
      <c r="AH173" s="275"/>
      <c r="AI173" s="275"/>
      <c r="AJ173" s="275"/>
      <c r="AK173" s="275"/>
      <c r="AL173" s="275"/>
      <c r="AM173" s="275"/>
      <c r="AN173" s="275"/>
      <c r="AO173" s="275"/>
      <c r="AP173" s="275"/>
      <c r="AQ173" s="275"/>
      <c r="AR173" s="275"/>
      <c r="AS173" s="280" t="str">
        <f>IF(C173&lt;&gt;0,IFERROR(IF(COUNTIF(AcuariosTto[],C173),"SI",""),""),"")</f>
        <v/>
      </c>
      <c r="AT173" s="151">
        <f>IFERROR(INDEX(AcuariosTto[SignoTTo],MATCH(C173,AcuariosTto[AcuariosTTo],0)),"")</f>
        <v>0</v>
      </c>
      <c r="AU173" s="151">
        <f>IFERROR(INDEX(AcuariosTto[TipoProd],MATCH(C173,AcuariosTto[AcuariosTTo],0)),"")</f>
        <v>0</v>
      </c>
      <c r="AV173" s="151">
        <f>IFERROR(INDEX(AcuariosTto[NomProd],MATCH(C173,AcuariosTto[AcuariosTTo],0)),"")</f>
        <v>0</v>
      </c>
      <c r="AW173" s="17" t="str">
        <f>IF(B173&lt;&gt;0,IFERROR(IF(COUNTIF(ItemOcPreven[],B173),"SI",""),""),"")</f>
        <v/>
      </c>
      <c r="AX173" s="17">
        <f>IFERROR(INDEX(ItemOcPreven[TipoProPrev],MATCH(B173,ItemOcPreven[ItemOcPreven],0)),"")</f>
        <v>0</v>
      </c>
      <c r="AY173" s="17">
        <f>IFERROR(INDEX(ItemOcPreven[NomProPrev],MATCH(B173,ItemOcPreven[ItemOcPreven],0)),"")</f>
        <v>0</v>
      </c>
      <c r="AZ173" s="17" t="str">
        <f>IF(B173&lt;&gt;0,IFERROR(IF(COUNTIF(PrevTodas[],"SI"),"SI",""),""),"")</f>
        <v/>
      </c>
      <c r="BA173" s="151" t="str">
        <f>IFERROR(INDEX(ItemOcPreven[TipoProPrev],MATCH(AZ173,PrevTodas[PrevTodas],0)),"")</f>
        <v/>
      </c>
      <c r="BB173" s="151" t="str">
        <f>IFERROR(INDEX(ItemOcPreven[NomProPrev],MATCH(AZ173,PrevTodas[PrevTodas],0)),"")</f>
        <v/>
      </c>
      <c r="BC173" s="17" t="str">
        <f>IF(B173&lt;&gt;0,IFERROR(IF(COUNTIF(ItemOcEvto[],B173),"SI",""),""),"")</f>
        <v/>
      </c>
      <c r="BD173" s="151">
        <f>IFERROR(INDEX(ItemOcEvto[TipoEvto],MATCH(B173,ItemOcEvto[ItemOcEvto],0)),"")</f>
        <v>0</v>
      </c>
      <c r="BE173" s="17" t="str">
        <f>IF(B173&lt;&gt;0,IFERROR(IF(COUNTIF(EvtoTodas[],"SI"),"SI",""),""),"")</f>
        <v/>
      </c>
      <c r="BF173" s="151" t="str">
        <f>IFERROR(INDEX(ItemOcEvto[TipoEvto],MATCH(BE173,EvtoTodas[EvtoTodas],0)),"")</f>
        <v/>
      </c>
      <c r="BG173" s="151">
        <f t="shared" si="19"/>
        <v>0</v>
      </c>
      <c r="BH173" s="151">
        <f t="shared" si="20"/>
        <v>0</v>
      </c>
    </row>
    <row r="174" spans="2:60" ht="17.25" x14ac:dyDescent="0.25">
      <c r="B174" s="275"/>
      <c r="C174" s="275"/>
      <c r="D174" s="277" t="str">
        <f>IFERROR(VLOOKUP(B174,Item[],3,FALSE),IFERROR(VLOOKUP(B174,Item2[],3,FALSE),""))</f>
        <v/>
      </c>
      <c r="E174" s="276" t="str">
        <f>IFERROR(VLOOKUP(B174,Item[],2,FALSE),IFERROR(VLOOKUP(B174,Item2[],2,FALSE),""))</f>
        <v/>
      </c>
      <c r="F174" s="277"/>
      <c r="G174" s="278" t="str">
        <f t="shared" si="15"/>
        <v/>
      </c>
      <c r="H174" s="277"/>
      <c r="I174" s="277"/>
      <c r="J174" s="277"/>
      <c r="K174" s="278" t="str">
        <f t="shared" si="16"/>
        <v/>
      </c>
      <c r="L174" s="279" t="str">
        <f t="shared" si="17"/>
        <v/>
      </c>
      <c r="M174" s="277"/>
      <c r="N174" s="278" t="str">
        <f t="shared" si="18"/>
        <v/>
      </c>
      <c r="O174" s="275"/>
      <c r="P174" s="275"/>
      <c r="Q174" s="275"/>
      <c r="R174" s="275"/>
      <c r="S174" s="275"/>
      <c r="T174" s="275"/>
      <c r="U174" s="275"/>
      <c r="V174" s="275"/>
      <c r="W174" s="275"/>
      <c r="X174" s="275"/>
      <c r="Y174" s="275"/>
      <c r="Z174" s="275"/>
      <c r="AA174" s="275"/>
      <c r="AB174" s="275"/>
      <c r="AC174" s="275"/>
      <c r="AD174" s="275"/>
      <c r="AE174" s="275"/>
      <c r="AF174" s="275"/>
      <c r="AG174" s="275"/>
      <c r="AH174" s="275"/>
      <c r="AI174" s="275"/>
      <c r="AJ174" s="275"/>
      <c r="AK174" s="275"/>
      <c r="AL174" s="275"/>
      <c r="AM174" s="275"/>
      <c r="AN174" s="275"/>
      <c r="AO174" s="275"/>
      <c r="AP174" s="275"/>
      <c r="AQ174" s="275"/>
      <c r="AR174" s="275"/>
      <c r="AS174" s="280" t="str">
        <f>IF(C174&lt;&gt;0,IFERROR(IF(COUNTIF(AcuariosTto[],C174),"SI",""),""),"")</f>
        <v/>
      </c>
      <c r="AT174" s="151">
        <f>IFERROR(INDEX(AcuariosTto[SignoTTo],MATCH(C174,AcuariosTto[AcuariosTTo],0)),"")</f>
        <v>0</v>
      </c>
      <c r="AU174" s="151">
        <f>IFERROR(INDEX(AcuariosTto[TipoProd],MATCH(C174,AcuariosTto[AcuariosTTo],0)),"")</f>
        <v>0</v>
      </c>
      <c r="AV174" s="151">
        <f>IFERROR(INDEX(AcuariosTto[NomProd],MATCH(C174,AcuariosTto[AcuariosTTo],0)),"")</f>
        <v>0</v>
      </c>
      <c r="AW174" s="17" t="str">
        <f>IF(B174&lt;&gt;0,IFERROR(IF(COUNTIF(ItemOcPreven[],B174),"SI",""),""),"")</f>
        <v/>
      </c>
      <c r="AX174" s="17">
        <f>IFERROR(INDEX(ItemOcPreven[TipoProPrev],MATCH(B174,ItemOcPreven[ItemOcPreven],0)),"")</f>
        <v>0</v>
      </c>
      <c r="AY174" s="17">
        <f>IFERROR(INDEX(ItemOcPreven[NomProPrev],MATCH(B174,ItemOcPreven[ItemOcPreven],0)),"")</f>
        <v>0</v>
      </c>
      <c r="AZ174" s="17" t="str">
        <f>IF(B174&lt;&gt;0,IFERROR(IF(COUNTIF(PrevTodas[],"SI"),"SI",""),""),"")</f>
        <v/>
      </c>
      <c r="BA174" s="151" t="str">
        <f>IFERROR(INDEX(ItemOcPreven[TipoProPrev],MATCH(AZ174,PrevTodas[PrevTodas],0)),"")</f>
        <v/>
      </c>
      <c r="BB174" s="151" t="str">
        <f>IFERROR(INDEX(ItemOcPreven[NomProPrev],MATCH(AZ174,PrevTodas[PrevTodas],0)),"")</f>
        <v/>
      </c>
      <c r="BC174" s="17" t="str">
        <f>IF(B174&lt;&gt;0,IFERROR(IF(COUNTIF(ItemOcEvto[],B174),"SI",""),""),"")</f>
        <v/>
      </c>
      <c r="BD174" s="151">
        <f>IFERROR(INDEX(ItemOcEvto[TipoEvto],MATCH(B174,ItemOcEvto[ItemOcEvto],0)),"")</f>
        <v>0</v>
      </c>
      <c r="BE174" s="17" t="str">
        <f>IF(B174&lt;&gt;0,IFERROR(IF(COUNTIF(EvtoTodas[],"SI"),"SI",""),""),"")</f>
        <v/>
      </c>
      <c r="BF174" s="151" t="str">
        <f>IFERROR(INDEX(ItemOcEvto[TipoEvto],MATCH(BE174,EvtoTodas[EvtoTodas],0)),"")</f>
        <v/>
      </c>
      <c r="BG174" s="151">
        <f t="shared" si="19"/>
        <v>0</v>
      </c>
      <c r="BH174" s="151">
        <f t="shared" si="20"/>
        <v>0</v>
      </c>
    </row>
    <row r="175" spans="2:60" ht="17.25" x14ac:dyDescent="0.25">
      <c r="B175" s="275"/>
      <c r="C175" s="275"/>
      <c r="D175" s="277" t="str">
        <f>IFERROR(VLOOKUP(B175,Item[],3,FALSE),IFERROR(VLOOKUP(B175,Item2[],3,FALSE),""))</f>
        <v/>
      </c>
      <c r="E175" s="276" t="str">
        <f>IFERROR(VLOOKUP(B175,Item[],2,FALSE),IFERROR(VLOOKUP(B175,Item2[],2,FALSE),""))</f>
        <v/>
      </c>
      <c r="F175" s="277"/>
      <c r="G175" s="278" t="str">
        <f t="shared" si="15"/>
        <v/>
      </c>
      <c r="H175" s="277"/>
      <c r="I175" s="277"/>
      <c r="J175" s="277"/>
      <c r="K175" s="278" t="str">
        <f t="shared" si="16"/>
        <v/>
      </c>
      <c r="L175" s="279" t="str">
        <f t="shared" si="17"/>
        <v/>
      </c>
      <c r="M175" s="277"/>
      <c r="N175" s="278" t="str">
        <f t="shared" si="18"/>
        <v/>
      </c>
      <c r="O175" s="275"/>
      <c r="P175" s="275"/>
      <c r="Q175" s="275"/>
      <c r="R175" s="275"/>
      <c r="S175" s="275"/>
      <c r="T175" s="275"/>
      <c r="U175" s="275"/>
      <c r="V175" s="275"/>
      <c r="W175" s="275"/>
      <c r="X175" s="275"/>
      <c r="Y175" s="275"/>
      <c r="Z175" s="275"/>
      <c r="AA175" s="275"/>
      <c r="AB175" s="275"/>
      <c r="AC175" s="275"/>
      <c r="AD175" s="275"/>
      <c r="AE175" s="275"/>
      <c r="AF175" s="275"/>
      <c r="AG175" s="275"/>
      <c r="AH175" s="275"/>
      <c r="AI175" s="275"/>
      <c r="AJ175" s="275"/>
      <c r="AK175" s="275"/>
      <c r="AL175" s="275"/>
      <c r="AM175" s="275"/>
      <c r="AN175" s="275"/>
      <c r="AO175" s="275"/>
      <c r="AP175" s="275"/>
      <c r="AQ175" s="275"/>
      <c r="AR175" s="275"/>
      <c r="AS175" s="280" t="str">
        <f>IF(C175&lt;&gt;0,IFERROR(IF(COUNTIF(AcuariosTto[],C175),"SI",""),""),"")</f>
        <v/>
      </c>
      <c r="AT175" s="151">
        <f>IFERROR(INDEX(AcuariosTto[SignoTTo],MATCH(C175,AcuariosTto[AcuariosTTo],0)),"")</f>
        <v>0</v>
      </c>
      <c r="AU175" s="151">
        <f>IFERROR(INDEX(AcuariosTto[TipoProd],MATCH(C175,AcuariosTto[AcuariosTTo],0)),"")</f>
        <v>0</v>
      </c>
      <c r="AV175" s="151">
        <f>IFERROR(INDEX(AcuariosTto[NomProd],MATCH(C175,AcuariosTto[AcuariosTTo],0)),"")</f>
        <v>0</v>
      </c>
      <c r="AW175" s="17" t="str">
        <f>IF(B175&lt;&gt;0,IFERROR(IF(COUNTIF(ItemOcPreven[],B175),"SI",""),""),"")</f>
        <v/>
      </c>
      <c r="AX175" s="17">
        <f>IFERROR(INDEX(ItemOcPreven[TipoProPrev],MATCH(B175,ItemOcPreven[ItemOcPreven],0)),"")</f>
        <v>0</v>
      </c>
      <c r="AY175" s="17">
        <f>IFERROR(INDEX(ItemOcPreven[NomProPrev],MATCH(B175,ItemOcPreven[ItemOcPreven],0)),"")</f>
        <v>0</v>
      </c>
      <c r="AZ175" s="17" t="str">
        <f>IF(B175&lt;&gt;0,IFERROR(IF(COUNTIF(PrevTodas[],"SI"),"SI",""),""),"")</f>
        <v/>
      </c>
      <c r="BA175" s="151" t="str">
        <f>IFERROR(INDEX(ItemOcPreven[TipoProPrev],MATCH(AZ175,PrevTodas[PrevTodas],0)),"")</f>
        <v/>
      </c>
      <c r="BB175" s="151" t="str">
        <f>IFERROR(INDEX(ItemOcPreven[NomProPrev],MATCH(AZ175,PrevTodas[PrevTodas],0)),"")</f>
        <v/>
      </c>
      <c r="BC175" s="17" t="str">
        <f>IF(B175&lt;&gt;0,IFERROR(IF(COUNTIF(ItemOcEvto[],B175),"SI",""),""),"")</f>
        <v/>
      </c>
      <c r="BD175" s="151">
        <f>IFERROR(INDEX(ItemOcEvto[TipoEvto],MATCH(B175,ItemOcEvto[ItemOcEvto],0)),"")</f>
        <v>0</v>
      </c>
      <c r="BE175" s="17" t="str">
        <f>IF(B175&lt;&gt;0,IFERROR(IF(COUNTIF(EvtoTodas[],"SI"),"SI",""),""),"")</f>
        <v/>
      </c>
      <c r="BF175" s="151" t="str">
        <f>IFERROR(INDEX(ItemOcEvto[TipoEvto],MATCH(BE175,EvtoTodas[EvtoTodas],0)),"")</f>
        <v/>
      </c>
      <c r="BG175" s="151">
        <f t="shared" si="19"/>
        <v>0</v>
      </c>
      <c r="BH175" s="151">
        <f t="shared" si="20"/>
        <v>0</v>
      </c>
    </row>
    <row r="176" spans="2:60" ht="17.25" x14ac:dyDescent="0.25">
      <c r="B176" s="275"/>
      <c r="C176" s="275"/>
      <c r="D176" s="277" t="str">
        <f>IFERROR(VLOOKUP(B176,Item[],3,FALSE),IFERROR(VLOOKUP(B176,Item2[],3,FALSE),""))</f>
        <v/>
      </c>
      <c r="E176" s="276" t="str">
        <f>IFERROR(VLOOKUP(B176,Item[],2,FALSE),IFERROR(VLOOKUP(B176,Item2[],2,FALSE),""))</f>
        <v/>
      </c>
      <c r="F176" s="277"/>
      <c r="G176" s="278" t="str">
        <f t="shared" si="15"/>
        <v/>
      </c>
      <c r="H176" s="277"/>
      <c r="I176" s="277"/>
      <c r="J176" s="277"/>
      <c r="K176" s="278" t="str">
        <f t="shared" si="16"/>
        <v/>
      </c>
      <c r="L176" s="279" t="str">
        <f t="shared" si="17"/>
        <v/>
      </c>
      <c r="M176" s="277"/>
      <c r="N176" s="278" t="str">
        <f t="shared" si="18"/>
        <v/>
      </c>
      <c r="O176" s="275"/>
      <c r="P176" s="275"/>
      <c r="Q176" s="275"/>
      <c r="R176" s="275"/>
      <c r="S176" s="275"/>
      <c r="T176" s="275"/>
      <c r="U176" s="275"/>
      <c r="V176" s="275"/>
      <c r="W176" s="275"/>
      <c r="X176" s="275"/>
      <c r="Y176" s="275"/>
      <c r="Z176" s="275"/>
      <c r="AA176" s="275"/>
      <c r="AB176" s="275"/>
      <c r="AC176" s="275"/>
      <c r="AD176" s="275"/>
      <c r="AE176" s="275"/>
      <c r="AF176" s="275"/>
      <c r="AG176" s="275"/>
      <c r="AH176" s="275"/>
      <c r="AI176" s="275"/>
      <c r="AJ176" s="275"/>
      <c r="AK176" s="275"/>
      <c r="AL176" s="275"/>
      <c r="AM176" s="275"/>
      <c r="AN176" s="275"/>
      <c r="AO176" s="275"/>
      <c r="AP176" s="275"/>
      <c r="AQ176" s="275"/>
      <c r="AR176" s="275"/>
      <c r="AS176" s="280" t="str">
        <f>IF(C176&lt;&gt;0,IFERROR(IF(COUNTIF(AcuariosTto[],C176),"SI",""),""),"")</f>
        <v/>
      </c>
      <c r="AT176" s="151">
        <f>IFERROR(INDEX(AcuariosTto[SignoTTo],MATCH(C176,AcuariosTto[AcuariosTTo],0)),"")</f>
        <v>0</v>
      </c>
      <c r="AU176" s="151">
        <f>IFERROR(INDEX(AcuariosTto[TipoProd],MATCH(C176,AcuariosTto[AcuariosTTo],0)),"")</f>
        <v>0</v>
      </c>
      <c r="AV176" s="151">
        <f>IFERROR(INDEX(AcuariosTto[NomProd],MATCH(C176,AcuariosTto[AcuariosTTo],0)),"")</f>
        <v>0</v>
      </c>
      <c r="AW176" s="17" t="str">
        <f>IF(B176&lt;&gt;0,IFERROR(IF(COUNTIF(ItemOcPreven[],B176),"SI",""),""),"")</f>
        <v/>
      </c>
      <c r="AX176" s="17">
        <f>IFERROR(INDEX(ItemOcPreven[TipoProPrev],MATCH(B176,ItemOcPreven[ItemOcPreven],0)),"")</f>
        <v>0</v>
      </c>
      <c r="AY176" s="17">
        <f>IFERROR(INDEX(ItemOcPreven[NomProPrev],MATCH(B176,ItemOcPreven[ItemOcPreven],0)),"")</f>
        <v>0</v>
      </c>
      <c r="AZ176" s="17" t="str">
        <f>IF(B176&lt;&gt;0,IFERROR(IF(COUNTIF(PrevTodas[],"SI"),"SI",""),""),"")</f>
        <v/>
      </c>
      <c r="BA176" s="151" t="str">
        <f>IFERROR(INDEX(ItemOcPreven[TipoProPrev],MATCH(AZ176,PrevTodas[PrevTodas],0)),"")</f>
        <v/>
      </c>
      <c r="BB176" s="151" t="str">
        <f>IFERROR(INDEX(ItemOcPreven[NomProPrev],MATCH(AZ176,PrevTodas[PrevTodas],0)),"")</f>
        <v/>
      </c>
      <c r="BC176" s="17" t="str">
        <f>IF(B176&lt;&gt;0,IFERROR(IF(COUNTIF(ItemOcEvto[],B176),"SI",""),""),"")</f>
        <v/>
      </c>
      <c r="BD176" s="151">
        <f>IFERROR(INDEX(ItemOcEvto[TipoEvto],MATCH(B176,ItemOcEvto[ItemOcEvto],0)),"")</f>
        <v>0</v>
      </c>
      <c r="BE176" s="17" t="str">
        <f>IF(B176&lt;&gt;0,IFERROR(IF(COUNTIF(EvtoTodas[],"SI"),"SI",""),""),"")</f>
        <v/>
      </c>
      <c r="BF176" s="151" t="str">
        <f>IFERROR(INDEX(ItemOcEvto[TipoEvto],MATCH(BE176,EvtoTodas[EvtoTodas],0)),"")</f>
        <v/>
      </c>
      <c r="BG176" s="151">
        <f t="shared" si="19"/>
        <v>0</v>
      </c>
      <c r="BH176" s="151">
        <f t="shared" si="20"/>
        <v>0</v>
      </c>
    </row>
    <row r="177" spans="2:60" ht="17.25" x14ac:dyDescent="0.25">
      <c r="B177" s="275"/>
      <c r="C177" s="275"/>
      <c r="D177" s="277" t="str">
        <f>IFERROR(VLOOKUP(B177,Item[],3,FALSE),IFERROR(VLOOKUP(B177,Item2[],3,FALSE),""))</f>
        <v/>
      </c>
      <c r="E177" s="276" t="str">
        <f>IFERROR(VLOOKUP(B177,Item[],2,FALSE),IFERROR(VLOOKUP(B177,Item2[],2,FALSE),""))</f>
        <v/>
      </c>
      <c r="F177" s="277"/>
      <c r="G177" s="278" t="str">
        <f t="shared" si="15"/>
        <v/>
      </c>
      <c r="H177" s="277"/>
      <c r="I177" s="277"/>
      <c r="J177" s="277"/>
      <c r="K177" s="278" t="str">
        <f t="shared" si="16"/>
        <v/>
      </c>
      <c r="L177" s="279" t="str">
        <f t="shared" si="17"/>
        <v/>
      </c>
      <c r="M177" s="277"/>
      <c r="N177" s="278" t="str">
        <f t="shared" si="18"/>
        <v/>
      </c>
      <c r="O177" s="275"/>
      <c r="P177" s="275"/>
      <c r="Q177" s="275"/>
      <c r="R177" s="275"/>
      <c r="S177" s="275"/>
      <c r="T177" s="275"/>
      <c r="U177" s="275"/>
      <c r="V177" s="275"/>
      <c r="W177" s="275"/>
      <c r="X177" s="275"/>
      <c r="Y177" s="275"/>
      <c r="Z177" s="275"/>
      <c r="AA177" s="275"/>
      <c r="AB177" s="275"/>
      <c r="AC177" s="275"/>
      <c r="AD177" s="275"/>
      <c r="AE177" s="275"/>
      <c r="AF177" s="275"/>
      <c r="AG177" s="275"/>
      <c r="AH177" s="275"/>
      <c r="AI177" s="275"/>
      <c r="AJ177" s="275"/>
      <c r="AK177" s="275"/>
      <c r="AL177" s="275"/>
      <c r="AM177" s="275"/>
      <c r="AN177" s="275"/>
      <c r="AO177" s="275"/>
      <c r="AP177" s="275"/>
      <c r="AQ177" s="275"/>
      <c r="AR177" s="275"/>
      <c r="AS177" s="280" t="str">
        <f>IF(C177&lt;&gt;0,IFERROR(IF(COUNTIF(AcuariosTto[],C177),"SI",""),""),"")</f>
        <v/>
      </c>
      <c r="AT177" s="151">
        <f>IFERROR(INDEX(AcuariosTto[SignoTTo],MATCH(C177,AcuariosTto[AcuariosTTo],0)),"")</f>
        <v>0</v>
      </c>
      <c r="AU177" s="151">
        <f>IFERROR(INDEX(AcuariosTto[TipoProd],MATCH(C177,AcuariosTto[AcuariosTTo],0)),"")</f>
        <v>0</v>
      </c>
      <c r="AV177" s="151">
        <f>IFERROR(INDEX(AcuariosTto[NomProd],MATCH(C177,AcuariosTto[AcuariosTTo],0)),"")</f>
        <v>0</v>
      </c>
      <c r="AW177" s="17" t="str">
        <f>IF(B177&lt;&gt;0,IFERROR(IF(COUNTIF(ItemOcPreven[],B177),"SI",""),""),"")</f>
        <v/>
      </c>
      <c r="AX177" s="17">
        <f>IFERROR(INDEX(ItemOcPreven[TipoProPrev],MATCH(B177,ItemOcPreven[ItemOcPreven],0)),"")</f>
        <v>0</v>
      </c>
      <c r="AY177" s="17">
        <f>IFERROR(INDEX(ItemOcPreven[NomProPrev],MATCH(B177,ItemOcPreven[ItemOcPreven],0)),"")</f>
        <v>0</v>
      </c>
      <c r="AZ177" s="17" t="str">
        <f>IF(B177&lt;&gt;0,IFERROR(IF(COUNTIF(PrevTodas[],"SI"),"SI",""),""),"")</f>
        <v/>
      </c>
      <c r="BA177" s="151" t="str">
        <f>IFERROR(INDEX(ItemOcPreven[TipoProPrev],MATCH(AZ177,PrevTodas[PrevTodas],0)),"")</f>
        <v/>
      </c>
      <c r="BB177" s="151" t="str">
        <f>IFERROR(INDEX(ItemOcPreven[NomProPrev],MATCH(AZ177,PrevTodas[PrevTodas],0)),"")</f>
        <v/>
      </c>
      <c r="BC177" s="17" t="str">
        <f>IF(B177&lt;&gt;0,IFERROR(IF(COUNTIF(ItemOcEvto[],B177),"SI",""),""),"")</f>
        <v/>
      </c>
      <c r="BD177" s="151">
        <f>IFERROR(INDEX(ItemOcEvto[TipoEvto],MATCH(B177,ItemOcEvto[ItemOcEvto],0)),"")</f>
        <v>0</v>
      </c>
      <c r="BE177" s="17" t="str">
        <f>IF(B177&lt;&gt;0,IFERROR(IF(COUNTIF(EvtoTodas[],"SI"),"SI",""),""),"")</f>
        <v/>
      </c>
      <c r="BF177" s="151" t="str">
        <f>IFERROR(INDEX(ItemOcEvto[TipoEvto],MATCH(BE177,EvtoTodas[EvtoTodas],0)),"")</f>
        <v/>
      </c>
      <c r="BG177" s="151">
        <f t="shared" si="19"/>
        <v>0</v>
      </c>
      <c r="BH177" s="151">
        <f t="shared" si="20"/>
        <v>0</v>
      </c>
    </row>
    <row r="178" spans="2:60" ht="17.25" x14ac:dyDescent="0.25">
      <c r="B178" s="275"/>
      <c r="C178" s="275"/>
      <c r="D178" s="277" t="str">
        <f>IFERROR(VLOOKUP(B178,Item[],3,FALSE),IFERROR(VLOOKUP(B178,Item2[],3,FALSE),""))</f>
        <v/>
      </c>
      <c r="E178" s="276" t="str">
        <f>IFERROR(VLOOKUP(B178,Item[],2,FALSE),IFERROR(VLOOKUP(B178,Item2[],2,FALSE),""))</f>
        <v/>
      </c>
      <c r="F178" s="277"/>
      <c r="G178" s="278" t="str">
        <f t="shared" si="15"/>
        <v/>
      </c>
      <c r="H178" s="277"/>
      <c r="I178" s="277"/>
      <c r="J178" s="277"/>
      <c r="K178" s="278" t="str">
        <f t="shared" si="16"/>
        <v/>
      </c>
      <c r="L178" s="279" t="str">
        <f t="shared" si="17"/>
        <v/>
      </c>
      <c r="M178" s="277"/>
      <c r="N178" s="278" t="str">
        <f t="shared" si="18"/>
        <v/>
      </c>
      <c r="O178" s="275"/>
      <c r="P178" s="275"/>
      <c r="Q178" s="275"/>
      <c r="R178" s="275"/>
      <c r="S178" s="275"/>
      <c r="T178" s="275"/>
      <c r="U178" s="275"/>
      <c r="V178" s="275"/>
      <c r="W178" s="275"/>
      <c r="X178" s="275"/>
      <c r="Y178" s="275"/>
      <c r="Z178" s="275"/>
      <c r="AA178" s="275"/>
      <c r="AB178" s="275"/>
      <c r="AC178" s="275"/>
      <c r="AD178" s="275"/>
      <c r="AE178" s="275"/>
      <c r="AF178" s="275"/>
      <c r="AG178" s="275"/>
      <c r="AH178" s="275"/>
      <c r="AI178" s="275"/>
      <c r="AJ178" s="275"/>
      <c r="AK178" s="275"/>
      <c r="AL178" s="275"/>
      <c r="AM178" s="275"/>
      <c r="AN178" s="275"/>
      <c r="AO178" s="275"/>
      <c r="AP178" s="275"/>
      <c r="AQ178" s="275"/>
      <c r="AR178" s="275"/>
      <c r="AS178" s="280" t="str">
        <f>IF(C178&lt;&gt;0,IFERROR(IF(COUNTIF(AcuariosTto[],C178),"SI",""),""),"")</f>
        <v/>
      </c>
      <c r="AT178" s="151">
        <f>IFERROR(INDEX(AcuariosTto[SignoTTo],MATCH(C178,AcuariosTto[AcuariosTTo],0)),"")</f>
        <v>0</v>
      </c>
      <c r="AU178" s="151">
        <f>IFERROR(INDEX(AcuariosTto[TipoProd],MATCH(C178,AcuariosTto[AcuariosTTo],0)),"")</f>
        <v>0</v>
      </c>
      <c r="AV178" s="151">
        <f>IFERROR(INDEX(AcuariosTto[NomProd],MATCH(C178,AcuariosTto[AcuariosTTo],0)),"")</f>
        <v>0</v>
      </c>
      <c r="AW178" s="17" t="str">
        <f>IF(B178&lt;&gt;0,IFERROR(IF(COUNTIF(ItemOcPreven[],B178),"SI",""),""),"")</f>
        <v/>
      </c>
      <c r="AX178" s="17">
        <f>IFERROR(INDEX(ItemOcPreven[TipoProPrev],MATCH(B178,ItemOcPreven[ItemOcPreven],0)),"")</f>
        <v>0</v>
      </c>
      <c r="AY178" s="17">
        <f>IFERROR(INDEX(ItemOcPreven[NomProPrev],MATCH(B178,ItemOcPreven[ItemOcPreven],0)),"")</f>
        <v>0</v>
      </c>
      <c r="AZ178" s="17" t="str">
        <f>IF(B178&lt;&gt;0,IFERROR(IF(COUNTIF(PrevTodas[],"SI"),"SI",""),""),"")</f>
        <v/>
      </c>
      <c r="BA178" s="151" t="str">
        <f>IFERROR(INDEX(ItemOcPreven[TipoProPrev],MATCH(AZ178,PrevTodas[PrevTodas],0)),"")</f>
        <v/>
      </c>
      <c r="BB178" s="151" t="str">
        <f>IFERROR(INDEX(ItemOcPreven[NomProPrev],MATCH(AZ178,PrevTodas[PrevTodas],0)),"")</f>
        <v/>
      </c>
      <c r="BC178" s="17" t="str">
        <f>IF(B178&lt;&gt;0,IFERROR(IF(COUNTIF(ItemOcEvto[],B178),"SI",""),""),"")</f>
        <v/>
      </c>
      <c r="BD178" s="151">
        <f>IFERROR(INDEX(ItemOcEvto[TipoEvto],MATCH(B178,ItemOcEvto[ItemOcEvto],0)),"")</f>
        <v>0</v>
      </c>
      <c r="BE178" s="17" t="str">
        <f>IF(B178&lt;&gt;0,IFERROR(IF(COUNTIF(EvtoTodas[],"SI"),"SI",""),""),"")</f>
        <v/>
      </c>
      <c r="BF178" s="151" t="str">
        <f>IFERROR(INDEX(ItemOcEvto[TipoEvto],MATCH(BE178,EvtoTodas[EvtoTodas],0)),"")</f>
        <v/>
      </c>
      <c r="BG178" s="151">
        <f t="shared" si="19"/>
        <v>0</v>
      </c>
      <c r="BH178" s="151">
        <f t="shared" si="20"/>
        <v>0</v>
      </c>
    </row>
    <row r="179" spans="2:60" ht="17.25" x14ac:dyDescent="0.25">
      <c r="B179" s="275"/>
      <c r="C179" s="275"/>
      <c r="D179" s="277" t="str">
        <f>IFERROR(VLOOKUP(B179,Item[],3,FALSE),IFERROR(VLOOKUP(B179,Item2[],3,FALSE),""))</f>
        <v/>
      </c>
      <c r="E179" s="276" t="str">
        <f>IFERROR(VLOOKUP(B179,Item[],2,FALSE),IFERROR(VLOOKUP(B179,Item2[],2,FALSE),""))</f>
        <v/>
      </c>
      <c r="F179" s="277"/>
      <c r="G179" s="278" t="str">
        <f t="shared" si="15"/>
        <v/>
      </c>
      <c r="H179" s="277"/>
      <c r="I179" s="277"/>
      <c r="J179" s="277"/>
      <c r="K179" s="278" t="str">
        <f t="shared" si="16"/>
        <v/>
      </c>
      <c r="L179" s="279" t="str">
        <f t="shared" si="17"/>
        <v/>
      </c>
      <c r="M179" s="277"/>
      <c r="N179" s="278" t="str">
        <f t="shared" si="18"/>
        <v/>
      </c>
      <c r="O179" s="275"/>
      <c r="P179" s="275"/>
      <c r="Q179" s="275"/>
      <c r="R179" s="275"/>
      <c r="S179" s="275"/>
      <c r="T179" s="275"/>
      <c r="U179" s="275"/>
      <c r="V179" s="275"/>
      <c r="W179" s="275"/>
      <c r="X179" s="275"/>
      <c r="Y179" s="275"/>
      <c r="Z179" s="275"/>
      <c r="AA179" s="275"/>
      <c r="AB179" s="275"/>
      <c r="AC179" s="275"/>
      <c r="AD179" s="275"/>
      <c r="AE179" s="275"/>
      <c r="AF179" s="275"/>
      <c r="AG179" s="275"/>
      <c r="AH179" s="275"/>
      <c r="AI179" s="275"/>
      <c r="AJ179" s="275"/>
      <c r="AK179" s="275"/>
      <c r="AL179" s="275"/>
      <c r="AM179" s="275"/>
      <c r="AN179" s="275"/>
      <c r="AO179" s="275"/>
      <c r="AP179" s="275"/>
      <c r="AQ179" s="275"/>
      <c r="AR179" s="275"/>
      <c r="AS179" s="280" t="str">
        <f>IF(C179&lt;&gt;0,IFERROR(IF(COUNTIF(AcuariosTto[],C179),"SI",""),""),"")</f>
        <v/>
      </c>
      <c r="AT179" s="151">
        <f>IFERROR(INDEX(AcuariosTto[SignoTTo],MATCH(C179,AcuariosTto[AcuariosTTo],0)),"")</f>
        <v>0</v>
      </c>
      <c r="AU179" s="151">
        <f>IFERROR(INDEX(AcuariosTto[TipoProd],MATCH(C179,AcuariosTto[AcuariosTTo],0)),"")</f>
        <v>0</v>
      </c>
      <c r="AV179" s="151">
        <f>IFERROR(INDEX(AcuariosTto[NomProd],MATCH(C179,AcuariosTto[AcuariosTTo],0)),"")</f>
        <v>0</v>
      </c>
      <c r="AW179" s="17" t="str">
        <f>IF(B179&lt;&gt;0,IFERROR(IF(COUNTIF(ItemOcPreven[],B179),"SI",""),""),"")</f>
        <v/>
      </c>
      <c r="AX179" s="17">
        <f>IFERROR(INDEX(ItemOcPreven[TipoProPrev],MATCH(B179,ItemOcPreven[ItemOcPreven],0)),"")</f>
        <v>0</v>
      </c>
      <c r="AY179" s="17">
        <f>IFERROR(INDEX(ItemOcPreven[NomProPrev],MATCH(B179,ItemOcPreven[ItemOcPreven],0)),"")</f>
        <v>0</v>
      </c>
      <c r="AZ179" s="17" t="str">
        <f>IF(B179&lt;&gt;0,IFERROR(IF(COUNTIF(PrevTodas[],"SI"),"SI",""),""),"")</f>
        <v/>
      </c>
      <c r="BA179" s="151" t="str">
        <f>IFERROR(INDEX(ItemOcPreven[TipoProPrev],MATCH(AZ179,PrevTodas[PrevTodas],0)),"")</f>
        <v/>
      </c>
      <c r="BB179" s="151" t="str">
        <f>IFERROR(INDEX(ItemOcPreven[NomProPrev],MATCH(AZ179,PrevTodas[PrevTodas],0)),"")</f>
        <v/>
      </c>
      <c r="BC179" s="17" t="str">
        <f>IF(B179&lt;&gt;0,IFERROR(IF(COUNTIF(ItemOcEvto[],B179),"SI",""),""),"")</f>
        <v/>
      </c>
      <c r="BD179" s="151">
        <f>IFERROR(INDEX(ItemOcEvto[TipoEvto],MATCH(B179,ItemOcEvto[ItemOcEvto],0)),"")</f>
        <v>0</v>
      </c>
      <c r="BE179" s="17" t="str">
        <f>IF(B179&lt;&gt;0,IFERROR(IF(COUNTIF(EvtoTodas[],"SI"),"SI",""),""),"")</f>
        <v/>
      </c>
      <c r="BF179" s="151" t="str">
        <f>IFERROR(INDEX(ItemOcEvto[TipoEvto],MATCH(BE179,EvtoTodas[EvtoTodas],0)),"")</f>
        <v/>
      </c>
      <c r="BG179" s="151">
        <f t="shared" si="19"/>
        <v>0</v>
      </c>
      <c r="BH179" s="151">
        <f t="shared" si="20"/>
        <v>0</v>
      </c>
    </row>
    <row r="180" spans="2:60" ht="17.25" x14ac:dyDescent="0.25">
      <c r="B180" s="275"/>
      <c r="C180" s="275"/>
      <c r="D180" s="277" t="str">
        <f>IFERROR(VLOOKUP(B180,Item[],3,FALSE),IFERROR(VLOOKUP(B180,Item2[],3,FALSE),""))</f>
        <v/>
      </c>
      <c r="E180" s="276" t="str">
        <f>IFERROR(VLOOKUP(B180,Item[],2,FALSE),IFERROR(VLOOKUP(B180,Item2[],2,FALSE),""))</f>
        <v/>
      </c>
      <c r="F180" s="277"/>
      <c r="G180" s="278" t="str">
        <f t="shared" si="15"/>
        <v/>
      </c>
      <c r="H180" s="277"/>
      <c r="I180" s="277"/>
      <c r="J180" s="277"/>
      <c r="K180" s="278" t="str">
        <f t="shared" si="16"/>
        <v/>
      </c>
      <c r="L180" s="279" t="str">
        <f t="shared" si="17"/>
        <v/>
      </c>
      <c r="M180" s="277"/>
      <c r="N180" s="278" t="str">
        <f t="shared" si="18"/>
        <v/>
      </c>
      <c r="O180" s="275"/>
      <c r="P180" s="275"/>
      <c r="Q180" s="275"/>
      <c r="R180" s="275"/>
      <c r="S180" s="275"/>
      <c r="T180" s="275"/>
      <c r="U180" s="275"/>
      <c r="V180" s="275"/>
      <c r="W180" s="275"/>
      <c r="X180" s="275"/>
      <c r="Y180" s="275"/>
      <c r="Z180" s="275"/>
      <c r="AA180" s="275"/>
      <c r="AB180" s="275"/>
      <c r="AC180" s="275"/>
      <c r="AD180" s="275"/>
      <c r="AE180" s="275"/>
      <c r="AF180" s="275"/>
      <c r="AG180" s="275"/>
      <c r="AH180" s="275"/>
      <c r="AI180" s="275"/>
      <c r="AJ180" s="275"/>
      <c r="AK180" s="275"/>
      <c r="AL180" s="275"/>
      <c r="AM180" s="275"/>
      <c r="AN180" s="275"/>
      <c r="AO180" s="275"/>
      <c r="AP180" s="275"/>
      <c r="AQ180" s="275"/>
      <c r="AR180" s="275"/>
      <c r="AS180" s="280" t="str">
        <f>IF(C180&lt;&gt;0,IFERROR(IF(COUNTIF(AcuariosTto[],C180),"SI",""),""),"")</f>
        <v/>
      </c>
      <c r="AT180" s="151">
        <f>IFERROR(INDEX(AcuariosTto[SignoTTo],MATCH(C180,AcuariosTto[AcuariosTTo],0)),"")</f>
        <v>0</v>
      </c>
      <c r="AU180" s="151">
        <f>IFERROR(INDEX(AcuariosTto[TipoProd],MATCH(C180,AcuariosTto[AcuariosTTo],0)),"")</f>
        <v>0</v>
      </c>
      <c r="AV180" s="151">
        <f>IFERROR(INDEX(AcuariosTto[NomProd],MATCH(C180,AcuariosTto[AcuariosTTo],0)),"")</f>
        <v>0</v>
      </c>
      <c r="AW180" s="17" t="str">
        <f>IF(B180&lt;&gt;0,IFERROR(IF(COUNTIF(ItemOcPreven[],B180),"SI",""),""),"")</f>
        <v/>
      </c>
      <c r="AX180" s="17">
        <f>IFERROR(INDEX(ItemOcPreven[TipoProPrev],MATCH(B180,ItemOcPreven[ItemOcPreven],0)),"")</f>
        <v>0</v>
      </c>
      <c r="AY180" s="17">
        <f>IFERROR(INDEX(ItemOcPreven[NomProPrev],MATCH(B180,ItemOcPreven[ItemOcPreven],0)),"")</f>
        <v>0</v>
      </c>
      <c r="AZ180" s="17" t="str">
        <f>IF(B180&lt;&gt;0,IFERROR(IF(COUNTIF(PrevTodas[],"SI"),"SI",""),""),"")</f>
        <v/>
      </c>
      <c r="BA180" s="151" t="str">
        <f>IFERROR(INDEX(ItemOcPreven[TipoProPrev],MATCH(AZ180,PrevTodas[PrevTodas],0)),"")</f>
        <v/>
      </c>
      <c r="BB180" s="151" t="str">
        <f>IFERROR(INDEX(ItemOcPreven[NomProPrev],MATCH(AZ180,PrevTodas[PrevTodas],0)),"")</f>
        <v/>
      </c>
      <c r="BC180" s="17" t="str">
        <f>IF(B180&lt;&gt;0,IFERROR(IF(COUNTIF(ItemOcEvto[],B180),"SI",""),""),"")</f>
        <v/>
      </c>
      <c r="BD180" s="151">
        <f>IFERROR(INDEX(ItemOcEvto[TipoEvto],MATCH(B180,ItemOcEvto[ItemOcEvto],0)),"")</f>
        <v>0</v>
      </c>
      <c r="BE180" s="17" t="str">
        <f>IF(B180&lt;&gt;0,IFERROR(IF(COUNTIF(EvtoTodas[],"SI"),"SI",""),""),"")</f>
        <v/>
      </c>
      <c r="BF180" s="151" t="str">
        <f>IFERROR(INDEX(ItemOcEvto[TipoEvto],MATCH(BE180,EvtoTodas[EvtoTodas],0)),"")</f>
        <v/>
      </c>
      <c r="BG180" s="151">
        <f t="shared" si="19"/>
        <v>0</v>
      </c>
      <c r="BH180" s="151">
        <f t="shared" si="20"/>
        <v>0</v>
      </c>
    </row>
    <row r="181" spans="2:60" ht="17.25" x14ac:dyDescent="0.25">
      <c r="B181" s="275"/>
      <c r="C181" s="275"/>
      <c r="D181" s="277" t="str">
        <f>IFERROR(VLOOKUP(B181,Item[],3,FALSE),IFERROR(VLOOKUP(B181,Item2[],3,FALSE),""))</f>
        <v/>
      </c>
      <c r="E181" s="276" t="str">
        <f>IFERROR(VLOOKUP(B181,Item[],2,FALSE),IFERROR(VLOOKUP(B181,Item2[],2,FALSE),""))</f>
        <v/>
      </c>
      <c r="F181" s="277"/>
      <c r="G181" s="278" t="str">
        <f t="shared" si="15"/>
        <v/>
      </c>
      <c r="H181" s="277"/>
      <c r="I181" s="277"/>
      <c r="J181" s="277"/>
      <c r="K181" s="278" t="str">
        <f t="shared" si="16"/>
        <v/>
      </c>
      <c r="L181" s="279" t="str">
        <f t="shared" si="17"/>
        <v/>
      </c>
      <c r="M181" s="277"/>
      <c r="N181" s="278" t="str">
        <f t="shared" si="18"/>
        <v/>
      </c>
      <c r="O181" s="275"/>
      <c r="P181" s="275"/>
      <c r="Q181" s="275"/>
      <c r="R181" s="275"/>
      <c r="S181" s="275"/>
      <c r="T181" s="275"/>
      <c r="U181" s="275"/>
      <c r="V181" s="275"/>
      <c r="W181" s="275"/>
      <c r="X181" s="275"/>
      <c r="Y181" s="275"/>
      <c r="Z181" s="275"/>
      <c r="AA181" s="275"/>
      <c r="AB181" s="275"/>
      <c r="AC181" s="275"/>
      <c r="AD181" s="275"/>
      <c r="AE181" s="275"/>
      <c r="AF181" s="275"/>
      <c r="AG181" s="275"/>
      <c r="AH181" s="275"/>
      <c r="AI181" s="275"/>
      <c r="AJ181" s="275"/>
      <c r="AK181" s="275"/>
      <c r="AL181" s="275"/>
      <c r="AM181" s="275"/>
      <c r="AN181" s="275"/>
      <c r="AO181" s="275"/>
      <c r="AP181" s="275"/>
      <c r="AQ181" s="275"/>
      <c r="AR181" s="275"/>
      <c r="AS181" s="280" t="str">
        <f>IF(C181&lt;&gt;0,IFERROR(IF(COUNTIF(AcuariosTto[],C181),"SI",""),""),"")</f>
        <v/>
      </c>
      <c r="AT181" s="151">
        <f>IFERROR(INDEX(AcuariosTto[SignoTTo],MATCH(C181,AcuariosTto[AcuariosTTo],0)),"")</f>
        <v>0</v>
      </c>
      <c r="AU181" s="151">
        <f>IFERROR(INDEX(AcuariosTto[TipoProd],MATCH(C181,AcuariosTto[AcuariosTTo],0)),"")</f>
        <v>0</v>
      </c>
      <c r="AV181" s="151">
        <f>IFERROR(INDEX(AcuariosTto[NomProd],MATCH(C181,AcuariosTto[AcuariosTTo],0)),"")</f>
        <v>0</v>
      </c>
      <c r="AW181" s="17" t="str">
        <f>IF(B181&lt;&gt;0,IFERROR(IF(COUNTIF(ItemOcPreven[],B181),"SI",""),""),"")</f>
        <v/>
      </c>
      <c r="AX181" s="17">
        <f>IFERROR(INDEX(ItemOcPreven[TipoProPrev],MATCH(B181,ItemOcPreven[ItemOcPreven],0)),"")</f>
        <v>0</v>
      </c>
      <c r="AY181" s="17">
        <f>IFERROR(INDEX(ItemOcPreven[NomProPrev],MATCH(B181,ItemOcPreven[ItemOcPreven],0)),"")</f>
        <v>0</v>
      </c>
      <c r="AZ181" s="17" t="str">
        <f>IF(B181&lt;&gt;0,IFERROR(IF(COUNTIF(PrevTodas[],"SI"),"SI",""),""),"")</f>
        <v/>
      </c>
      <c r="BA181" s="151" t="str">
        <f>IFERROR(INDEX(ItemOcPreven[TipoProPrev],MATCH(AZ181,PrevTodas[PrevTodas],0)),"")</f>
        <v/>
      </c>
      <c r="BB181" s="151" t="str">
        <f>IFERROR(INDEX(ItemOcPreven[NomProPrev],MATCH(AZ181,PrevTodas[PrevTodas],0)),"")</f>
        <v/>
      </c>
      <c r="BC181" s="17" t="str">
        <f>IF(B181&lt;&gt;0,IFERROR(IF(COUNTIF(ItemOcEvto[],B181),"SI",""),""),"")</f>
        <v/>
      </c>
      <c r="BD181" s="151">
        <f>IFERROR(INDEX(ItemOcEvto[TipoEvto],MATCH(B181,ItemOcEvto[ItemOcEvto],0)),"")</f>
        <v>0</v>
      </c>
      <c r="BE181" s="17" t="str">
        <f>IF(B181&lt;&gt;0,IFERROR(IF(COUNTIF(EvtoTodas[],"SI"),"SI",""),""),"")</f>
        <v/>
      </c>
      <c r="BF181" s="151" t="str">
        <f>IFERROR(INDEX(ItemOcEvto[TipoEvto],MATCH(BE181,EvtoTodas[EvtoTodas],0)),"")</f>
        <v/>
      </c>
      <c r="BG181" s="151">
        <f t="shared" si="19"/>
        <v>0</v>
      </c>
      <c r="BH181" s="151">
        <f t="shared" si="20"/>
        <v>0</v>
      </c>
    </row>
    <row r="182" spans="2:60" ht="17.25" x14ac:dyDescent="0.25">
      <c r="B182" s="275"/>
      <c r="C182" s="275"/>
      <c r="D182" s="277" t="str">
        <f>IFERROR(VLOOKUP(B182,Item[],3,FALSE),IFERROR(VLOOKUP(B182,Item2[],3,FALSE),""))</f>
        <v/>
      </c>
      <c r="E182" s="276" t="str">
        <f>IFERROR(VLOOKUP(B182,Item[],2,FALSE),IFERROR(VLOOKUP(B182,Item2[],2,FALSE),""))</f>
        <v/>
      </c>
      <c r="F182" s="277"/>
      <c r="G182" s="278" t="str">
        <f t="shared" si="15"/>
        <v/>
      </c>
      <c r="H182" s="277"/>
      <c r="I182" s="277"/>
      <c r="J182" s="277"/>
      <c r="K182" s="278" t="str">
        <f t="shared" si="16"/>
        <v/>
      </c>
      <c r="L182" s="279" t="str">
        <f t="shared" si="17"/>
        <v/>
      </c>
      <c r="M182" s="277"/>
      <c r="N182" s="278" t="str">
        <f t="shared" si="18"/>
        <v/>
      </c>
      <c r="O182" s="275"/>
      <c r="P182" s="275"/>
      <c r="Q182" s="275"/>
      <c r="R182" s="275"/>
      <c r="S182" s="275"/>
      <c r="T182" s="275"/>
      <c r="U182" s="275"/>
      <c r="V182" s="275"/>
      <c r="W182" s="275"/>
      <c r="X182" s="275"/>
      <c r="Y182" s="275"/>
      <c r="Z182" s="275"/>
      <c r="AA182" s="275"/>
      <c r="AB182" s="275"/>
      <c r="AC182" s="275"/>
      <c r="AD182" s="275"/>
      <c r="AE182" s="275"/>
      <c r="AF182" s="275"/>
      <c r="AG182" s="275"/>
      <c r="AH182" s="275"/>
      <c r="AI182" s="275"/>
      <c r="AJ182" s="275"/>
      <c r="AK182" s="275"/>
      <c r="AL182" s="275"/>
      <c r="AM182" s="275"/>
      <c r="AN182" s="275"/>
      <c r="AO182" s="275"/>
      <c r="AP182" s="275"/>
      <c r="AQ182" s="275"/>
      <c r="AR182" s="275"/>
      <c r="AS182" s="280" t="str">
        <f>IF(C182&lt;&gt;0,IFERROR(IF(COUNTIF(AcuariosTto[],C182),"SI",""),""),"")</f>
        <v/>
      </c>
      <c r="AT182" s="151">
        <f>IFERROR(INDEX(AcuariosTto[SignoTTo],MATCH(C182,AcuariosTto[AcuariosTTo],0)),"")</f>
        <v>0</v>
      </c>
      <c r="AU182" s="151">
        <f>IFERROR(INDEX(AcuariosTto[TipoProd],MATCH(C182,AcuariosTto[AcuariosTTo],0)),"")</f>
        <v>0</v>
      </c>
      <c r="AV182" s="151">
        <f>IFERROR(INDEX(AcuariosTto[NomProd],MATCH(C182,AcuariosTto[AcuariosTTo],0)),"")</f>
        <v>0</v>
      </c>
      <c r="AW182" s="17" t="str">
        <f>IF(B182&lt;&gt;0,IFERROR(IF(COUNTIF(ItemOcPreven[],B182),"SI",""),""),"")</f>
        <v/>
      </c>
      <c r="AX182" s="17">
        <f>IFERROR(INDEX(ItemOcPreven[TipoProPrev],MATCH(B182,ItemOcPreven[ItemOcPreven],0)),"")</f>
        <v>0</v>
      </c>
      <c r="AY182" s="17">
        <f>IFERROR(INDEX(ItemOcPreven[NomProPrev],MATCH(B182,ItemOcPreven[ItemOcPreven],0)),"")</f>
        <v>0</v>
      </c>
      <c r="AZ182" s="17" t="str">
        <f>IF(B182&lt;&gt;0,IFERROR(IF(COUNTIF(PrevTodas[],"SI"),"SI",""),""),"")</f>
        <v/>
      </c>
      <c r="BA182" s="151" t="str">
        <f>IFERROR(INDEX(ItemOcPreven[TipoProPrev],MATCH(AZ182,PrevTodas[PrevTodas],0)),"")</f>
        <v/>
      </c>
      <c r="BB182" s="151" t="str">
        <f>IFERROR(INDEX(ItemOcPreven[NomProPrev],MATCH(AZ182,PrevTodas[PrevTodas],0)),"")</f>
        <v/>
      </c>
      <c r="BC182" s="17" t="str">
        <f>IF(B182&lt;&gt;0,IFERROR(IF(COUNTIF(ItemOcEvto[],B182),"SI",""),""),"")</f>
        <v/>
      </c>
      <c r="BD182" s="151">
        <f>IFERROR(INDEX(ItemOcEvto[TipoEvto],MATCH(B182,ItemOcEvto[ItemOcEvto],0)),"")</f>
        <v>0</v>
      </c>
      <c r="BE182" s="17" t="str">
        <f>IF(B182&lt;&gt;0,IFERROR(IF(COUNTIF(EvtoTodas[],"SI"),"SI",""),""),"")</f>
        <v/>
      </c>
      <c r="BF182" s="151" t="str">
        <f>IFERROR(INDEX(ItemOcEvto[TipoEvto],MATCH(BE182,EvtoTodas[EvtoTodas],0)),"")</f>
        <v/>
      </c>
      <c r="BG182" s="151">
        <f t="shared" si="19"/>
        <v>0</v>
      </c>
      <c r="BH182" s="151">
        <f t="shared" si="20"/>
        <v>0</v>
      </c>
    </row>
    <row r="183" spans="2:60" ht="17.25" x14ac:dyDescent="0.25">
      <c r="B183" s="275"/>
      <c r="C183" s="275"/>
      <c r="D183" s="277" t="str">
        <f>IFERROR(VLOOKUP(B183,Item[],3,FALSE),IFERROR(VLOOKUP(B183,Item2[],3,FALSE),""))</f>
        <v/>
      </c>
      <c r="E183" s="276" t="str">
        <f>IFERROR(VLOOKUP(B183,Item[],2,FALSE),IFERROR(VLOOKUP(B183,Item2[],2,FALSE),""))</f>
        <v/>
      </c>
      <c r="F183" s="277"/>
      <c r="G183" s="278" t="str">
        <f t="shared" si="15"/>
        <v/>
      </c>
      <c r="H183" s="277"/>
      <c r="I183" s="277"/>
      <c r="J183" s="277"/>
      <c r="K183" s="278" t="str">
        <f t="shared" si="16"/>
        <v/>
      </c>
      <c r="L183" s="279" t="str">
        <f t="shared" si="17"/>
        <v/>
      </c>
      <c r="M183" s="277"/>
      <c r="N183" s="278" t="str">
        <f t="shared" si="18"/>
        <v/>
      </c>
      <c r="O183" s="275"/>
      <c r="P183" s="275"/>
      <c r="Q183" s="275"/>
      <c r="R183" s="275"/>
      <c r="S183" s="275"/>
      <c r="T183" s="275"/>
      <c r="U183" s="275"/>
      <c r="V183" s="275"/>
      <c r="W183" s="275"/>
      <c r="X183" s="275"/>
      <c r="Y183" s="275"/>
      <c r="Z183" s="275"/>
      <c r="AA183" s="275"/>
      <c r="AB183" s="275"/>
      <c r="AC183" s="275"/>
      <c r="AD183" s="275"/>
      <c r="AE183" s="275"/>
      <c r="AF183" s="275"/>
      <c r="AG183" s="275"/>
      <c r="AH183" s="275"/>
      <c r="AI183" s="275"/>
      <c r="AJ183" s="275"/>
      <c r="AK183" s="275"/>
      <c r="AL183" s="275"/>
      <c r="AM183" s="275"/>
      <c r="AN183" s="275"/>
      <c r="AO183" s="275"/>
      <c r="AP183" s="275"/>
      <c r="AQ183" s="275"/>
      <c r="AR183" s="275"/>
      <c r="AS183" s="280" t="str">
        <f>IF(C183&lt;&gt;0,IFERROR(IF(COUNTIF(AcuariosTto[],C183),"SI",""),""),"")</f>
        <v/>
      </c>
      <c r="AT183" s="151">
        <f>IFERROR(INDEX(AcuariosTto[SignoTTo],MATCH(C183,AcuariosTto[AcuariosTTo],0)),"")</f>
        <v>0</v>
      </c>
      <c r="AU183" s="151">
        <f>IFERROR(INDEX(AcuariosTto[TipoProd],MATCH(C183,AcuariosTto[AcuariosTTo],0)),"")</f>
        <v>0</v>
      </c>
      <c r="AV183" s="151">
        <f>IFERROR(INDEX(AcuariosTto[NomProd],MATCH(C183,AcuariosTto[AcuariosTTo],0)),"")</f>
        <v>0</v>
      </c>
      <c r="AW183" s="17" t="str">
        <f>IF(B183&lt;&gt;0,IFERROR(IF(COUNTIF(ItemOcPreven[],B183),"SI",""),""),"")</f>
        <v/>
      </c>
      <c r="AX183" s="17">
        <f>IFERROR(INDEX(ItemOcPreven[TipoProPrev],MATCH(B183,ItemOcPreven[ItemOcPreven],0)),"")</f>
        <v>0</v>
      </c>
      <c r="AY183" s="17">
        <f>IFERROR(INDEX(ItemOcPreven[NomProPrev],MATCH(B183,ItemOcPreven[ItemOcPreven],0)),"")</f>
        <v>0</v>
      </c>
      <c r="AZ183" s="17" t="str">
        <f>IF(B183&lt;&gt;0,IFERROR(IF(COUNTIF(PrevTodas[],"SI"),"SI",""),""),"")</f>
        <v/>
      </c>
      <c r="BA183" s="151" t="str">
        <f>IFERROR(INDEX(ItemOcPreven[TipoProPrev],MATCH(AZ183,PrevTodas[PrevTodas],0)),"")</f>
        <v/>
      </c>
      <c r="BB183" s="151" t="str">
        <f>IFERROR(INDEX(ItemOcPreven[NomProPrev],MATCH(AZ183,PrevTodas[PrevTodas],0)),"")</f>
        <v/>
      </c>
      <c r="BC183" s="17" t="str">
        <f>IF(B183&lt;&gt;0,IFERROR(IF(COUNTIF(ItemOcEvto[],B183),"SI",""),""),"")</f>
        <v/>
      </c>
      <c r="BD183" s="151">
        <f>IFERROR(INDEX(ItemOcEvto[TipoEvto],MATCH(B183,ItemOcEvto[ItemOcEvto],0)),"")</f>
        <v>0</v>
      </c>
      <c r="BE183" s="17" t="str">
        <f>IF(B183&lt;&gt;0,IFERROR(IF(COUNTIF(EvtoTodas[],"SI"),"SI",""),""),"")</f>
        <v/>
      </c>
      <c r="BF183" s="151" t="str">
        <f>IFERROR(INDEX(ItemOcEvto[TipoEvto],MATCH(BE183,EvtoTodas[EvtoTodas],0)),"")</f>
        <v/>
      </c>
      <c r="BG183" s="151">
        <f t="shared" si="19"/>
        <v>0</v>
      </c>
      <c r="BH183" s="151">
        <f t="shared" si="20"/>
        <v>0</v>
      </c>
    </row>
    <row r="184" spans="2:60" ht="17.25" x14ac:dyDescent="0.25">
      <c r="B184" s="275"/>
      <c r="C184" s="275"/>
      <c r="D184" s="277" t="str">
        <f>IFERROR(VLOOKUP(B184,Item[],3,FALSE),IFERROR(VLOOKUP(B184,Item2[],3,FALSE),""))</f>
        <v/>
      </c>
      <c r="E184" s="276" t="str">
        <f>IFERROR(VLOOKUP(B184,Item[],2,FALSE),IFERROR(VLOOKUP(B184,Item2[],2,FALSE),""))</f>
        <v/>
      </c>
      <c r="F184" s="277"/>
      <c r="G184" s="278" t="str">
        <f t="shared" si="15"/>
        <v/>
      </c>
      <c r="H184" s="277"/>
      <c r="I184" s="277"/>
      <c r="J184" s="277"/>
      <c r="K184" s="278" t="str">
        <f t="shared" si="16"/>
        <v/>
      </c>
      <c r="L184" s="279" t="str">
        <f t="shared" si="17"/>
        <v/>
      </c>
      <c r="M184" s="277"/>
      <c r="N184" s="278" t="str">
        <f t="shared" si="18"/>
        <v/>
      </c>
      <c r="O184" s="275"/>
      <c r="P184" s="275"/>
      <c r="Q184" s="275"/>
      <c r="R184" s="275"/>
      <c r="S184" s="275"/>
      <c r="T184" s="275"/>
      <c r="U184" s="275"/>
      <c r="V184" s="275"/>
      <c r="W184" s="275"/>
      <c r="X184" s="275"/>
      <c r="Y184" s="275"/>
      <c r="Z184" s="275"/>
      <c r="AA184" s="275"/>
      <c r="AB184" s="275"/>
      <c r="AC184" s="275"/>
      <c r="AD184" s="275"/>
      <c r="AE184" s="275"/>
      <c r="AF184" s="275"/>
      <c r="AG184" s="275"/>
      <c r="AH184" s="275"/>
      <c r="AI184" s="275"/>
      <c r="AJ184" s="275"/>
      <c r="AK184" s="275"/>
      <c r="AL184" s="275"/>
      <c r="AM184" s="275"/>
      <c r="AN184" s="275"/>
      <c r="AO184" s="275"/>
      <c r="AP184" s="275"/>
      <c r="AQ184" s="275"/>
      <c r="AR184" s="275"/>
      <c r="AS184" s="280" t="str">
        <f>IF(C184&lt;&gt;0,IFERROR(IF(COUNTIF(AcuariosTto[],C184),"SI",""),""),"")</f>
        <v/>
      </c>
      <c r="AT184" s="151">
        <f>IFERROR(INDEX(AcuariosTto[SignoTTo],MATCH(C184,AcuariosTto[AcuariosTTo],0)),"")</f>
        <v>0</v>
      </c>
      <c r="AU184" s="151">
        <f>IFERROR(INDEX(AcuariosTto[TipoProd],MATCH(C184,AcuariosTto[AcuariosTTo],0)),"")</f>
        <v>0</v>
      </c>
      <c r="AV184" s="151">
        <f>IFERROR(INDEX(AcuariosTto[NomProd],MATCH(C184,AcuariosTto[AcuariosTTo],0)),"")</f>
        <v>0</v>
      </c>
      <c r="AW184" s="17" t="str">
        <f>IF(B184&lt;&gt;0,IFERROR(IF(COUNTIF(ItemOcPreven[],B184),"SI",""),""),"")</f>
        <v/>
      </c>
      <c r="AX184" s="17">
        <f>IFERROR(INDEX(ItemOcPreven[TipoProPrev],MATCH(B184,ItemOcPreven[ItemOcPreven],0)),"")</f>
        <v>0</v>
      </c>
      <c r="AY184" s="17">
        <f>IFERROR(INDEX(ItemOcPreven[NomProPrev],MATCH(B184,ItemOcPreven[ItemOcPreven],0)),"")</f>
        <v>0</v>
      </c>
      <c r="AZ184" s="17" t="str">
        <f>IF(B184&lt;&gt;0,IFERROR(IF(COUNTIF(PrevTodas[],"SI"),"SI",""),""),"")</f>
        <v/>
      </c>
      <c r="BA184" s="151" t="str">
        <f>IFERROR(INDEX(ItemOcPreven[TipoProPrev],MATCH(AZ184,PrevTodas[PrevTodas],0)),"")</f>
        <v/>
      </c>
      <c r="BB184" s="151" t="str">
        <f>IFERROR(INDEX(ItemOcPreven[NomProPrev],MATCH(AZ184,PrevTodas[PrevTodas],0)),"")</f>
        <v/>
      </c>
      <c r="BC184" s="17" t="str">
        <f>IF(B184&lt;&gt;0,IFERROR(IF(COUNTIF(ItemOcEvto[],B184),"SI",""),""),"")</f>
        <v/>
      </c>
      <c r="BD184" s="151">
        <f>IFERROR(INDEX(ItemOcEvto[TipoEvto],MATCH(B184,ItemOcEvto[ItemOcEvto],0)),"")</f>
        <v>0</v>
      </c>
      <c r="BE184" s="17" t="str">
        <f>IF(B184&lt;&gt;0,IFERROR(IF(COUNTIF(EvtoTodas[],"SI"),"SI",""),""),"")</f>
        <v/>
      </c>
      <c r="BF184" s="151" t="str">
        <f>IFERROR(INDEX(ItemOcEvto[TipoEvto],MATCH(BE184,EvtoTodas[EvtoTodas],0)),"")</f>
        <v/>
      </c>
      <c r="BG184" s="151">
        <f t="shared" si="19"/>
        <v>0</v>
      </c>
      <c r="BH184" s="151">
        <f t="shared" si="20"/>
        <v>0</v>
      </c>
    </row>
    <row r="185" spans="2:60" ht="17.25" x14ac:dyDescent="0.25">
      <c r="B185" s="275"/>
      <c r="C185" s="275"/>
      <c r="D185" s="277" t="str">
        <f>IFERROR(VLOOKUP(B185,Item[],3,FALSE),IFERROR(VLOOKUP(B185,Item2[],3,FALSE),""))</f>
        <v/>
      </c>
      <c r="E185" s="276" t="str">
        <f>IFERROR(VLOOKUP(B185,Item[],2,FALSE),IFERROR(VLOOKUP(B185,Item2[],2,FALSE),""))</f>
        <v/>
      </c>
      <c r="F185" s="277"/>
      <c r="G185" s="278" t="str">
        <f t="shared" si="15"/>
        <v/>
      </c>
      <c r="H185" s="277"/>
      <c r="I185" s="277"/>
      <c r="J185" s="277"/>
      <c r="K185" s="278" t="str">
        <f t="shared" si="16"/>
        <v/>
      </c>
      <c r="L185" s="279" t="str">
        <f t="shared" si="17"/>
        <v/>
      </c>
      <c r="M185" s="277"/>
      <c r="N185" s="278" t="str">
        <f t="shared" si="18"/>
        <v/>
      </c>
      <c r="O185" s="275"/>
      <c r="P185" s="275"/>
      <c r="Q185" s="275"/>
      <c r="R185" s="275"/>
      <c r="S185" s="275"/>
      <c r="T185" s="275"/>
      <c r="U185" s="275"/>
      <c r="V185" s="275"/>
      <c r="W185" s="275"/>
      <c r="X185" s="275"/>
      <c r="Y185" s="275"/>
      <c r="Z185" s="275"/>
      <c r="AA185" s="275"/>
      <c r="AB185" s="275"/>
      <c r="AC185" s="275"/>
      <c r="AD185" s="275"/>
      <c r="AE185" s="275"/>
      <c r="AF185" s="275"/>
      <c r="AG185" s="275"/>
      <c r="AH185" s="275"/>
      <c r="AI185" s="275"/>
      <c r="AJ185" s="275"/>
      <c r="AK185" s="275"/>
      <c r="AL185" s="275"/>
      <c r="AM185" s="275"/>
      <c r="AN185" s="275"/>
      <c r="AO185" s="275"/>
      <c r="AP185" s="275"/>
      <c r="AQ185" s="275"/>
      <c r="AR185" s="275"/>
      <c r="AS185" s="280" t="str">
        <f>IF(C185&lt;&gt;0,IFERROR(IF(COUNTIF(AcuariosTto[],C185),"SI",""),""),"")</f>
        <v/>
      </c>
      <c r="AT185" s="151">
        <f>IFERROR(INDEX(AcuariosTto[SignoTTo],MATCH(C185,AcuariosTto[AcuariosTTo],0)),"")</f>
        <v>0</v>
      </c>
      <c r="AU185" s="151">
        <f>IFERROR(INDEX(AcuariosTto[TipoProd],MATCH(C185,AcuariosTto[AcuariosTTo],0)),"")</f>
        <v>0</v>
      </c>
      <c r="AV185" s="151">
        <f>IFERROR(INDEX(AcuariosTto[NomProd],MATCH(C185,AcuariosTto[AcuariosTTo],0)),"")</f>
        <v>0</v>
      </c>
      <c r="AW185" s="17" t="str">
        <f>IF(B185&lt;&gt;0,IFERROR(IF(COUNTIF(ItemOcPreven[],B185),"SI",""),""),"")</f>
        <v/>
      </c>
      <c r="AX185" s="17">
        <f>IFERROR(INDEX(ItemOcPreven[TipoProPrev],MATCH(B185,ItemOcPreven[ItemOcPreven],0)),"")</f>
        <v>0</v>
      </c>
      <c r="AY185" s="17">
        <f>IFERROR(INDEX(ItemOcPreven[NomProPrev],MATCH(B185,ItemOcPreven[ItemOcPreven],0)),"")</f>
        <v>0</v>
      </c>
      <c r="AZ185" s="17" t="str">
        <f>IF(B185&lt;&gt;0,IFERROR(IF(COUNTIF(PrevTodas[],"SI"),"SI",""),""),"")</f>
        <v/>
      </c>
      <c r="BA185" s="151" t="str">
        <f>IFERROR(INDEX(ItemOcPreven[TipoProPrev],MATCH(AZ185,PrevTodas[PrevTodas],0)),"")</f>
        <v/>
      </c>
      <c r="BB185" s="151" t="str">
        <f>IFERROR(INDEX(ItemOcPreven[NomProPrev],MATCH(AZ185,PrevTodas[PrevTodas],0)),"")</f>
        <v/>
      </c>
      <c r="BC185" s="17" t="str">
        <f>IF(B185&lt;&gt;0,IFERROR(IF(COUNTIF(ItemOcEvto[],B185),"SI",""),""),"")</f>
        <v/>
      </c>
      <c r="BD185" s="151">
        <f>IFERROR(INDEX(ItemOcEvto[TipoEvto],MATCH(B185,ItemOcEvto[ItemOcEvto],0)),"")</f>
        <v>0</v>
      </c>
      <c r="BE185" s="17" t="str">
        <f>IF(B185&lt;&gt;0,IFERROR(IF(COUNTIF(EvtoTodas[],"SI"),"SI",""),""),"")</f>
        <v/>
      </c>
      <c r="BF185" s="151" t="str">
        <f>IFERROR(INDEX(ItemOcEvto[TipoEvto],MATCH(BE185,EvtoTodas[EvtoTodas],0)),"")</f>
        <v/>
      </c>
      <c r="BG185" s="151">
        <f t="shared" si="19"/>
        <v>0</v>
      </c>
      <c r="BH185" s="151">
        <f t="shared" si="20"/>
        <v>0</v>
      </c>
    </row>
    <row r="186" spans="2:60" ht="17.25" x14ac:dyDescent="0.25">
      <c r="B186" s="275"/>
      <c r="C186" s="275"/>
      <c r="D186" s="277" t="str">
        <f>IFERROR(VLOOKUP(B186,Item[],3,FALSE),IFERROR(VLOOKUP(B186,Item2[],3,FALSE),""))</f>
        <v/>
      </c>
      <c r="E186" s="276" t="str">
        <f>IFERROR(VLOOKUP(B186,Item[],2,FALSE),IFERROR(VLOOKUP(B186,Item2[],2,FALSE),""))</f>
        <v/>
      </c>
      <c r="F186" s="277"/>
      <c r="G186" s="278" t="str">
        <f t="shared" si="15"/>
        <v/>
      </c>
      <c r="H186" s="277"/>
      <c r="I186" s="277"/>
      <c r="J186" s="277"/>
      <c r="K186" s="278" t="str">
        <f t="shared" si="16"/>
        <v/>
      </c>
      <c r="L186" s="279" t="str">
        <f t="shared" si="17"/>
        <v/>
      </c>
      <c r="M186" s="277"/>
      <c r="N186" s="278" t="str">
        <f t="shared" si="18"/>
        <v/>
      </c>
      <c r="O186" s="275"/>
      <c r="P186" s="275"/>
      <c r="Q186" s="275"/>
      <c r="R186" s="275"/>
      <c r="S186" s="275"/>
      <c r="T186" s="275"/>
      <c r="U186" s="275"/>
      <c r="V186" s="275"/>
      <c r="W186" s="275"/>
      <c r="X186" s="275"/>
      <c r="Y186" s="275"/>
      <c r="Z186" s="275"/>
      <c r="AA186" s="275"/>
      <c r="AB186" s="275"/>
      <c r="AC186" s="275"/>
      <c r="AD186" s="275"/>
      <c r="AE186" s="275"/>
      <c r="AF186" s="275"/>
      <c r="AG186" s="275"/>
      <c r="AH186" s="275"/>
      <c r="AI186" s="275"/>
      <c r="AJ186" s="275"/>
      <c r="AK186" s="275"/>
      <c r="AL186" s="275"/>
      <c r="AM186" s="275"/>
      <c r="AN186" s="275"/>
      <c r="AO186" s="275"/>
      <c r="AP186" s="275"/>
      <c r="AQ186" s="275"/>
      <c r="AR186" s="275"/>
      <c r="AS186" s="280" t="str">
        <f>IF(C186&lt;&gt;0,IFERROR(IF(COUNTIF(AcuariosTto[],C186),"SI",""),""),"")</f>
        <v/>
      </c>
      <c r="AT186" s="151">
        <f>IFERROR(INDEX(AcuariosTto[SignoTTo],MATCH(C186,AcuariosTto[AcuariosTTo],0)),"")</f>
        <v>0</v>
      </c>
      <c r="AU186" s="151">
        <f>IFERROR(INDEX(AcuariosTto[TipoProd],MATCH(C186,AcuariosTto[AcuariosTTo],0)),"")</f>
        <v>0</v>
      </c>
      <c r="AV186" s="151">
        <f>IFERROR(INDEX(AcuariosTto[NomProd],MATCH(C186,AcuariosTto[AcuariosTTo],0)),"")</f>
        <v>0</v>
      </c>
      <c r="AW186" s="17" t="str">
        <f>IF(B186&lt;&gt;0,IFERROR(IF(COUNTIF(ItemOcPreven[],B186),"SI",""),""),"")</f>
        <v/>
      </c>
      <c r="AX186" s="17">
        <f>IFERROR(INDEX(ItemOcPreven[TipoProPrev],MATCH(B186,ItemOcPreven[ItemOcPreven],0)),"")</f>
        <v>0</v>
      </c>
      <c r="AY186" s="17">
        <f>IFERROR(INDEX(ItemOcPreven[NomProPrev],MATCH(B186,ItemOcPreven[ItemOcPreven],0)),"")</f>
        <v>0</v>
      </c>
      <c r="AZ186" s="17" t="str">
        <f>IF(B186&lt;&gt;0,IFERROR(IF(COUNTIF(PrevTodas[],"SI"),"SI",""),""),"")</f>
        <v/>
      </c>
      <c r="BA186" s="151" t="str">
        <f>IFERROR(INDEX(ItemOcPreven[TipoProPrev],MATCH(AZ186,PrevTodas[PrevTodas],0)),"")</f>
        <v/>
      </c>
      <c r="BB186" s="151" t="str">
        <f>IFERROR(INDEX(ItemOcPreven[NomProPrev],MATCH(AZ186,PrevTodas[PrevTodas],0)),"")</f>
        <v/>
      </c>
      <c r="BC186" s="17" t="str">
        <f>IF(B186&lt;&gt;0,IFERROR(IF(COUNTIF(ItemOcEvto[],B186),"SI",""),""),"")</f>
        <v/>
      </c>
      <c r="BD186" s="151">
        <f>IFERROR(INDEX(ItemOcEvto[TipoEvto],MATCH(B186,ItemOcEvto[ItemOcEvto],0)),"")</f>
        <v>0</v>
      </c>
      <c r="BE186" s="17" t="str">
        <f>IF(B186&lt;&gt;0,IFERROR(IF(COUNTIF(EvtoTodas[],"SI"),"SI",""),""),"")</f>
        <v/>
      </c>
      <c r="BF186" s="151" t="str">
        <f>IFERROR(INDEX(ItemOcEvto[TipoEvto],MATCH(BE186,EvtoTodas[EvtoTodas],0)),"")</f>
        <v/>
      </c>
      <c r="BG186" s="151">
        <f t="shared" si="19"/>
        <v>0</v>
      </c>
      <c r="BH186" s="151">
        <f t="shared" si="20"/>
        <v>0</v>
      </c>
    </row>
    <row r="187" spans="2:60" ht="17.25" x14ac:dyDescent="0.25">
      <c r="B187" s="275"/>
      <c r="C187" s="275"/>
      <c r="D187" s="277" t="str">
        <f>IFERROR(VLOOKUP(B187,Item[],3,FALSE),IFERROR(VLOOKUP(B187,Item2[],3,FALSE),""))</f>
        <v/>
      </c>
      <c r="E187" s="276" t="str">
        <f>IFERROR(VLOOKUP(B187,Item[],2,FALSE),IFERROR(VLOOKUP(B187,Item2[],2,FALSE),""))</f>
        <v/>
      </c>
      <c r="F187" s="277"/>
      <c r="G187" s="278" t="str">
        <f t="shared" si="15"/>
        <v/>
      </c>
      <c r="H187" s="277"/>
      <c r="I187" s="277"/>
      <c r="J187" s="277"/>
      <c r="K187" s="278" t="str">
        <f t="shared" si="16"/>
        <v/>
      </c>
      <c r="L187" s="279" t="str">
        <f t="shared" si="17"/>
        <v/>
      </c>
      <c r="M187" s="277"/>
      <c r="N187" s="278" t="str">
        <f t="shared" si="18"/>
        <v/>
      </c>
      <c r="O187" s="275"/>
      <c r="P187" s="275"/>
      <c r="Q187" s="275"/>
      <c r="R187" s="275"/>
      <c r="S187" s="275"/>
      <c r="T187" s="275"/>
      <c r="U187" s="275"/>
      <c r="V187" s="275"/>
      <c r="W187" s="275"/>
      <c r="X187" s="275"/>
      <c r="Y187" s="275"/>
      <c r="Z187" s="275"/>
      <c r="AA187" s="275"/>
      <c r="AB187" s="275"/>
      <c r="AC187" s="275"/>
      <c r="AD187" s="275"/>
      <c r="AE187" s="275"/>
      <c r="AF187" s="275"/>
      <c r="AG187" s="275"/>
      <c r="AH187" s="275"/>
      <c r="AI187" s="275"/>
      <c r="AJ187" s="275"/>
      <c r="AK187" s="275"/>
      <c r="AL187" s="275"/>
      <c r="AM187" s="275"/>
      <c r="AN187" s="275"/>
      <c r="AO187" s="275"/>
      <c r="AP187" s="275"/>
      <c r="AQ187" s="275"/>
      <c r="AR187" s="275"/>
      <c r="AS187" s="280" t="str">
        <f>IF(C187&lt;&gt;0,IFERROR(IF(COUNTIF(AcuariosTto[],C187),"SI",""),""),"")</f>
        <v/>
      </c>
      <c r="AT187" s="151">
        <f>IFERROR(INDEX(AcuariosTto[SignoTTo],MATCH(C187,AcuariosTto[AcuariosTTo],0)),"")</f>
        <v>0</v>
      </c>
      <c r="AU187" s="151">
        <f>IFERROR(INDEX(AcuariosTto[TipoProd],MATCH(C187,AcuariosTto[AcuariosTTo],0)),"")</f>
        <v>0</v>
      </c>
      <c r="AV187" s="151">
        <f>IFERROR(INDEX(AcuariosTto[NomProd],MATCH(C187,AcuariosTto[AcuariosTTo],0)),"")</f>
        <v>0</v>
      </c>
      <c r="AW187" s="17" t="str">
        <f>IF(B187&lt;&gt;0,IFERROR(IF(COUNTIF(ItemOcPreven[],B187),"SI",""),""),"")</f>
        <v/>
      </c>
      <c r="AX187" s="17">
        <f>IFERROR(INDEX(ItemOcPreven[TipoProPrev],MATCH(B187,ItemOcPreven[ItemOcPreven],0)),"")</f>
        <v>0</v>
      </c>
      <c r="AY187" s="17">
        <f>IFERROR(INDEX(ItemOcPreven[NomProPrev],MATCH(B187,ItemOcPreven[ItemOcPreven],0)),"")</f>
        <v>0</v>
      </c>
      <c r="AZ187" s="17" t="str">
        <f>IF(B187&lt;&gt;0,IFERROR(IF(COUNTIF(PrevTodas[],"SI"),"SI",""),""),"")</f>
        <v/>
      </c>
      <c r="BA187" s="151" t="str">
        <f>IFERROR(INDEX(ItemOcPreven[TipoProPrev],MATCH(AZ187,PrevTodas[PrevTodas],0)),"")</f>
        <v/>
      </c>
      <c r="BB187" s="151" t="str">
        <f>IFERROR(INDEX(ItemOcPreven[NomProPrev],MATCH(AZ187,PrevTodas[PrevTodas],0)),"")</f>
        <v/>
      </c>
      <c r="BC187" s="17" t="str">
        <f>IF(B187&lt;&gt;0,IFERROR(IF(COUNTIF(ItemOcEvto[],B187),"SI",""),""),"")</f>
        <v/>
      </c>
      <c r="BD187" s="151">
        <f>IFERROR(INDEX(ItemOcEvto[TipoEvto],MATCH(B187,ItemOcEvto[ItemOcEvto],0)),"")</f>
        <v>0</v>
      </c>
      <c r="BE187" s="17" t="str">
        <f>IF(B187&lt;&gt;0,IFERROR(IF(COUNTIF(EvtoTodas[],"SI"),"SI",""),""),"")</f>
        <v/>
      </c>
      <c r="BF187" s="151" t="str">
        <f>IFERROR(INDEX(ItemOcEvto[TipoEvto],MATCH(BE187,EvtoTodas[EvtoTodas],0)),"")</f>
        <v/>
      </c>
      <c r="BG187" s="151">
        <f t="shared" si="19"/>
        <v>0</v>
      </c>
      <c r="BH187" s="151">
        <f t="shared" si="20"/>
        <v>0</v>
      </c>
    </row>
    <row r="188" spans="2:60" ht="17.25" x14ac:dyDescent="0.25">
      <c r="B188" s="275"/>
      <c r="C188" s="275"/>
      <c r="D188" s="277" t="str">
        <f>IFERROR(VLOOKUP(B188,Item[],3,FALSE),IFERROR(VLOOKUP(B188,Item2[],3,FALSE),""))</f>
        <v/>
      </c>
      <c r="E188" s="276" t="str">
        <f>IFERROR(VLOOKUP(B188,Item[],2,FALSE),IFERROR(VLOOKUP(B188,Item2[],2,FALSE),""))</f>
        <v/>
      </c>
      <c r="F188" s="277"/>
      <c r="G188" s="278" t="str">
        <f t="shared" si="15"/>
        <v/>
      </c>
      <c r="H188" s="277"/>
      <c r="I188" s="277"/>
      <c r="J188" s="277"/>
      <c r="K188" s="278" t="str">
        <f t="shared" si="16"/>
        <v/>
      </c>
      <c r="L188" s="279" t="str">
        <f t="shared" si="17"/>
        <v/>
      </c>
      <c r="M188" s="277"/>
      <c r="N188" s="278" t="str">
        <f t="shared" si="18"/>
        <v/>
      </c>
      <c r="O188" s="275"/>
      <c r="P188" s="275"/>
      <c r="Q188" s="275"/>
      <c r="R188" s="275"/>
      <c r="S188" s="275"/>
      <c r="T188" s="275"/>
      <c r="U188" s="275"/>
      <c r="V188" s="275"/>
      <c r="W188" s="275"/>
      <c r="X188" s="275"/>
      <c r="Y188" s="275"/>
      <c r="Z188" s="275"/>
      <c r="AA188" s="275"/>
      <c r="AB188" s="275"/>
      <c r="AC188" s="275"/>
      <c r="AD188" s="275"/>
      <c r="AE188" s="275"/>
      <c r="AF188" s="275"/>
      <c r="AG188" s="275"/>
      <c r="AH188" s="275"/>
      <c r="AI188" s="275"/>
      <c r="AJ188" s="275"/>
      <c r="AK188" s="275"/>
      <c r="AL188" s="275"/>
      <c r="AM188" s="275"/>
      <c r="AN188" s="275"/>
      <c r="AO188" s="275"/>
      <c r="AP188" s="275"/>
      <c r="AQ188" s="275"/>
      <c r="AR188" s="275"/>
      <c r="AS188" s="280" t="str">
        <f>IF(C188&lt;&gt;0,IFERROR(IF(COUNTIF(AcuariosTto[],C188),"SI",""),""),"")</f>
        <v/>
      </c>
      <c r="AT188" s="151">
        <f>IFERROR(INDEX(AcuariosTto[SignoTTo],MATCH(C188,AcuariosTto[AcuariosTTo],0)),"")</f>
        <v>0</v>
      </c>
      <c r="AU188" s="151">
        <f>IFERROR(INDEX(AcuariosTto[TipoProd],MATCH(C188,AcuariosTto[AcuariosTTo],0)),"")</f>
        <v>0</v>
      </c>
      <c r="AV188" s="151">
        <f>IFERROR(INDEX(AcuariosTto[NomProd],MATCH(C188,AcuariosTto[AcuariosTTo],0)),"")</f>
        <v>0</v>
      </c>
      <c r="AW188" s="17" t="str">
        <f>IF(B188&lt;&gt;0,IFERROR(IF(COUNTIF(ItemOcPreven[],B188),"SI",""),""),"")</f>
        <v/>
      </c>
      <c r="AX188" s="17">
        <f>IFERROR(INDEX(ItemOcPreven[TipoProPrev],MATCH(B188,ItemOcPreven[ItemOcPreven],0)),"")</f>
        <v>0</v>
      </c>
      <c r="AY188" s="17">
        <f>IFERROR(INDEX(ItemOcPreven[NomProPrev],MATCH(B188,ItemOcPreven[ItemOcPreven],0)),"")</f>
        <v>0</v>
      </c>
      <c r="AZ188" s="17" t="str">
        <f>IF(B188&lt;&gt;0,IFERROR(IF(COUNTIF(PrevTodas[],"SI"),"SI",""),""),"")</f>
        <v/>
      </c>
      <c r="BA188" s="151" t="str">
        <f>IFERROR(INDEX(ItemOcPreven[TipoProPrev],MATCH(AZ188,PrevTodas[PrevTodas],0)),"")</f>
        <v/>
      </c>
      <c r="BB188" s="151" t="str">
        <f>IFERROR(INDEX(ItemOcPreven[NomProPrev],MATCH(AZ188,PrevTodas[PrevTodas],0)),"")</f>
        <v/>
      </c>
      <c r="BC188" s="17" t="str">
        <f>IF(B188&lt;&gt;0,IFERROR(IF(COUNTIF(ItemOcEvto[],B188),"SI",""),""),"")</f>
        <v/>
      </c>
      <c r="BD188" s="151">
        <f>IFERROR(INDEX(ItemOcEvto[TipoEvto],MATCH(B188,ItemOcEvto[ItemOcEvto],0)),"")</f>
        <v>0</v>
      </c>
      <c r="BE188" s="17" t="str">
        <f>IF(B188&lt;&gt;0,IFERROR(IF(COUNTIF(EvtoTodas[],"SI"),"SI",""),""),"")</f>
        <v/>
      </c>
      <c r="BF188" s="151" t="str">
        <f>IFERROR(INDEX(ItemOcEvto[TipoEvto],MATCH(BE188,EvtoTodas[EvtoTodas],0)),"")</f>
        <v/>
      </c>
      <c r="BG188" s="151">
        <f t="shared" si="19"/>
        <v>0</v>
      </c>
      <c r="BH188" s="151">
        <f t="shared" si="20"/>
        <v>0</v>
      </c>
    </row>
    <row r="189" spans="2:60" ht="17.25" x14ac:dyDescent="0.25">
      <c r="B189" s="275"/>
      <c r="C189" s="275"/>
      <c r="D189" s="277" t="str">
        <f>IFERROR(VLOOKUP(B189,Item[],3,FALSE),IFERROR(VLOOKUP(B189,Item2[],3,FALSE),""))</f>
        <v/>
      </c>
      <c r="E189" s="276" t="str">
        <f>IFERROR(VLOOKUP(B189,Item[],2,FALSE),IFERROR(VLOOKUP(B189,Item2[],2,FALSE),""))</f>
        <v/>
      </c>
      <c r="F189" s="277"/>
      <c r="G189" s="278" t="str">
        <f t="shared" si="15"/>
        <v/>
      </c>
      <c r="H189" s="277"/>
      <c r="I189" s="277"/>
      <c r="J189" s="277"/>
      <c r="K189" s="278" t="str">
        <f t="shared" si="16"/>
        <v/>
      </c>
      <c r="L189" s="279" t="str">
        <f t="shared" si="17"/>
        <v/>
      </c>
      <c r="M189" s="277"/>
      <c r="N189" s="278" t="str">
        <f t="shared" si="18"/>
        <v/>
      </c>
      <c r="O189" s="275"/>
      <c r="P189" s="275"/>
      <c r="Q189" s="275"/>
      <c r="R189" s="275"/>
      <c r="S189" s="275"/>
      <c r="T189" s="275"/>
      <c r="U189" s="275"/>
      <c r="V189" s="275"/>
      <c r="W189" s="275"/>
      <c r="X189" s="275"/>
      <c r="Y189" s="275"/>
      <c r="Z189" s="275"/>
      <c r="AA189" s="275"/>
      <c r="AB189" s="275"/>
      <c r="AC189" s="275"/>
      <c r="AD189" s="275"/>
      <c r="AE189" s="275"/>
      <c r="AF189" s="275"/>
      <c r="AG189" s="275"/>
      <c r="AH189" s="275"/>
      <c r="AI189" s="275"/>
      <c r="AJ189" s="275"/>
      <c r="AK189" s="275"/>
      <c r="AL189" s="275"/>
      <c r="AM189" s="275"/>
      <c r="AN189" s="275"/>
      <c r="AO189" s="275"/>
      <c r="AP189" s="275"/>
      <c r="AQ189" s="275"/>
      <c r="AR189" s="275"/>
      <c r="AS189" s="280" t="str">
        <f>IF(C189&lt;&gt;0,IFERROR(IF(COUNTIF(AcuariosTto[],C189),"SI",""),""),"")</f>
        <v/>
      </c>
      <c r="AT189" s="151">
        <f>IFERROR(INDEX(AcuariosTto[SignoTTo],MATCH(C189,AcuariosTto[AcuariosTTo],0)),"")</f>
        <v>0</v>
      </c>
      <c r="AU189" s="151">
        <f>IFERROR(INDEX(AcuariosTto[TipoProd],MATCH(C189,AcuariosTto[AcuariosTTo],0)),"")</f>
        <v>0</v>
      </c>
      <c r="AV189" s="151">
        <f>IFERROR(INDEX(AcuariosTto[NomProd],MATCH(C189,AcuariosTto[AcuariosTTo],0)),"")</f>
        <v>0</v>
      </c>
      <c r="AW189" s="17" t="str">
        <f>IF(B189&lt;&gt;0,IFERROR(IF(COUNTIF(ItemOcPreven[],B189),"SI",""),""),"")</f>
        <v/>
      </c>
      <c r="AX189" s="17">
        <f>IFERROR(INDEX(ItemOcPreven[TipoProPrev],MATCH(B189,ItemOcPreven[ItemOcPreven],0)),"")</f>
        <v>0</v>
      </c>
      <c r="AY189" s="17">
        <f>IFERROR(INDEX(ItemOcPreven[NomProPrev],MATCH(B189,ItemOcPreven[ItemOcPreven],0)),"")</f>
        <v>0</v>
      </c>
      <c r="AZ189" s="17" t="str">
        <f>IF(B189&lt;&gt;0,IFERROR(IF(COUNTIF(PrevTodas[],"SI"),"SI",""),""),"")</f>
        <v/>
      </c>
      <c r="BA189" s="151" t="str">
        <f>IFERROR(INDEX(ItemOcPreven[TipoProPrev],MATCH(AZ189,PrevTodas[PrevTodas],0)),"")</f>
        <v/>
      </c>
      <c r="BB189" s="151" t="str">
        <f>IFERROR(INDEX(ItemOcPreven[NomProPrev],MATCH(AZ189,PrevTodas[PrevTodas],0)),"")</f>
        <v/>
      </c>
      <c r="BC189" s="17" t="str">
        <f>IF(B189&lt;&gt;0,IFERROR(IF(COUNTIF(ItemOcEvto[],B189),"SI",""),""),"")</f>
        <v/>
      </c>
      <c r="BD189" s="151">
        <f>IFERROR(INDEX(ItemOcEvto[TipoEvto],MATCH(B189,ItemOcEvto[ItemOcEvto],0)),"")</f>
        <v>0</v>
      </c>
      <c r="BE189" s="17" t="str">
        <f>IF(B189&lt;&gt;0,IFERROR(IF(COUNTIF(EvtoTodas[],"SI"),"SI",""),""),"")</f>
        <v/>
      </c>
      <c r="BF189" s="151" t="str">
        <f>IFERROR(INDEX(ItemOcEvto[TipoEvto],MATCH(BE189,EvtoTodas[EvtoTodas],0)),"")</f>
        <v/>
      </c>
      <c r="BG189" s="151">
        <f t="shared" si="19"/>
        <v>0</v>
      </c>
      <c r="BH189" s="151">
        <f t="shared" si="20"/>
        <v>0</v>
      </c>
    </row>
    <row r="190" spans="2:60" ht="17.25" x14ac:dyDescent="0.25">
      <c r="B190" s="275"/>
      <c r="C190" s="275"/>
      <c r="D190" s="277" t="str">
        <f>IFERROR(VLOOKUP(B190,Item[],3,FALSE),IFERROR(VLOOKUP(B190,Item2[],3,FALSE),""))</f>
        <v/>
      </c>
      <c r="E190" s="276" t="str">
        <f>IFERROR(VLOOKUP(B190,Item[],2,FALSE),IFERROR(VLOOKUP(B190,Item2[],2,FALSE),""))</f>
        <v/>
      </c>
      <c r="F190" s="277"/>
      <c r="G190" s="278" t="str">
        <f t="shared" si="15"/>
        <v/>
      </c>
      <c r="H190" s="277"/>
      <c r="I190" s="277"/>
      <c r="J190" s="277"/>
      <c r="K190" s="278" t="str">
        <f t="shared" si="16"/>
        <v/>
      </c>
      <c r="L190" s="279" t="str">
        <f t="shared" si="17"/>
        <v/>
      </c>
      <c r="M190" s="277"/>
      <c r="N190" s="278" t="str">
        <f t="shared" si="18"/>
        <v/>
      </c>
      <c r="O190" s="275"/>
      <c r="P190" s="275"/>
      <c r="Q190" s="275"/>
      <c r="R190" s="275"/>
      <c r="S190" s="275"/>
      <c r="T190" s="275"/>
      <c r="U190" s="275"/>
      <c r="V190" s="275"/>
      <c r="W190" s="275"/>
      <c r="X190" s="275"/>
      <c r="Y190" s="275"/>
      <c r="Z190" s="275"/>
      <c r="AA190" s="275"/>
      <c r="AB190" s="275"/>
      <c r="AC190" s="275"/>
      <c r="AD190" s="275"/>
      <c r="AE190" s="275"/>
      <c r="AF190" s="275"/>
      <c r="AG190" s="275"/>
      <c r="AH190" s="275"/>
      <c r="AI190" s="275"/>
      <c r="AJ190" s="275"/>
      <c r="AK190" s="275"/>
      <c r="AL190" s="275"/>
      <c r="AM190" s="275"/>
      <c r="AN190" s="275"/>
      <c r="AO190" s="275"/>
      <c r="AP190" s="275"/>
      <c r="AQ190" s="275"/>
      <c r="AR190" s="275"/>
      <c r="AS190" s="280" t="str">
        <f>IF(C190&lt;&gt;0,IFERROR(IF(COUNTIF(AcuariosTto[],C190),"SI",""),""),"")</f>
        <v/>
      </c>
      <c r="AT190" s="151">
        <f>IFERROR(INDEX(AcuariosTto[SignoTTo],MATCH(C190,AcuariosTto[AcuariosTTo],0)),"")</f>
        <v>0</v>
      </c>
      <c r="AU190" s="151">
        <f>IFERROR(INDEX(AcuariosTto[TipoProd],MATCH(C190,AcuariosTto[AcuariosTTo],0)),"")</f>
        <v>0</v>
      </c>
      <c r="AV190" s="151">
        <f>IFERROR(INDEX(AcuariosTto[NomProd],MATCH(C190,AcuariosTto[AcuariosTTo],0)),"")</f>
        <v>0</v>
      </c>
      <c r="AW190" s="17" t="str">
        <f>IF(B190&lt;&gt;0,IFERROR(IF(COUNTIF(ItemOcPreven[],B190),"SI",""),""),"")</f>
        <v/>
      </c>
      <c r="AX190" s="17">
        <f>IFERROR(INDEX(ItemOcPreven[TipoProPrev],MATCH(B190,ItemOcPreven[ItemOcPreven],0)),"")</f>
        <v>0</v>
      </c>
      <c r="AY190" s="17">
        <f>IFERROR(INDEX(ItemOcPreven[NomProPrev],MATCH(B190,ItemOcPreven[ItemOcPreven],0)),"")</f>
        <v>0</v>
      </c>
      <c r="AZ190" s="17" t="str">
        <f>IF(B190&lt;&gt;0,IFERROR(IF(COUNTIF(PrevTodas[],"SI"),"SI",""),""),"")</f>
        <v/>
      </c>
      <c r="BA190" s="151" t="str">
        <f>IFERROR(INDEX(ItemOcPreven[TipoProPrev],MATCH(AZ190,PrevTodas[PrevTodas],0)),"")</f>
        <v/>
      </c>
      <c r="BB190" s="151" t="str">
        <f>IFERROR(INDEX(ItemOcPreven[NomProPrev],MATCH(AZ190,PrevTodas[PrevTodas],0)),"")</f>
        <v/>
      </c>
      <c r="BC190" s="17" t="str">
        <f>IF(B190&lt;&gt;0,IFERROR(IF(COUNTIF(ItemOcEvto[],B190),"SI",""),""),"")</f>
        <v/>
      </c>
      <c r="BD190" s="151">
        <f>IFERROR(INDEX(ItemOcEvto[TipoEvto],MATCH(B190,ItemOcEvto[ItemOcEvto],0)),"")</f>
        <v>0</v>
      </c>
      <c r="BE190" s="17" t="str">
        <f>IF(B190&lt;&gt;0,IFERROR(IF(COUNTIF(EvtoTodas[],"SI"),"SI",""),""),"")</f>
        <v/>
      </c>
      <c r="BF190" s="151" t="str">
        <f>IFERROR(INDEX(ItemOcEvto[TipoEvto],MATCH(BE190,EvtoTodas[EvtoTodas],0)),"")</f>
        <v/>
      </c>
      <c r="BG190" s="151">
        <f t="shared" si="19"/>
        <v>0</v>
      </c>
      <c r="BH190" s="151">
        <f t="shared" si="20"/>
        <v>0</v>
      </c>
    </row>
    <row r="191" spans="2:60" ht="17.25" x14ac:dyDescent="0.25">
      <c r="B191" s="275"/>
      <c r="C191" s="275"/>
      <c r="D191" s="277" t="str">
        <f>IFERROR(VLOOKUP(B191,Item[],3,FALSE),IFERROR(VLOOKUP(B191,Item2[],3,FALSE),""))</f>
        <v/>
      </c>
      <c r="E191" s="276" t="str">
        <f>IFERROR(VLOOKUP(B191,Item[],2,FALSE),IFERROR(VLOOKUP(B191,Item2[],2,FALSE),""))</f>
        <v/>
      </c>
      <c r="F191" s="277"/>
      <c r="G191" s="278" t="str">
        <f t="shared" si="15"/>
        <v/>
      </c>
      <c r="H191" s="277"/>
      <c r="I191" s="277"/>
      <c r="J191" s="277"/>
      <c r="K191" s="278" t="str">
        <f t="shared" si="16"/>
        <v/>
      </c>
      <c r="L191" s="279" t="str">
        <f t="shared" si="17"/>
        <v/>
      </c>
      <c r="M191" s="277"/>
      <c r="N191" s="278" t="str">
        <f t="shared" si="18"/>
        <v/>
      </c>
      <c r="O191" s="275"/>
      <c r="P191" s="275"/>
      <c r="Q191" s="275"/>
      <c r="R191" s="275"/>
      <c r="S191" s="275"/>
      <c r="T191" s="275"/>
      <c r="U191" s="275"/>
      <c r="V191" s="275"/>
      <c r="W191" s="275"/>
      <c r="X191" s="275"/>
      <c r="Y191" s="275"/>
      <c r="Z191" s="275"/>
      <c r="AA191" s="275"/>
      <c r="AB191" s="275"/>
      <c r="AC191" s="275"/>
      <c r="AD191" s="275"/>
      <c r="AE191" s="275"/>
      <c r="AF191" s="275"/>
      <c r="AG191" s="275"/>
      <c r="AH191" s="275"/>
      <c r="AI191" s="275"/>
      <c r="AJ191" s="275"/>
      <c r="AK191" s="275"/>
      <c r="AL191" s="275"/>
      <c r="AM191" s="275"/>
      <c r="AN191" s="275"/>
      <c r="AO191" s="275"/>
      <c r="AP191" s="275"/>
      <c r="AQ191" s="275"/>
      <c r="AR191" s="275"/>
      <c r="AS191" s="280" t="str">
        <f>IF(C191&lt;&gt;0,IFERROR(IF(COUNTIF(AcuariosTto[],C191),"SI",""),""),"")</f>
        <v/>
      </c>
      <c r="AT191" s="151">
        <f>IFERROR(INDEX(AcuariosTto[SignoTTo],MATCH(C191,AcuariosTto[AcuariosTTo],0)),"")</f>
        <v>0</v>
      </c>
      <c r="AU191" s="151">
        <f>IFERROR(INDEX(AcuariosTto[TipoProd],MATCH(C191,AcuariosTto[AcuariosTTo],0)),"")</f>
        <v>0</v>
      </c>
      <c r="AV191" s="151">
        <f>IFERROR(INDEX(AcuariosTto[NomProd],MATCH(C191,AcuariosTto[AcuariosTTo],0)),"")</f>
        <v>0</v>
      </c>
      <c r="AW191" s="17" t="str">
        <f>IF(B191&lt;&gt;0,IFERROR(IF(COUNTIF(ItemOcPreven[],B191),"SI",""),""),"")</f>
        <v/>
      </c>
      <c r="AX191" s="17">
        <f>IFERROR(INDEX(ItemOcPreven[TipoProPrev],MATCH(B191,ItemOcPreven[ItemOcPreven],0)),"")</f>
        <v>0</v>
      </c>
      <c r="AY191" s="17">
        <f>IFERROR(INDEX(ItemOcPreven[NomProPrev],MATCH(B191,ItemOcPreven[ItemOcPreven],0)),"")</f>
        <v>0</v>
      </c>
      <c r="AZ191" s="17" t="str">
        <f>IF(B191&lt;&gt;0,IFERROR(IF(COUNTIF(PrevTodas[],"SI"),"SI",""),""),"")</f>
        <v/>
      </c>
      <c r="BA191" s="151" t="str">
        <f>IFERROR(INDEX(ItemOcPreven[TipoProPrev],MATCH(AZ191,PrevTodas[PrevTodas],0)),"")</f>
        <v/>
      </c>
      <c r="BB191" s="151" t="str">
        <f>IFERROR(INDEX(ItemOcPreven[NomProPrev],MATCH(AZ191,PrevTodas[PrevTodas],0)),"")</f>
        <v/>
      </c>
      <c r="BC191" s="17" t="str">
        <f>IF(B191&lt;&gt;0,IFERROR(IF(COUNTIF(ItemOcEvto[],B191),"SI",""),""),"")</f>
        <v/>
      </c>
      <c r="BD191" s="151">
        <f>IFERROR(INDEX(ItemOcEvto[TipoEvto],MATCH(B191,ItemOcEvto[ItemOcEvto],0)),"")</f>
        <v>0</v>
      </c>
      <c r="BE191" s="17" t="str">
        <f>IF(B191&lt;&gt;0,IFERROR(IF(COUNTIF(EvtoTodas[],"SI"),"SI",""),""),"")</f>
        <v/>
      </c>
      <c r="BF191" s="151" t="str">
        <f>IFERROR(INDEX(ItemOcEvto[TipoEvto],MATCH(BE191,EvtoTodas[EvtoTodas],0)),"")</f>
        <v/>
      </c>
      <c r="BG191" s="151">
        <f t="shared" si="19"/>
        <v>0</v>
      </c>
      <c r="BH191" s="151">
        <f t="shared" si="20"/>
        <v>0</v>
      </c>
    </row>
    <row r="192" spans="2:60" ht="17.25" x14ac:dyDescent="0.25">
      <c r="B192" s="275"/>
      <c r="C192" s="275"/>
      <c r="D192" s="277" t="str">
        <f>IFERROR(VLOOKUP(B192,Item[],3,FALSE),IFERROR(VLOOKUP(B192,Item2[],3,FALSE),""))</f>
        <v/>
      </c>
      <c r="E192" s="276" t="str">
        <f>IFERROR(VLOOKUP(B192,Item[],2,FALSE),IFERROR(VLOOKUP(B192,Item2[],2,FALSE),""))</f>
        <v/>
      </c>
      <c r="F192" s="277"/>
      <c r="G192" s="278" t="str">
        <f t="shared" si="15"/>
        <v/>
      </c>
      <c r="H192" s="277"/>
      <c r="I192" s="277"/>
      <c r="J192" s="277"/>
      <c r="K192" s="278" t="str">
        <f t="shared" si="16"/>
        <v/>
      </c>
      <c r="L192" s="279" t="str">
        <f t="shared" si="17"/>
        <v/>
      </c>
      <c r="M192" s="277"/>
      <c r="N192" s="278" t="str">
        <f t="shared" si="18"/>
        <v/>
      </c>
      <c r="O192" s="275"/>
      <c r="P192" s="275"/>
      <c r="Q192" s="275"/>
      <c r="R192" s="275"/>
      <c r="S192" s="275"/>
      <c r="T192" s="275"/>
      <c r="U192" s="275"/>
      <c r="V192" s="275"/>
      <c r="W192" s="275"/>
      <c r="X192" s="275"/>
      <c r="Y192" s="275"/>
      <c r="Z192" s="275"/>
      <c r="AA192" s="275"/>
      <c r="AB192" s="275"/>
      <c r="AC192" s="275"/>
      <c r="AD192" s="275"/>
      <c r="AE192" s="275"/>
      <c r="AF192" s="275"/>
      <c r="AG192" s="275"/>
      <c r="AH192" s="275"/>
      <c r="AI192" s="275"/>
      <c r="AJ192" s="275"/>
      <c r="AK192" s="275"/>
      <c r="AL192" s="275"/>
      <c r="AM192" s="275"/>
      <c r="AN192" s="275"/>
      <c r="AO192" s="275"/>
      <c r="AP192" s="275"/>
      <c r="AQ192" s="275"/>
      <c r="AR192" s="275"/>
      <c r="AS192" s="280" t="str">
        <f>IF(C192&lt;&gt;0,IFERROR(IF(COUNTIF(AcuariosTto[],C192),"SI",""),""),"")</f>
        <v/>
      </c>
      <c r="AT192" s="151">
        <f>IFERROR(INDEX(AcuariosTto[SignoTTo],MATCH(C192,AcuariosTto[AcuariosTTo],0)),"")</f>
        <v>0</v>
      </c>
      <c r="AU192" s="151">
        <f>IFERROR(INDEX(AcuariosTto[TipoProd],MATCH(C192,AcuariosTto[AcuariosTTo],0)),"")</f>
        <v>0</v>
      </c>
      <c r="AV192" s="151">
        <f>IFERROR(INDEX(AcuariosTto[NomProd],MATCH(C192,AcuariosTto[AcuariosTTo],0)),"")</f>
        <v>0</v>
      </c>
      <c r="AW192" s="17" t="str">
        <f>IF(B192&lt;&gt;0,IFERROR(IF(COUNTIF(ItemOcPreven[],B192),"SI",""),""),"")</f>
        <v/>
      </c>
      <c r="AX192" s="17">
        <f>IFERROR(INDEX(ItemOcPreven[TipoProPrev],MATCH(B192,ItemOcPreven[ItemOcPreven],0)),"")</f>
        <v>0</v>
      </c>
      <c r="AY192" s="17">
        <f>IFERROR(INDEX(ItemOcPreven[NomProPrev],MATCH(B192,ItemOcPreven[ItemOcPreven],0)),"")</f>
        <v>0</v>
      </c>
      <c r="AZ192" s="17" t="str">
        <f>IF(B192&lt;&gt;0,IFERROR(IF(COUNTIF(PrevTodas[],"SI"),"SI",""),""),"")</f>
        <v/>
      </c>
      <c r="BA192" s="151" t="str">
        <f>IFERROR(INDEX(ItemOcPreven[TipoProPrev],MATCH(AZ192,PrevTodas[PrevTodas],0)),"")</f>
        <v/>
      </c>
      <c r="BB192" s="151" t="str">
        <f>IFERROR(INDEX(ItemOcPreven[NomProPrev],MATCH(AZ192,PrevTodas[PrevTodas],0)),"")</f>
        <v/>
      </c>
      <c r="BC192" s="17" t="str">
        <f>IF(B192&lt;&gt;0,IFERROR(IF(COUNTIF(ItemOcEvto[],B192),"SI",""),""),"")</f>
        <v/>
      </c>
      <c r="BD192" s="151">
        <f>IFERROR(INDEX(ItemOcEvto[TipoEvto],MATCH(B192,ItemOcEvto[ItemOcEvto],0)),"")</f>
        <v>0</v>
      </c>
      <c r="BE192" s="17" t="str">
        <f>IF(B192&lt;&gt;0,IFERROR(IF(COUNTIF(EvtoTodas[],"SI"),"SI",""),""),"")</f>
        <v/>
      </c>
      <c r="BF192" s="151" t="str">
        <f>IFERROR(INDEX(ItemOcEvto[TipoEvto],MATCH(BE192,EvtoTodas[EvtoTodas],0)),"")</f>
        <v/>
      </c>
      <c r="BG192" s="151">
        <f t="shared" si="19"/>
        <v>0</v>
      </c>
      <c r="BH192" s="151">
        <f t="shared" si="20"/>
        <v>0</v>
      </c>
    </row>
    <row r="193" spans="2:60" ht="17.25" x14ac:dyDescent="0.25">
      <c r="B193" s="275"/>
      <c r="C193" s="275"/>
      <c r="D193" s="277" t="str">
        <f>IFERROR(VLOOKUP(B193,Item[],3,FALSE),IFERROR(VLOOKUP(B193,Item2[],3,FALSE),""))</f>
        <v/>
      </c>
      <c r="E193" s="276" t="str">
        <f>IFERROR(VLOOKUP(B193,Item[],2,FALSE),IFERROR(VLOOKUP(B193,Item2[],2,FALSE),""))</f>
        <v/>
      </c>
      <c r="F193" s="277"/>
      <c r="G193" s="278" t="str">
        <f t="shared" si="15"/>
        <v/>
      </c>
      <c r="H193" s="277"/>
      <c r="I193" s="277"/>
      <c r="J193" s="277"/>
      <c r="K193" s="278" t="str">
        <f t="shared" si="16"/>
        <v/>
      </c>
      <c r="L193" s="279" t="str">
        <f t="shared" si="17"/>
        <v/>
      </c>
      <c r="M193" s="277"/>
      <c r="N193" s="278" t="str">
        <f t="shared" si="18"/>
        <v/>
      </c>
      <c r="O193" s="275"/>
      <c r="P193" s="275"/>
      <c r="Q193" s="275"/>
      <c r="R193" s="275"/>
      <c r="S193" s="275"/>
      <c r="T193" s="275"/>
      <c r="U193" s="275"/>
      <c r="V193" s="275"/>
      <c r="W193" s="275"/>
      <c r="X193" s="275"/>
      <c r="Y193" s="275"/>
      <c r="Z193" s="275"/>
      <c r="AA193" s="275"/>
      <c r="AB193" s="275"/>
      <c r="AC193" s="275"/>
      <c r="AD193" s="275"/>
      <c r="AE193" s="275"/>
      <c r="AF193" s="275"/>
      <c r="AG193" s="275"/>
      <c r="AH193" s="275"/>
      <c r="AI193" s="275"/>
      <c r="AJ193" s="275"/>
      <c r="AK193" s="275"/>
      <c r="AL193" s="275"/>
      <c r="AM193" s="275"/>
      <c r="AN193" s="275"/>
      <c r="AO193" s="275"/>
      <c r="AP193" s="275"/>
      <c r="AQ193" s="275"/>
      <c r="AR193" s="275"/>
      <c r="AS193" s="280" t="str">
        <f>IF(C193&lt;&gt;0,IFERROR(IF(COUNTIF(AcuariosTto[],C193),"SI",""),""),"")</f>
        <v/>
      </c>
      <c r="AT193" s="151">
        <f>IFERROR(INDEX(AcuariosTto[SignoTTo],MATCH(C193,AcuariosTto[AcuariosTTo],0)),"")</f>
        <v>0</v>
      </c>
      <c r="AU193" s="151">
        <f>IFERROR(INDEX(AcuariosTto[TipoProd],MATCH(C193,AcuariosTto[AcuariosTTo],0)),"")</f>
        <v>0</v>
      </c>
      <c r="AV193" s="151">
        <f>IFERROR(INDEX(AcuariosTto[NomProd],MATCH(C193,AcuariosTto[AcuariosTTo],0)),"")</f>
        <v>0</v>
      </c>
      <c r="AW193" s="17" t="str">
        <f>IF(B193&lt;&gt;0,IFERROR(IF(COUNTIF(ItemOcPreven[],B193),"SI",""),""),"")</f>
        <v/>
      </c>
      <c r="AX193" s="17">
        <f>IFERROR(INDEX(ItemOcPreven[TipoProPrev],MATCH(B193,ItemOcPreven[ItemOcPreven],0)),"")</f>
        <v>0</v>
      </c>
      <c r="AY193" s="17">
        <f>IFERROR(INDEX(ItemOcPreven[NomProPrev],MATCH(B193,ItemOcPreven[ItemOcPreven],0)),"")</f>
        <v>0</v>
      </c>
      <c r="AZ193" s="17" t="str">
        <f>IF(B193&lt;&gt;0,IFERROR(IF(COUNTIF(PrevTodas[],"SI"),"SI",""),""),"")</f>
        <v/>
      </c>
      <c r="BA193" s="151" t="str">
        <f>IFERROR(INDEX(ItemOcPreven[TipoProPrev],MATCH(AZ193,PrevTodas[PrevTodas],0)),"")</f>
        <v/>
      </c>
      <c r="BB193" s="151" t="str">
        <f>IFERROR(INDEX(ItemOcPreven[NomProPrev],MATCH(AZ193,PrevTodas[PrevTodas],0)),"")</f>
        <v/>
      </c>
      <c r="BC193" s="17" t="str">
        <f>IF(B193&lt;&gt;0,IFERROR(IF(COUNTIF(ItemOcEvto[],B193),"SI",""),""),"")</f>
        <v/>
      </c>
      <c r="BD193" s="151">
        <f>IFERROR(INDEX(ItemOcEvto[TipoEvto],MATCH(B193,ItemOcEvto[ItemOcEvto],0)),"")</f>
        <v>0</v>
      </c>
      <c r="BE193" s="17" t="str">
        <f>IF(B193&lt;&gt;0,IFERROR(IF(COUNTIF(EvtoTodas[],"SI"),"SI",""),""),"")</f>
        <v/>
      </c>
      <c r="BF193" s="151" t="str">
        <f>IFERROR(INDEX(ItemOcEvto[TipoEvto],MATCH(BE193,EvtoTodas[EvtoTodas],0)),"")</f>
        <v/>
      </c>
      <c r="BG193" s="151">
        <f t="shared" si="19"/>
        <v>0</v>
      </c>
      <c r="BH193" s="151">
        <f t="shared" si="20"/>
        <v>0</v>
      </c>
    </row>
    <row r="194" spans="2:60" ht="17.25" x14ac:dyDescent="0.25">
      <c r="B194" s="275"/>
      <c r="C194" s="275"/>
      <c r="D194" s="277" t="str">
        <f>IFERROR(VLOOKUP(B194,Item[],3,FALSE),IFERROR(VLOOKUP(B194,Item2[],3,FALSE),""))</f>
        <v/>
      </c>
      <c r="E194" s="276" t="str">
        <f>IFERROR(VLOOKUP(B194,Item[],2,FALSE),IFERROR(VLOOKUP(B194,Item2[],2,FALSE),""))</f>
        <v/>
      </c>
      <c r="F194" s="277"/>
      <c r="G194" s="278" t="str">
        <f t="shared" si="15"/>
        <v/>
      </c>
      <c r="H194" s="277"/>
      <c r="I194" s="277"/>
      <c r="J194" s="277"/>
      <c r="K194" s="278" t="str">
        <f t="shared" si="16"/>
        <v/>
      </c>
      <c r="L194" s="279" t="str">
        <f t="shared" si="17"/>
        <v/>
      </c>
      <c r="M194" s="277"/>
      <c r="N194" s="278" t="str">
        <f t="shared" si="18"/>
        <v/>
      </c>
      <c r="O194" s="275"/>
      <c r="P194" s="275"/>
      <c r="Q194" s="275"/>
      <c r="R194" s="275"/>
      <c r="S194" s="275"/>
      <c r="T194" s="275"/>
      <c r="U194" s="275"/>
      <c r="V194" s="275"/>
      <c r="W194" s="275"/>
      <c r="X194" s="275"/>
      <c r="Y194" s="275"/>
      <c r="Z194" s="275"/>
      <c r="AA194" s="275"/>
      <c r="AB194" s="275"/>
      <c r="AC194" s="275"/>
      <c r="AD194" s="275"/>
      <c r="AE194" s="275"/>
      <c r="AF194" s="275"/>
      <c r="AG194" s="275"/>
      <c r="AH194" s="275"/>
      <c r="AI194" s="275"/>
      <c r="AJ194" s="275"/>
      <c r="AK194" s="275"/>
      <c r="AL194" s="275"/>
      <c r="AM194" s="275"/>
      <c r="AN194" s="275"/>
      <c r="AO194" s="275"/>
      <c r="AP194" s="275"/>
      <c r="AQ194" s="275"/>
      <c r="AR194" s="275"/>
      <c r="AS194" s="280" t="str">
        <f>IF(C194&lt;&gt;0,IFERROR(IF(COUNTIF(AcuariosTto[],C194),"SI",""),""),"")</f>
        <v/>
      </c>
      <c r="AT194" s="151">
        <f>IFERROR(INDEX(AcuariosTto[SignoTTo],MATCH(C194,AcuariosTto[AcuariosTTo],0)),"")</f>
        <v>0</v>
      </c>
      <c r="AU194" s="151">
        <f>IFERROR(INDEX(AcuariosTto[TipoProd],MATCH(C194,AcuariosTto[AcuariosTTo],0)),"")</f>
        <v>0</v>
      </c>
      <c r="AV194" s="151">
        <f>IFERROR(INDEX(AcuariosTto[NomProd],MATCH(C194,AcuariosTto[AcuariosTTo],0)),"")</f>
        <v>0</v>
      </c>
      <c r="AW194" s="17" t="str">
        <f>IF(B194&lt;&gt;0,IFERROR(IF(COUNTIF(ItemOcPreven[],B194),"SI",""),""),"")</f>
        <v/>
      </c>
      <c r="AX194" s="17">
        <f>IFERROR(INDEX(ItemOcPreven[TipoProPrev],MATCH(B194,ItemOcPreven[ItemOcPreven],0)),"")</f>
        <v>0</v>
      </c>
      <c r="AY194" s="17">
        <f>IFERROR(INDEX(ItemOcPreven[NomProPrev],MATCH(B194,ItemOcPreven[ItemOcPreven],0)),"")</f>
        <v>0</v>
      </c>
      <c r="AZ194" s="17" t="str">
        <f>IF(B194&lt;&gt;0,IFERROR(IF(COUNTIF(PrevTodas[],"SI"),"SI",""),""),"")</f>
        <v/>
      </c>
      <c r="BA194" s="151" t="str">
        <f>IFERROR(INDEX(ItemOcPreven[TipoProPrev],MATCH(AZ194,PrevTodas[PrevTodas],0)),"")</f>
        <v/>
      </c>
      <c r="BB194" s="151" t="str">
        <f>IFERROR(INDEX(ItemOcPreven[NomProPrev],MATCH(AZ194,PrevTodas[PrevTodas],0)),"")</f>
        <v/>
      </c>
      <c r="BC194" s="17" t="str">
        <f>IF(B194&lt;&gt;0,IFERROR(IF(COUNTIF(ItemOcEvto[],B194),"SI",""),""),"")</f>
        <v/>
      </c>
      <c r="BD194" s="151">
        <f>IFERROR(INDEX(ItemOcEvto[TipoEvto],MATCH(B194,ItemOcEvto[ItemOcEvto],0)),"")</f>
        <v>0</v>
      </c>
      <c r="BE194" s="17" t="str">
        <f>IF(B194&lt;&gt;0,IFERROR(IF(COUNTIF(EvtoTodas[],"SI"),"SI",""),""),"")</f>
        <v/>
      </c>
      <c r="BF194" s="151" t="str">
        <f>IFERROR(INDEX(ItemOcEvto[TipoEvto],MATCH(BE194,EvtoTodas[EvtoTodas],0)),"")</f>
        <v/>
      </c>
      <c r="BG194" s="151">
        <f t="shared" si="19"/>
        <v>0</v>
      </c>
      <c r="BH194" s="151">
        <f t="shared" si="20"/>
        <v>0</v>
      </c>
    </row>
    <row r="195" spans="2:60" ht="17.25" x14ac:dyDescent="0.25">
      <c r="B195" s="275"/>
      <c r="C195" s="275"/>
      <c r="D195" s="277" t="str">
        <f>IFERROR(VLOOKUP(B195,Item[],3,FALSE),IFERROR(VLOOKUP(B195,Item2[],3,FALSE),""))</f>
        <v/>
      </c>
      <c r="E195" s="276" t="str">
        <f>IFERROR(VLOOKUP(B195,Item[],2,FALSE),IFERROR(VLOOKUP(B195,Item2[],2,FALSE),""))</f>
        <v/>
      </c>
      <c r="F195" s="277"/>
      <c r="G195" s="278" t="str">
        <f t="shared" si="15"/>
        <v/>
      </c>
      <c r="H195" s="277"/>
      <c r="I195" s="277"/>
      <c r="J195" s="277"/>
      <c r="K195" s="278" t="str">
        <f t="shared" si="16"/>
        <v/>
      </c>
      <c r="L195" s="279" t="str">
        <f t="shared" si="17"/>
        <v/>
      </c>
      <c r="M195" s="277"/>
      <c r="N195" s="278" t="str">
        <f t="shared" si="18"/>
        <v/>
      </c>
      <c r="O195" s="275"/>
      <c r="P195" s="275"/>
      <c r="Q195" s="275"/>
      <c r="R195" s="275"/>
      <c r="S195" s="275"/>
      <c r="T195" s="275"/>
      <c r="U195" s="275"/>
      <c r="V195" s="275"/>
      <c r="W195" s="275"/>
      <c r="X195" s="275"/>
      <c r="Y195" s="275"/>
      <c r="Z195" s="275"/>
      <c r="AA195" s="275"/>
      <c r="AB195" s="275"/>
      <c r="AC195" s="275"/>
      <c r="AD195" s="275"/>
      <c r="AE195" s="275"/>
      <c r="AF195" s="275"/>
      <c r="AG195" s="275"/>
      <c r="AH195" s="275"/>
      <c r="AI195" s="275"/>
      <c r="AJ195" s="275"/>
      <c r="AK195" s="275"/>
      <c r="AL195" s="275"/>
      <c r="AM195" s="275"/>
      <c r="AN195" s="275"/>
      <c r="AO195" s="275"/>
      <c r="AP195" s="275"/>
      <c r="AQ195" s="275"/>
      <c r="AR195" s="275"/>
      <c r="AS195" s="280" t="str">
        <f>IF(C195&lt;&gt;0,IFERROR(IF(COUNTIF(AcuariosTto[],C195),"SI",""),""),"")</f>
        <v/>
      </c>
      <c r="AT195" s="151">
        <f>IFERROR(INDEX(AcuariosTto[SignoTTo],MATCH(C195,AcuariosTto[AcuariosTTo],0)),"")</f>
        <v>0</v>
      </c>
      <c r="AU195" s="151">
        <f>IFERROR(INDEX(AcuariosTto[TipoProd],MATCH(C195,AcuariosTto[AcuariosTTo],0)),"")</f>
        <v>0</v>
      </c>
      <c r="AV195" s="151">
        <f>IFERROR(INDEX(AcuariosTto[NomProd],MATCH(C195,AcuariosTto[AcuariosTTo],0)),"")</f>
        <v>0</v>
      </c>
      <c r="AW195" s="17" t="str">
        <f>IF(B195&lt;&gt;0,IFERROR(IF(COUNTIF(ItemOcPreven[],B195),"SI",""),""),"")</f>
        <v/>
      </c>
      <c r="AX195" s="17">
        <f>IFERROR(INDEX(ItemOcPreven[TipoProPrev],MATCH(B195,ItemOcPreven[ItemOcPreven],0)),"")</f>
        <v>0</v>
      </c>
      <c r="AY195" s="17">
        <f>IFERROR(INDEX(ItemOcPreven[NomProPrev],MATCH(B195,ItemOcPreven[ItemOcPreven],0)),"")</f>
        <v>0</v>
      </c>
      <c r="AZ195" s="17" t="str">
        <f>IF(B195&lt;&gt;0,IFERROR(IF(COUNTIF(PrevTodas[],"SI"),"SI",""),""),"")</f>
        <v/>
      </c>
      <c r="BA195" s="151" t="str">
        <f>IFERROR(INDEX(ItemOcPreven[TipoProPrev],MATCH(AZ195,PrevTodas[PrevTodas],0)),"")</f>
        <v/>
      </c>
      <c r="BB195" s="151" t="str">
        <f>IFERROR(INDEX(ItemOcPreven[NomProPrev],MATCH(AZ195,PrevTodas[PrevTodas],0)),"")</f>
        <v/>
      </c>
      <c r="BC195" s="17" t="str">
        <f>IF(B195&lt;&gt;0,IFERROR(IF(COUNTIF(ItemOcEvto[],B195),"SI",""),""),"")</f>
        <v/>
      </c>
      <c r="BD195" s="151">
        <f>IFERROR(INDEX(ItemOcEvto[TipoEvto],MATCH(B195,ItemOcEvto[ItemOcEvto],0)),"")</f>
        <v>0</v>
      </c>
      <c r="BE195" s="17" t="str">
        <f>IF(B195&lt;&gt;0,IFERROR(IF(COUNTIF(EvtoTodas[],"SI"),"SI",""),""),"")</f>
        <v/>
      </c>
      <c r="BF195" s="151" t="str">
        <f>IFERROR(INDEX(ItemOcEvto[TipoEvto],MATCH(BE195,EvtoTodas[EvtoTodas],0)),"")</f>
        <v/>
      </c>
      <c r="BG195" s="151">
        <f t="shared" si="19"/>
        <v>0</v>
      </c>
      <c r="BH195" s="151">
        <f t="shared" si="20"/>
        <v>0</v>
      </c>
    </row>
    <row r="196" spans="2:60" ht="17.25" x14ac:dyDescent="0.25">
      <c r="B196" s="275"/>
      <c r="C196" s="275"/>
      <c r="D196" s="277" t="str">
        <f>IFERROR(VLOOKUP(B196,Item[],3,FALSE),IFERROR(VLOOKUP(B196,Item2[],3,FALSE),""))</f>
        <v/>
      </c>
      <c r="E196" s="276" t="str">
        <f>IFERROR(VLOOKUP(B196,Item[],2,FALSE),IFERROR(VLOOKUP(B196,Item2[],2,FALSE),""))</f>
        <v/>
      </c>
      <c r="F196" s="277"/>
      <c r="G196" s="278" t="str">
        <f t="shared" si="15"/>
        <v/>
      </c>
      <c r="H196" s="277"/>
      <c r="I196" s="277"/>
      <c r="J196" s="277"/>
      <c r="K196" s="278" t="str">
        <f t="shared" si="16"/>
        <v/>
      </c>
      <c r="L196" s="279" t="str">
        <f t="shared" si="17"/>
        <v/>
      </c>
      <c r="M196" s="277"/>
      <c r="N196" s="278" t="str">
        <f t="shared" si="18"/>
        <v/>
      </c>
      <c r="O196" s="275"/>
      <c r="P196" s="275"/>
      <c r="Q196" s="275"/>
      <c r="R196" s="275"/>
      <c r="S196" s="275"/>
      <c r="T196" s="275"/>
      <c r="U196" s="275"/>
      <c r="V196" s="275"/>
      <c r="W196" s="275"/>
      <c r="X196" s="275"/>
      <c r="Y196" s="275"/>
      <c r="Z196" s="275"/>
      <c r="AA196" s="275"/>
      <c r="AB196" s="275"/>
      <c r="AC196" s="275"/>
      <c r="AD196" s="275"/>
      <c r="AE196" s="275"/>
      <c r="AF196" s="275"/>
      <c r="AG196" s="275"/>
      <c r="AH196" s="275"/>
      <c r="AI196" s="275"/>
      <c r="AJ196" s="275"/>
      <c r="AK196" s="275"/>
      <c r="AL196" s="275"/>
      <c r="AM196" s="275"/>
      <c r="AN196" s="275"/>
      <c r="AO196" s="275"/>
      <c r="AP196" s="275"/>
      <c r="AQ196" s="275"/>
      <c r="AR196" s="275"/>
      <c r="AS196" s="280" t="str">
        <f>IF(C196&lt;&gt;0,IFERROR(IF(COUNTIF(AcuariosTto[],C196),"SI",""),""),"")</f>
        <v/>
      </c>
      <c r="AT196" s="151">
        <f>IFERROR(INDEX(AcuariosTto[SignoTTo],MATCH(C196,AcuariosTto[AcuariosTTo],0)),"")</f>
        <v>0</v>
      </c>
      <c r="AU196" s="151">
        <f>IFERROR(INDEX(AcuariosTto[TipoProd],MATCH(C196,AcuariosTto[AcuariosTTo],0)),"")</f>
        <v>0</v>
      </c>
      <c r="AV196" s="151">
        <f>IFERROR(INDEX(AcuariosTto[NomProd],MATCH(C196,AcuariosTto[AcuariosTTo],0)),"")</f>
        <v>0</v>
      </c>
      <c r="AW196" s="17" t="str">
        <f>IF(B196&lt;&gt;0,IFERROR(IF(COUNTIF(ItemOcPreven[],B196),"SI",""),""),"")</f>
        <v/>
      </c>
      <c r="AX196" s="17">
        <f>IFERROR(INDEX(ItemOcPreven[TipoProPrev],MATCH(B196,ItemOcPreven[ItemOcPreven],0)),"")</f>
        <v>0</v>
      </c>
      <c r="AY196" s="17">
        <f>IFERROR(INDEX(ItemOcPreven[NomProPrev],MATCH(B196,ItemOcPreven[ItemOcPreven],0)),"")</f>
        <v>0</v>
      </c>
      <c r="AZ196" s="17" t="str">
        <f>IF(B196&lt;&gt;0,IFERROR(IF(COUNTIF(PrevTodas[],"SI"),"SI",""),""),"")</f>
        <v/>
      </c>
      <c r="BA196" s="151" t="str">
        <f>IFERROR(INDEX(ItemOcPreven[TipoProPrev],MATCH(AZ196,PrevTodas[PrevTodas],0)),"")</f>
        <v/>
      </c>
      <c r="BB196" s="151" t="str">
        <f>IFERROR(INDEX(ItemOcPreven[NomProPrev],MATCH(AZ196,PrevTodas[PrevTodas],0)),"")</f>
        <v/>
      </c>
      <c r="BC196" s="17" t="str">
        <f>IF(B196&lt;&gt;0,IFERROR(IF(COUNTIF(ItemOcEvto[],B196),"SI",""),""),"")</f>
        <v/>
      </c>
      <c r="BD196" s="151">
        <f>IFERROR(INDEX(ItemOcEvto[TipoEvto],MATCH(B196,ItemOcEvto[ItemOcEvto],0)),"")</f>
        <v>0</v>
      </c>
      <c r="BE196" s="17" t="str">
        <f>IF(B196&lt;&gt;0,IFERROR(IF(COUNTIF(EvtoTodas[],"SI"),"SI",""),""),"")</f>
        <v/>
      </c>
      <c r="BF196" s="151" t="str">
        <f>IFERROR(INDEX(ItemOcEvto[TipoEvto],MATCH(BE196,EvtoTodas[EvtoTodas],0)),"")</f>
        <v/>
      </c>
      <c r="BG196" s="151">
        <f t="shared" si="19"/>
        <v>0</v>
      </c>
      <c r="BH196" s="151">
        <f t="shared" si="20"/>
        <v>0</v>
      </c>
    </row>
    <row r="197" spans="2:60" ht="17.25" x14ac:dyDescent="0.25">
      <c r="B197" s="275"/>
      <c r="C197" s="275"/>
      <c r="D197" s="277" t="str">
        <f>IFERROR(VLOOKUP(B197,Item[],3,FALSE),IFERROR(VLOOKUP(B197,Item2[],3,FALSE),""))</f>
        <v/>
      </c>
      <c r="E197" s="276" t="str">
        <f>IFERROR(VLOOKUP(B197,Item[],2,FALSE),IFERROR(VLOOKUP(B197,Item2[],2,FALSE),""))</f>
        <v/>
      </c>
      <c r="F197" s="277"/>
      <c r="G197" s="278" t="str">
        <f t="shared" si="15"/>
        <v/>
      </c>
      <c r="H197" s="277"/>
      <c r="I197" s="277"/>
      <c r="J197" s="277"/>
      <c r="K197" s="278" t="str">
        <f t="shared" si="16"/>
        <v/>
      </c>
      <c r="L197" s="279" t="str">
        <f t="shared" si="17"/>
        <v/>
      </c>
      <c r="M197" s="277"/>
      <c r="N197" s="278" t="str">
        <f t="shared" si="18"/>
        <v/>
      </c>
      <c r="O197" s="275"/>
      <c r="P197" s="275"/>
      <c r="Q197" s="275"/>
      <c r="R197" s="275"/>
      <c r="S197" s="275"/>
      <c r="T197" s="275"/>
      <c r="U197" s="275"/>
      <c r="V197" s="275"/>
      <c r="W197" s="275"/>
      <c r="X197" s="275"/>
      <c r="Y197" s="275"/>
      <c r="Z197" s="275"/>
      <c r="AA197" s="275"/>
      <c r="AB197" s="275"/>
      <c r="AC197" s="275"/>
      <c r="AD197" s="275"/>
      <c r="AE197" s="275"/>
      <c r="AF197" s="275"/>
      <c r="AG197" s="275"/>
      <c r="AH197" s="275"/>
      <c r="AI197" s="275"/>
      <c r="AJ197" s="275"/>
      <c r="AK197" s="275"/>
      <c r="AL197" s="275"/>
      <c r="AM197" s="275"/>
      <c r="AN197" s="275"/>
      <c r="AO197" s="275"/>
      <c r="AP197" s="275"/>
      <c r="AQ197" s="275"/>
      <c r="AR197" s="275"/>
      <c r="AS197" s="280" t="str">
        <f>IF(C197&lt;&gt;0,IFERROR(IF(COUNTIF(AcuariosTto[],C197),"SI",""),""),"")</f>
        <v/>
      </c>
      <c r="AT197" s="151">
        <f>IFERROR(INDEX(AcuariosTto[SignoTTo],MATCH(C197,AcuariosTto[AcuariosTTo],0)),"")</f>
        <v>0</v>
      </c>
      <c r="AU197" s="151">
        <f>IFERROR(INDEX(AcuariosTto[TipoProd],MATCH(C197,AcuariosTto[AcuariosTTo],0)),"")</f>
        <v>0</v>
      </c>
      <c r="AV197" s="151">
        <f>IFERROR(INDEX(AcuariosTto[NomProd],MATCH(C197,AcuariosTto[AcuariosTTo],0)),"")</f>
        <v>0</v>
      </c>
      <c r="AW197" s="17" t="str">
        <f>IF(B197&lt;&gt;0,IFERROR(IF(COUNTIF(ItemOcPreven[],B197),"SI",""),""),"")</f>
        <v/>
      </c>
      <c r="AX197" s="17">
        <f>IFERROR(INDEX(ItemOcPreven[TipoProPrev],MATCH(B197,ItemOcPreven[ItemOcPreven],0)),"")</f>
        <v>0</v>
      </c>
      <c r="AY197" s="17">
        <f>IFERROR(INDEX(ItemOcPreven[NomProPrev],MATCH(B197,ItemOcPreven[ItemOcPreven],0)),"")</f>
        <v>0</v>
      </c>
      <c r="AZ197" s="17" t="str">
        <f>IF(B197&lt;&gt;0,IFERROR(IF(COUNTIF(PrevTodas[],"SI"),"SI",""),""),"")</f>
        <v/>
      </c>
      <c r="BA197" s="151" t="str">
        <f>IFERROR(INDEX(ItemOcPreven[TipoProPrev],MATCH(AZ197,PrevTodas[PrevTodas],0)),"")</f>
        <v/>
      </c>
      <c r="BB197" s="151" t="str">
        <f>IFERROR(INDEX(ItemOcPreven[NomProPrev],MATCH(AZ197,PrevTodas[PrevTodas],0)),"")</f>
        <v/>
      </c>
      <c r="BC197" s="17" t="str">
        <f>IF(B197&lt;&gt;0,IFERROR(IF(COUNTIF(ItemOcEvto[],B197),"SI",""),""),"")</f>
        <v/>
      </c>
      <c r="BD197" s="151">
        <f>IFERROR(INDEX(ItemOcEvto[TipoEvto],MATCH(B197,ItemOcEvto[ItemOcEvto],0)),"")</f>
        <v>0</v>
      </c>
      <c r="BE197" s="17" t="str">
        <f>IF(B197&lt;&gt;0,IFERROR(IF(COUNTIF(EvtoTodas[],"SI"),"SI",""),""),"")</f>
        <v/>
      </c>
      <c r="BF197" s="151" t="str">
        <f>IFERROR(INDEX(ItemOcEvto[TipoEvto],MATCH(BE197,EvtoTodas[EvtoTodas],0)),"")</f>
        <v/>
      </c>
      <c r="BG197" s="151">
        <f t="shared" si="19"/>
        <v>0</v>
      </c>
      <c r="BH197" s="151">
        <f t="shared" si="20"/>
        <v>0</v>
      </c>
    </row>
    <row r="198" spans="2:60" ht="17.25" x14ac:dyDescent="0.25">
      <c r="B198" s="275"/>
      <c r="C198" s="275"/>
      <c r="D198" s="277" t="str">
        <f>IFERROR(VLOOKUP(B198,Item[],3,FALSE),IFERROR(VLOOKUP(B198,Item2[],3,FALSE),""))</f>
        <v/>
      </c>
      <c r="E198" s="276" t="str">
        <f>IFERROR(VLOOKUP(B198,Item[],2,FALSE),IFERROR(VLOOKUP(B198,Item2[],2,FALSE),""))</f>
        <v/>
      </c>
      <c r="F198" s="277"/>
      <c r="G198" s="278" t="str">
        <f t="shared" si="15"/>
        <v/>
      </c>
      <c r="H198" s="277"/>
      <c r="I198" s="277"/>
      <c r="J198" s="277"/>
      <c r="K198" s="278" t="str">
        <f t="shared" si="16"/>
        <v/>
      </c>
      <c r="L198" s="279" t="str">
        <f t="shared" si="17"/>
        <v/>
      </c>
      <c r="M198" s="277"/>
      <c r="N198" s="278" t="str">
        <f t="shared" si="18"/>
        <v/>
      </c>
      <c r="O198" s="275"/>
      <c r="P198" s="275"/>
      <c r="Q198" s="275"/>
      <c r="R198" s="275"/>
      <c r="S198" s="275"/>
      <c r="T198" s="275"/>
      <c r="U198" s="275"/>
      <c r="V198" s="275"/>
      <c r="W198" s="275"/>
      <c r="X198" s="275"/>
      <c r="Y198" s="275"/>
      <c r="Z198" s="275"/>
      <c r="AA198" s="275"/>
      <c r="AB198" s="275"/>
      <c r="AC198" s="275"/>
      <c r="AD198" s="275"/>
      <c r="AE198" s="275"/>
      <c r="AF198" s="275"/>
      <c r="AG198" s="275"/>
      <c r="AH198" s="275"/>
      <c r="AI198" s="275"/>
      <c r="AJ198" s="275"/>
      <c r="AK198" s="275"/>
      <c r="AL198" s="275"/>
      <c r="AM198" s="275"/>
      <c r="AN198" s="275"/>
      <c r="AO198" s="275"/>
      <c r="AP198" s="275"/>
      <c r="AQ198" s="275"/>
      <c r="AR198" s="275"/>
      <c r="AS198" s="280" t="str">
        <f>IF(C198&lt;&gt;0,IFERROR(IF(COUNTIF(AcuariosTto[],C198),"SI",""),""),"")</f>
        <v/>
      </c>
      <c r="AT198" s="151">
        <f>IFERROR(INDEX(AcuariosTto[SignoTTo],MATCH(C198,AcuariosTto[AcuariosTTo],0)),"")</f>
        <v>0</v>
      </c>
      <c r="AU198" s="151">
        <f>IFERROR(INDEX(AcuariosTto[TipoProd],MATCH(C198,AcuariosTto[AcuariosTTo],0)),"")</f>
        <v>0</v>
      </c>
      <c r="AV198" s="151">
        <f>IFERROR(INDEX(AcuariosTto[NomProd],MATCH(C198,AcuariosTto[AcuariosTTo],0)),"")</f>
        <v>0</v>
      </c>
      <c r="AW198" s="17" t="str">
        <f>IF(B198&lt;&gt;0,IFERROR(IF(COUNTIF(ItemOcPreven[],B198),"SI",""),""),"")</f>
        <v/>
      </c>
      <c r="AX198" s="17">
        <f>IFERROR(INDEX(ItemOcPreven[TipoProPrev],MATCH(B198,ItemOcPreven[ItemOcPreven],0)),"")</f>
        <v>0</v>
      </c>
      <c r="AY198" s="17">
        <f>IFERROR(INDEX(ItemOcPreven[NomProPrev],MATCH(B198,ItemOcPreven[ItemOcPreven],0)),"")</f>
        <v>0</v>
      </c>
      <c r="AZ198" s="17" t="str">
        <f>IF(B198&lt;&gt;0,IFERROR(IF(COUNTIF(PrevTodas[],"SI"),"SI",""),""),"")</f>
        <v/>
      </c>
      <c r="BA198" s="151" t="str">
        <f>IFERROR(INDEX(ItemOcPreven[TipoProPrev],MATCH(AZ198,PrevTodas[PrevTodas],0)),"")</f>
        <v/>
      </c>
      <c r="BB198" s="151" t="str">
        <f>IFERROR(INDEX(ItemOcPreven[NomProPrev],MATCH(AZ198,PrevTodas[PrevTodas],0)),"")</f>
        <v/>
      </c>
      <c r="BC198" s="17" t="str">
        <f>IF(B198&lt;&gt;0,IFERROR(IF(COUNTIF(ItemOcEvto[],B198),"SI",""),""),"")</f>
        <v/>
      </c>
      <c r="BD198" s="151">
        <f>IFERROR(INDEX(ItemOcEvto[TipoEvto],MATCH(B198,ItemOcEvto[ItemOcEvto],0)),"")</f>
        <v>0</v>
      </c>
      <c r="BE198" s="17" t="str">
        <f>IF(B198&lt;&gt;0,IFERROR(IF(COUNTIF(EvtoTodas[],"SI"),"SI",""),""),"")</f>
        <v/>
      </c>
      <c r="BF198" s="151" t="str">
        <f>IFERROR(INDEX(ItemOcEvto[TipoEvto],MATCH(BE198,EvtoTodas[EvtoTodas],0)),"")</f>
        <v/>
      </c>
      <c r="BG198" s="151">
        <f t="shared" si="19"/>
        <v>0</v>
      </c>
      <c r="BH198" s="151">
        <f t="shared" si="20"/>
        <v>0</v>
      </c>
    </row>
    <row r="199" spans="2:60" ht="17.25" x14ac:dyDescent="0.25">
      <c r="B199" s="275"/>
      <c r="C199" s="275"/>
      <c r="D199" s="277" t="str">
        <f>IFERROR(VLOOKUP(B199,Item[],3,FALSE),IFERROR(VLOOKUP(B199,Item2[],3,FALSE),""))</f>
        <v/>
      </c>
      <c r="E199" s="276" t="str">
        <f>IFERROR(VLOOKUP(B199,Item[],2,FALSE),IFERROR(VLOOKUP(B199,Item2[],2,FALSE),""))</f>
        <v/>
      </c>
      <c r="F199" s="277"/>
      <c r="G199" s="278" t="str">
        <f t="shared" si="15"/>
        <v/>
      </c>
      <c r="H199" s="277"/>
      <c r="I199" s="277"/>
      <c r="J199" s="277"/>
      <c r="K199" s="278" t="str">
        <f t="shared" si="16"/>
        <v/>
      </c>
      <c r="L199" s="279" t="str">
        <f t="shared" si="17"/>
        <v/>
      </c>
      <c r="M199" s="277"/>
      <c r="N199" s="278" t="str">
        <f t="shared" si="18"/>
        <v/>
      </c>
      <c r="O199" s="275"/>
      <c r="P199" s="275"/>
      <c r="Q199" s="275"/>
      <c r="R199" s="275"/>
      <c r="S199" s="275"/>
      <c r="T199" s="275"/>
      <c r="U199" s="275"/>
      <c r="V199" s="275"/>
      <c r="W199" s="275"/>
      <c r="X199" s="275"/>
      <c r="Y199" s="275"/>
      <c r="Z199" s="275"/>
      <c r="AA199" s="275"/>
      <c r="AB199" s="275"/>
      <c r="AC199" s="275"/>
      <c r="AD199" s="275"/>
      <c r="AE199" s="275"/>
      <c r="AF199" s="275"/>
      <c r="AG199" s="275"/>
      <c r="AH199" s="275"/>
      <c r="AI199" s="275"/>
      <c r="AJ199" s="275"/>
      <c r="AK199" s="275"/>
      <c r="AL199" s="275"/>
      <c r="AM199" s="275"/>
      <c r="AN199" s="275"/>
      <c r="AO199" s="275"/>
      <c r="AP199" s="275"/>
      <c r="AQ199" s="275"/>
      <c r="AR199" s="275"/>
      <c r="AS199" s="280" t="str">
        <f>IF(C199&lt;&gt;0,IFERROR(IF(COUNTIF(AcuariosTto[],C199),"SI",""),""),"")</f>
        <v/>
      </c>
      <c r="AT199" s="151">
        <f>IFERROR(INDEX(AcuariosTto[SignoTTo],MATCH(C199,AcuariosTto[AcuariosTTo],0)),"")</f>
        <v>0</v>
      </c>
      <c r="AU199" s="151">
        <f>IFERROR(INDEX(AcuariosTto[TipoProd],MATCH(C199,AcuariosTto[AcuariosTTo],0)),"")</f>
        <v>0</v>
      </c>
      <c r="AV199" s="151">
        <f>IFERROR(INDEX(AcuariosTto[NomProd],MATCH(C199,AcuariosTto[AcuariosTTo],0)),"")</f>
        <v>0</v>
      </c>
      <c r="AW199" s="17" t="str">
        <f>IF(B199&lt;&gt;0,IFERROR(IF(COUNTIF(ItemOcPreven[],B199),"SI",""),""),"")</f>
        <v/>
      </c>
      <c r="AX199" s="17">
        <f>IFERROR(INDEX(ItemOcPreven[TipoProPrev],MATCH(B199,ItemOcPreven[ItemOcPreven],0)),"")</f>
        <v>0</v>
      </c>
      <c r="AY199" s="17">
        <f>IFERROR(INDEX(ItemOcPreven[NomProPrev],MATCH(B199,ItemOcPreven[ItemOcPreven],0)),"")</f>
        <v>0</v>
      </c>
      <c r="AZ199" s="17" t="str">
        <f>IF(B199&lt;&gt;0,IFERROR(IF(COUNTIF(PrevTodas[],"SI"),"SI",""),""),"")</f>
        <v/>
      </c>
      <c r="BA199" s="151" t="str">
        <f>IFERROR(INDEX(ItemOcPreven[TipoProPrev],MATCH(AZ199,PrevTodas[PrevTodas],0)),"")</f>
        <v/>
      </c>
      <c r="BB199" s="151" t="str">
        <f>IFERROR(INDEX(ItemOcPreven[NomProPrev],MATCH(AZ199,PrevTodas[PrevTodas],0)),"")</f>
        <v/>
      </c>
      <c r="BC199" s="17" t="str">
        <f>IF(B199&lt;&gt;0,IFERROR(IF(COUNTIF(ItemOcEvto[],B199),"SI",""),""),"")</f>
        <v/>
      </c>
      <c r="BD199" s="151">
        <f>IFERROR(INDEX(ItemOcEvto[TipoEvto],MATCH(B199,ItemOcEvto[ItemOcEvto],0)),"")</f>
        <v>0</v>
      </c>
      <c r="BE199" s="17" t="str">
        <f>IF(B199&lt;&gt;0,IFERROR(IF(COUNTIF(EvtoTodas[],"SI"),"SI",""),""),"")</f>
        <v/>
      </c>
      <c r="BF199" s="151" t="str">
        <f>IFERROR(INDEX(ItemOcEvto[TipoEvto],MATCH(BE199,EvtoTodas[EvtoTodas],0)),"")</f>
        <v/>
      </c>
      <c r="BG199" s="151">
        <f t="shared" si="19"/>
        <v>0</v>
      </c>
      <c r="BH199" s="151">
        <f t="shared" si="20"/>
        <v>0</v>
      </c>
    </row>
    <row r="200" spans="2:60" ht="17.25" x14ac:dyDescent="0.25">
      <c r="B200" s="275"/>
      <c r="C200" s="275"/>
      <c r="D200" s="277" t="str">
        <f>IFERROR(VLOOKUP(B200,Item[],3,FALSE),IFERROR(VLOOKUP(B200,Item2[],3,FALSE),""))</f>
        <v/>
      </c>
      <c r="E200" s="276" t="str">
        <f>IFERROR(VLOOKUP(B200,Item[],2,FALSE),IFERROR(VLOOKUP(B200,Item2[],2,FALSE),""))</f>
        <v/>
      </c>
      <c r="F200" s="277"/>
      <c r="G200" s="278" t="str">
        <f t="shared" si="15"/>
        <v/>
      </c>
      <c r="H200" s="277"/>
      <c r="I200" s="277"/>
      <c r="J200" s="277"/>
      <c r="K200" s="278" t="str">
        <f t="shared" si="16"/>
        <v/>
      </c>
      <c r="L200" s="279" t="str">
        <f t="shared" si="17"/>
        <v/>
      </c>
      <c r="M200" s="277"/>
      <c r="N200" s="278" t="str">
        <f t="shared" si="18"/>
        <v/>
      </c>
      <c r="O200" s="275"/>
      <c r="P200" s="275"/>
      <c r="Q200" s="275"/>
      <c r="R200" s="275"/>
      <c r="S200" s="275"/>
      <c r="T200" s="275"/>
      <c r="U200" s="275"/>
      <c r="V200" s="275"/>
      <c r="W200" s="275"/>
      <c r="X200" s="275"/>
      <c r="Y200" s="275"/>
      <c r="Z200" s="275"/>
      <c r="AA200" s="275"/>
      <c r="AB200" s="275"/>
      <c r="AC200" s="275"/>
      <c r="AD200" s="275"/>
      <c r="AE200" s="275"/>
      <c r="AF200" s="275"/>
      <c r="AG200" s="275"/>
      <c r="AH200" s="275"/>
      <c r="AI200" s="275"/>
      <c r="AJ200" s="275"/>
      <c r="AK200" s="275"/>
      <c r="AL200" s="275"/>
      <c r="AM200" s="275"/>
      <c r="AN200" s="275"/>
      <c r="AO200" s="275"/>
      <c r="AP200" s="275"/>
      <c r="AQ200" s="275"/>
      <c r="AR200" s="275"/>
      <c r="AS200" s="280" t="str">
        <f>IF(C200&lt;&gt;0,IFERROR(IF(COUNTIF(AcuariosTto[],C200),"SI",""),""),"")</f>
        <v/>
      </c>
      <c r="AT200" s="151">
        <f>IFERROR(INDEX(AcuariosTto[SignoTTo],MATCH(C200,AcuariosTto[AcuariosTTo],0)),"")</f>
        <v>0</v>
      </c>
      <c r="AU200" s="151">
        <f>IFERROR(INDEX(AcuariosTto[TipoProd],MATCH(C200,AcuariosTto[AcuariosTTo],0)),"")</f>
        <v>0</v>
      </c>
      <c r="AV200" s="151">
        <f>IFERROR(INDEX(AcuariosTto[NomProd],MATCH(C200,AcuariosTto[AcuariosTTo],0)),"")</f>
        <v>0</v>
      </c>
      <c r="AW200" s="17" t="str">
        <f>IF(B200&lt;&gt;0,IFERROR(IF(COUNTIF(ItemOcPreven[],B200),"SI",""),""),"")</f>
        <v/>
      </c>
      <c r="AX200" s="17">
        <f>IFERROR(INDEX(ItemOcPreven[TipoProPrev],MATCH(B200,ItemOcPreven[ItemOcPreven],0)),"")</f>
        <v>0</v>
      </c>
      <c r="AY200" s="17">
        <f>IFERROR(INDEX(ItemOcPreven[NomProPrev],MATCH(B200,ItemOcPreven[ItemOcPreven],0)),"")</f>
        <v>0</v>
      </c>
      <c r="AZ200" s="17" t="str">
        <f>IF(B200&lt;&gt;0,IFERROR(IF(COUNTIF(PrevTodas[],"SI"),"SI",""),""),"")</f>
        <v/>
      </c>
      <c r="BA200" s="151" t="str">
        <f>IFERROR(INDEX(ItemOcPreven[TipoProPrev],MATCH(AZ200,PrevTodas[PrevTodas],0)),"")</f>
        <v/>
      </c>
      <c r="BB200" s="151" t="str">
        <f>IFERROR(INDEX(ItemOcPreven[NomProPrev],MATCH(AZ200,PrevTodas[PrevTodas],0)),"")</f>
        <v/>
      </c>
      <c r="BC200" s="17" t="str">
        <f>IF(B200&lt;&gt;0,IFERROR(IF(COUNTIF(ItemOcEvto[],B200),"SI",""),""),"")</f>
        <v/>
      </c>
      <c r="BD200" s="151">
        <f>IFERROR(INDEX(ItemOcEvto[TipoEvto],MATCH(B200,ItemOcEvto[ItemOcEvto],0)),"")</f>
        <v>0</v>
      </c>
      <c r="BE200" s="17" t="str">
        <f>IF(B200&lt;&gt;0,IFERROR(IF(COUNTIF(EvtoTodas[],"SI"),"SI",""),""),"")</f>
        <v/>
      </c>
      <c r="BF200" s="151" t="str">
        <f>IFERROR(INDEX(ItemOcEvto[TipoEvto],MATCH(BE200,EvtoTodas[EvtoTodas],0)),"")</f>
        <v/>
      </c>
      <c r="BG200" s="151">
        <f t="shared" si="19"/>
        <v>0</v>
      </c>
      <c r="BH200" s="151">
        <f t="shared" si="20"/>
        <v>0</v>
      </c>
    </row>
    <row r="201" spans="2:60" ht="17.25" x14ac:dyDescent="0.25">
      <c r="B201" s="275"/>
      <c r="C201" s="275"/>
      <c r="D201" s="277" t="str">
        <f>IFERROR(VLOOKUP(B201,Item[],3,FALSE),IFERROR(VLOOKUP(B201,Item2[],3,FALSE),""))</f>
        <v/>
      </c>
      <c r="E201" s="276" t="str">
        <f>IFERROR(VLOOKUP(B201,Item[],2,FALSE),IFERROR(VLOOKUP(B201,Item2[],2,FALSE),""))</f>
        <v/>
      </c>
      <c r="F201" s="277"/>
      <c r="G201" s="278" t="str">
        <f t="shared" si="15"/>
        <v/>
      </c>
      <c r="H201" s="277"/>
      <c r="I201" s="277"/>
      <c r="J201" s="277"/>
      <c r="K201" s="278" t="str">
        <f t="shared" si="16"/>
        <v/>
      </c>
      <c r="L201" s="279" t="str">
        <f t="shared" si="17"/>
        <v/>
      </c>
      <c r="M201" s="277"/>
      <c r="N201" s="278" t="str">
        <f t="shared" si="18"/>
        <v/>
      </c>
      <c r="O201" s="275"/>
      <c r="P201" s="275"/>
      <c r="Q201" s="275"/>
      <c r="R201" s="275"/>
      <c r="S201" s="275"/>
      <c r="T201" s="275"/>
      <c r="U201" s="275"/>
      <c r="V201" s="275"/>
      <c r="W201" s="275"/>
      <c r="X201" s="275"/>
      <c r="Y201" s="275"/>
      <c r="Z201" s="275"/>
      <c r="AA201" s="275"/>
      <c r="AB201" s="275"/>
      <c r="AC201" s="275"/>
      <c r="AD201" s="275"/>
      <c r="AE201" s="275"/>
      <c r="AF201" s="275"/>
      <c r="AG201" s="275"/>
      <c r="AH201" s="275"/>
      <c r="AI201" s="275"/>
      <c r="AJ201" s="275"/>
      <c r="AK201" s="275"/>
      <c r="AL201" s="275"/>
      <c r="AM201" s="275"/>
      <c r="AN201" s="275"/>
      <c r="AO201" s="275"/>
      <c r="AP201" s="275"/>
      <c r="AQ201" s="275"/>
      <c r="AR201" s="275"/>
      <c r="AS201" s="280" t="str">
        <f>IF(C201&lt;&gt;0,IFERROR(IF(COUNTIF(AcuariosTto[],C201),"SI",""),""),"")</f>
        <v/>
      </c>
      <c r="AT201" s="151">
        <f>IFERROR(INDEX(AcuariosTto[SignoTTo],MATCH(C201,AcuariosTto[AcuariosTTo],0)),"")</f>
        <v>0</v>
      </c>
      <c r="AU201" s="151">
        <f>IFERROR(INDEX(AcuariosTto[TipoProd],MATCH(C201,AcuariosTto[AcuariosTTo],0)),"")</f>
        <v>0</v>
      </c>
      <c r="AV201" s="151">
        <f>IFERROR(INDEX(AcuariosTto[NomProd],MATCH(C201,AcuariosTto[AcuariosTTo],0)),"")</f>
        <v>0</v>
      </c>
      <c r="AW201" s="17" t="str">
        <f>IF(B201&lt;&gt;0,IFERROR(IF(COUNTIF(ItemOcPreven[],B201),"SI",""),""),"")</f>
        <v/>
      </c>
      <c r="AX201" s="17">
        <f>IFERROR(INDEX(ItemOcPreven[TipoProPrev],MATCH(B201,ItemOcPreven[ItemOcPreven],0)),"")</f>
        <v>0</v>
      </c>
      <c r="AY201" s="17">
        <f>IFERROR(INDEX(ItemOcPreven[NomProPrev],MATCH(B201,ItemOcPreven[ItemOcPreven],0)),"")</f>
        <v>0</v>
      </c>
      <c r="AZ201" s="17" t="str">
        <f>IF(B201&lt;&gt;0,IFERROR(IF(COUNTIF(PrevTodas[],"SI"),"SI",""),""),"")</f>
        <v/>
      </c>
      <c r="BA201" s="151" t="str">
        <f>IFERROR(INDEX(ItemOcPreven[TipoProPrev],MATCH(AZ201,PrevTodas[PrevTodas],0)),"")</f>
        <v/>
      </c>
      <c r="BB201" s="151" t="str">
        <f>IFERROR(INDEX(ItemOcPreven[NomProPrev],MATCH(AZ201,PrevTodas[PrevTodas],0)),"")</f>
        <v/>
      </c>
      <c r="BC201" s="17" t="str">
        <f>IF(B201&lt;&gt;0,IFERROR(IF(COUNTIF(ItemOcEvto[],B201),"SI",""),""),"")</f>
        <v/>
      </c>
      <c r="BD201" s="151">
        <f>IFERROR(INDEX(ItemOcEvto[TipoEvto],MATCH(B201,ItemOcEvto[ItemOcEvto],0)),"")</f>
        <v>0</v>
      </c>
      <c r="BE201" s="17" t="str">
        <f>IF(B201&lt;&gt;0,IFERROR(IF(COUNTIF(EvtoTodas[],"SI"),"SI",""),""),"")</f>
        <v/>
      </c>
      <c r="BF201" s="151" t="str">
        <f>IFERROR(INDEX(ItemOcEvto[TipoEvto],MATCH(BE201,EvtoTodas[EvtoTodas],0)),"")</f>
        <v/>
      </c>
      <c r="BG201" s="151">
        <f t="shared" si="19"/>
        <v>0</v>
      </c>
      <c r="BH201" s="151">
        <f t="shared" si="20"/>
        <v>0</v>
      </c>
    </row>
    <row r="202" spans="2:60" ht="17.25" x14ac:dyDescent="0.25">
      <c r="B202" s="275"/>
      <c r="C202" s="275"/>
      <c r="D202" s="277" t="str">
        <f>IFERROR(VLOOKUP(B202,Item[],3,FALSE),IFERROR(VLOOKUP(B202,Item2[],3,FALSE),""))</f>
        <v/>
      </c>
      <c r="E202" s="276" t="str">
        <f>IFERROR(VLOOKUP(B202,Item[],2,FALSE),IFERROR(VLOOKUP(B202,Item2[],2,FALSE),""))</f>
        <v/>
      </c>
      <c r="F202" s="277"/>
      <c r="G202" s="278" t="str">
        <f t="shared" si="15"/>
        <v/>
      </c>
      <c r="H202" s="277"/>
      <c r="I202" s="277"/>
      <c r="J202" s="277"/>
      <c r="K202" s="278" t="str">
        <f t="shared" si="16"/>
        <v/>
      </c>
      <c r="L202" s="279" t="str">
        <f t="shared" si="17"/>
        <v/>
      </c>
      <c r="M202" s="277"/>
      <c r="N202" s="278" t="str">
        <f t="shared" si="18"/>
        <v/>
      </c>
      <c r="O202" s="275"/>
      <c r="P202" s="275"/>
      <c r="Q202" s="275"/>
      <c r="R202" s="275"/>
      <c r="S202" s="275"/>
      <c r="T202" s="275"/>
      <c r="U202" s="275"/>
      <c r="V202" s="275"/>
      <c r="W202" s="275"/>
      <c r="X202" s="275"/>
      <c r="Y202" s="275"/>
      <c r="Z202" s="275"/>
      <c r="AA202" s="275"/>
      <c r="AB202" s="275"/>
      <c r="AC202" s="275"/>
      <c r="AD202" s="275"/>
      <c r="AE202" s="275"/>
      <c r="AF202" s="275"/>
      <c r="AG202" s="275"/>
      <c r="AH202" s="275"/>
      <c r="AI202" s="275"/>
      <c r="AJ202" s="275"/>
      <c r="AK202" s="275"/>
      <c r="AL202" s="275"/>
      <c r="AM202" s="275"/>
      <c r="AN202" s="275"/>
      <c r="AO202" s="275"/>
      <c r="AP202" s="275"/>
      <c r="AQ202" s="275"/>
      <c r="AR202" s="275"/>
      <c r="AS202" s="280" t="str">
        <f>IF(C202&lt;&gt;0,IFERROR(IF(COUNTIF(AcuariosTto[],C202),"SI",""),""),"")</f>
        <v/>
      </c>
      <c r="AT202" s="151">
        <f>IFERROR(INDEX(AcuariosTto[SignoTTo],MATCH(C202,AcuariosTto[AcuariosTTo],0)),"")</f>
        <v>0</v>
      </c>
      <c r="AU202" s="151">
        <f>IFERROR(INDEX(AcuariosTto[TipoProd],MATCH(C202,AcuariosTto[AcuariosTTo],0)),"")</f>
        <v>0</v>
      </c>
      <c r="AV202" s="151">
        <f>IFERROR(INDEX(AcuariosTto[NomProd],MATCH(C202,AcuariosTto[AcuariosTTo],0)),"")</f>
        <v>0</v>
      </c>
      <c r="AW202" s="17" t="str">
        <f>IF(B202&lt;&gt;0,IFERROR(IF(COUNTIF(ItemOcPreven[],B202),"SI",""),""),"")</f>
        <v/>
      </c>
      <c r="AX202" s="17">
        <f>IFERROR(INDEX(ItemOcPreven[TipoProPrev],MATCH(B202,ItemOcPreven[ItemOcPreven],0)),"")</f>
        <v>0</v>
      </c>
      <c r="AY202" s="17">
        <f>IFERROR(INDEX(ItemOcPreven[NomProPrev],MATCH(B202,ItemOcPreven[ItemOcPreven],0)),"")</f>
        <v>0</v>
      </c>
      <c r="AZ202" s="17" t="str">
        <f>IF(B202&lt;&gt;0,IFERROR(IF(COUNTIF(PrevTodas[],"SI"),"SI",""),""),"")</f>
        <v/>
      </c>
      <c r="BA202" s="151" t="str">
        <f>IFERROR(INDEX(ItemOcPreven[TipoProPrev],MATCH(AZ202,PrevTodas[PrevTodas],0)),"")</f>
        <v/>
      </c>
      <c r="BB202" s="151" t="str">
        <f>IFERROR(INDEX(ItemOcPreven[NomProPrev],MATCH(AZ202,PrevTodas[PrevTodas],0)),"")</f>
        <v/>
      </c>
      <c r="BC202" s="17" t="str">
        <f>IF(B202&lt;&gt;0,IFERROR(IF(COUNTIF(ItemOcEvto[],B202),"SI",""),""),"")</f>
        <v/>
      </c>
      <c r="BD202" s="151">
        <f>IFERROR(INDEX(ItemOcEvto[TipoEvto],MATCH(B202,ItemOcEvto[ItemOcEvto],0)),"")</f>
        <v>0</v>
      </c>
      <c r="BE202" s="17" t="str">
        <f>IF(B202&lt;&gt;0,IFERROR(IF(COUNTIF(EvtoTodas[],"SI"),"SI",""),""),"")</f>
        <v/>
      </c>
      <c r="BF202" s="151" t="str">
        <f>IFERROR(INDEX(ItemOcEvto[TipoEvto],MATCH(BE202,EvtoTodas[EvtoTodas],0)),"")</f>
        <v/>
      </c>
      <c r="BG202" s="151">
        <f t="shared" si="19"/>
        <v>0</v>
      </c>
      <c r="BH202" s="151">
        <f t="shared" si="20"/>
        <v>0</v>
      </c>
    </row>
    <row r="203" spans="2:60" ht="17.25" x14ac:dyDescent="0.25">
      <c r="B203" s="275"/>
      <c r="C203" s="275"/>
      <c r="D203" s="277" t="str">
        <f>IFERROR(VLOOKUP(B203,Item[],3,FALSE),IFERROR(VLOOKUP(B203,Item2[],3,FALSE),""))</f>
        <v/>
      </c>
      <c r="E203" s="276" t="str">
        <f>IFERROR(VLOOKUP(B203,Item[],2,FALSE),IFERROR(VLOOKUP(B203,Item2[],2,FALSE),""))</f>
        <v/>
      </c>
      <c r="F203" s="277"/>
      <c r="G203" s="278" t="str">
        <f t="shared" si="15"/>
        <v/>
      </c>
      <c r="H203" s="277"/>
      <c r="I203" s="277"/>
      <c r="J203" s="277"/>
      <c r="K203" s="278" t="str">
        <f t="shared" si="16"/>
        <v/>
      </c>
      <c r="L203" s="279" t="str">
        <f t="shared" si="17"/>
        <v/>
      </c>
      <c r="M203" s="277"/>
      <c r="N203" s="278" t="str">
        <f t="shared" si="18"/>
        <v/>
      </c>
      <c r="O203" s="275"/>
      <c r="P203" s="275"/>
      <c r="Q203" s="275"/>
      <c r="R203" s="275"/>
      <c r="S203" s="275"/>
      <c r="T203" s="275"/>
      <c r="U203" s="275"/>
      <c r="V203" s="275"/>
      <c r="W203" s="275"/>
      <c r="X203" s="275"/>
      <c r="Y203" s="275"/>
      <c r="Z203" s="275"/>
      <c r="AA203" s="275"/>
      <c r="AB203" s="275"/>
      <c r="AC203" s="275"/>
      <c r="AD203" s="275"/>
      <c r="AE203" s="275"/>
      <c r="AF203" s="275"/>
      <c r="AG203" s="275"/>
      <c r="AH203" s="275"/>
      <c r="AI203" s="275"/>
      <c r="AJ203" s="275"/>
      <c r="AK203" s="275"/>
      <c r="AL203" s="275"/>
      <c r="AM203" s="275"/>
      <c r="AN203" s="275"/>
      <c r="AO203" s="275"/>
      <c r="AP203" s="275"/>
      <c r="AQ203" s="275"/>
      <c r="AR203" s="275"/>
      <c r="AS203" s="280" t="str">
        <f>IF(C203&lt;&gt;0,IFERROR(IF(COUNTIF(AcuariosTto[],C203),"SI",""),""),"")</f>
        <v/>
      </c>
      <c r="AT203" s="151">
        <f>IFERROR(INDEX(AcuariosTto[SignoTTo],MATCH(C203,AcuariosTto[AcuariosTTo],0)),"")</f>
        <v>0</v>
      </c>
      <c r="AU203" s="151">
        <f>IFERROR(INDEX(AcuariosTto[TipoProd],MATCH(C203,AcuariosTto[AcuariosTTo],0)),"")</f>
        <v>0</v>
      </c>
      <c r="AV203" s="151">
        <f>IFERROR(INDEX(AcuariosTto[NomProd],MATCH(C203,AcuariosTto[AcuariosTTo],0)),"")</f>
        <v>0</v>
      </c>
      <c r="AW203" s="17" t="str">
        <f>IF(B203&lt;&gt;0,IFERROR(IF(COUNTIF(ItemOcPreven[],B203),"SI",""),""),"")</f>
        <v/>
      </c>
      <c r="AX203" s="17">
        <f>IFERROR(INDEX(ItemOcPreven[TipoProPrev],MATCH(B203,ItemOcPreven[ItemOcPreven],0)),"")</f>
        <v>0</v>
      </c>
      <c r="AY203" s="17">
        <f>IFERROR(INDEX(ItemOcPreven[NomProPrev],MATCH(B203,ItemOcPreven[ItemOcPreven],0)),"")</f>
        <v>0</v>
      </c>
      <c r="AZ203" s="17" t="str">
        <f>IF(B203&lt;&gt;0,IFERROR(IF(COUNTIF(PrevTodas[],"SI"),"SI",""),""),"")</f>
        <v/>
      </c>
      <c r="BA203" s="151" t="str">
        <f>IFERROR(INDEX(ItemOcPreven[TipoProPrev],MATCH(AZ203,PrevTodas[PrevTodas],0)),"")</f>
        <v/>
      </c>
      <c r="BB203" s="151" t="str">
        <f>IFERROR(INDEX(ItemOcPreven[NomProPrev],MATCH(AZ203,PrevTodas[PrevTodas],0)),"")</f>
        <v/>
      </c>
      <c r="BC203" s="17" t="str">
        <f>IF(B203&lt;&gt;0,IFERROR(IF(COUNTIF(ItemOcEvto[],B203),"SI",""),""),"")</f>
        <v/>
      </c>
      <c r="BD203" s="151">
        <f>IFERROR(INDEX(ItemOcEvto[TipoEvto],MATCH(B203,ItemOcEvto[ItemOcEvto],0)),"")</f>
        <v>0</v>
      </c>
      <c r="BE203" s="17" t="str">
        <f>IF(B203&lt;&gt;0,IFERROR(IF(COUNTIF(EvtoTodas[],"SI"),"SI",""),""),"")</f>
        <v/>
      </c>
      <c r="BF203" s="151" t="str">
        <f>IFERROR(INDEX(ItemOcEvto[TipoEvto],MATCH(BE203,EvtoTodas[EvtoTodas],0)),"")</f>
        <v/>
      </c>
      <c r="BG203" s="151">
        <f t="shared" si="19"/>
        <v>0</v>
      </c>
      <c r="BH203" s="151">
        <f t="shared" si="20"/>
        <v>0</v>
      </c>
    </row>
    <row r="204" spans="2:60" ht="17.25" x14ac:dyDescent="0.25">
      <c r="B204" s="275"/>
      <c r="C204" s="275"/>
      <c r="D204" s="277" t="str">
        <f>IFERROR(VLOOKUP(B204,Item[],3,FALSE),IFERROR(VLOOKUP(B204,Item2[],3,FALSE),""))</f>
        <v/>
      </c>
      <c r="E204" s="276" t="str">
        <f>IFERROR(VLOOKUP(B204,Item[],2,FALSE),IFERROR(VLOOKUP(B204,Item2[],2,FALSE),""))</f>
        <v/>
      </c>
      <c r="F204" s="277"/>
      <c r="G204" s="278" t="str">
        <f t="shared" si="15"/>
        <v/>
      </c>
      <c r="H204" s="277"/>
      <c r="I204" s="277"/>
      <c r="J204" s="277"/>
      <c r="K204" s="278" t="str">
        <f t="shared" si="16"/>
        <v/>
      </c>
      <c r="L204" s="279" t="str">
        <f t="shared" si="17"/>
        <v/>
      </c>
      <c r="M204" s="277"/>
      <c r="N204" s="278" t="str">
        <f t="shared" si="18"/>
        <v/>
      </c>
      <c r="O204" s="275"/>
      <c r="P204" s="275"/>
      <c r="Q204" s="275"/>
      <c r="R204" s="275"/>
      <c r="S204" s="275"/>
      <c r="T204" s="275"/>
      <c r="U204" s="275"/>
      <c r="V204" s="275"/>
      <c r="W204" s="275"/>
      <c r="X204" s="275"/>
      <c r="Y204" s="275"/>
      <c r="Z204" s="275"/>
      <c r="AA204" s="275"/>
      <c r="AB204" s="275"/>
      <c r="AC204" s="275"/>
      <c r="AD204" s="275"/>
      <c r="AE204" s="275"/>
      <c r="AF204" s="275"/>
      <c r="AG204" s="275"/>
      <c r="AH204" s="275"/>
      <c r="AI204" s="275"/>
      <c r="AJ204" s="275"/>
      <c r="AK204" s="275"/>
      <c r="AL204" s="275"/>
      <c r="AM204" s="275"/>
      <c r="AN204" s="275"/>
      <c r="AO204" s="275"/>
      <c r="AP204" s="275"/>
      <c r="AQ204" s="275"/>
      <c r="AR204" s="275"/>
      <c r="AS204" s="280" t="str">
        <f>IF(C204&lt;&gt;0,IFERROR(IF(COUNTIF(AcuariosTto[],C204),"SI",""),""),"")</f>
        <v/>
      </c>
      <c r="AT204" s="151">
        <f>IFERROR(INDEX(AcuariosTto[SignoTTo],MATCH(C204,AcuariosTto[AcuariosTTo],0)),"")</f>
        <v>0</v>
      </c>
      <c r="AU204" s="151">
        <f>IFERROR(INDEX(AcuariosTto[TipoProd],MATCH(C204,AcuariosTto[AcuariosTTo],0)),"")</f>
        <v>0</v>
      </c>
      <c r="AV204" s="151">
        <f>IFERROR(INDEX(AcuariosTto[NomProd],MATCH(C204,AcuariosTto[AcuariosTTo],0)),"")</f>
        <v>0</v>
      </c>
      <c r="AW204" s="17" t="str">
        <f>IF(B204&lt;&gt;0,IFERROR(IF(COUNTIF(ItemOcPreven[],B204),"SI",""),""),"")</f>
        <v/>
      </c>
      <c r="AX204" s="17">
        <f>IFERROR(INDEX(ItemOcPreven[TipoProPrev],MATCH(B204,ItemOcPreven[ItemOcPreven],0)),"")</f>
        <v>0</v>
      </c>
      <c r="AY204" s="17">
        <f>IFERROR(INDEX(ItemOcPreven[NomProPrev],MATCH(B204,ItemOcPreven[ItemOcPreven],0)),"")</f>
        <v>0</v>
      </c>
      <c r="AZ204" s="17" t="str">
        <f>IF(B204&lt;&gt;0,IFERROR(IF(COUNTIF(PrevTodas[],"SI"),"SI",""),""),"")</f>
        <v/>
      </c>
      <c r="BA204" s="151" t="str">
        <f>IFERROR(INDEX(ItemOcPreven[TipoProPrev],MATCH(AZ204,PrevTodas[PrevTodas],0)),"")</f>
        <v/>
      </c>
      <c r="BB204" s="151" t="str">
        <f>IFERROR(INDEX(ItemOcPreven[NomProPrev],MATCH(AZ204,PrevTodas[PrevTodas],0)),"")</f>
        <v/>
      </c>
      <c r="BC204" s="17" t="str">
        <f>IF(B204&lt;&gt;0,IFERROR(IF(COUNTIF(ItemOcEvto[],B204),"SI",""),""),"")</f>
        <v/>
      </c>
      <c r="BD204" s="151">
        <f>IFERROR(INDEX(ItemOcEvto[TipoEvto],MATCH(B204,ItemOcEvto[ItemOcEvto],0)),"")</f>
        <v>0</v>
      </c>
      <c r="BE204" s="17" t="str">
        <f>IF(B204&lt;&gt;0,IFERROR(IF(COUNTIF(EvtoTodas[],"SI"),"SI",""),""),"")</f>
        <v/>
      </c>
      <c r="BF204" s="151" t="str">
        <f>IFERROR(INDEX(ItemOcEvto[TipoEvto],MATCH(BE204,EvtoTodas[EvtoTodas],0)),"")</f>
        <v/>
      </c>
      <c r="BG204" s="151">
        <f t="shared" si="19"/>
        <v>0</v>
      </c>
      <c r="BH204" s="151">
        <f t="shared" si="20"/>
        <v>0</v>
      </c>
    </row>
    <row r="205" spans="2:60" ht="17.25" x14ac:dyDescent="0.25">
      <c r="B205" s="275"/>
      <c r="C205" s="275"/>
      <c r="D205" s="277" t="str">
        <f>IFERROR(VLOOKUP(B205,Item[],3,FALSE),IFERROR(VLOOKUP(B205,Item2[],3,FALSE),""))</f>
        <v/>
      </c>
      <c r="E205" s="276" t="str">
        <f>IFERROR(VLOOKUP(B205,Item[],2,FALSE),IFERROR(VLOOKUP(B205,Item2[],2,FALSE),""))</f>
        <v/>
      </c>
      <c r="F205" s="277"/>
      <c r="G205" s="278" t="str">
        <f t="shared" si="15"/>
        <v/>
      </c>
      <c r="H205" s="277"/>
      <c r="I205" s="277"/>
      <c r="J205" s="277"/>
      <c r="K205" s="278" t="str">
        <f t="shared" si="16"/>
        <v/>
      </c>
      <c r="L205" s="279" t="str">
        <f t="shared" si="17"/>
        <v/>
      </c>
      <c r="M205" s="277"/>
      <c r="N205" s="278" t="str">
        <f t="shared" si="18"/>
        <v/>
      </c>
      <c r="O205" s="275"/>
      <c r="P205" s="275"/>
      <c r="Q205" s="275"/>
      <c r="R205" s="275"/>
      <c r="S205" s="275"/>
      <c r="T205" s="275"/>
      <c r="U205" s="275"/>
      <c r="V205" s="275"/>
      <c r="W205" s="275"/>
      <c r="X205" s="275"/>
      <c r="Y205" s="275"/>
      <c r="Z205" s="275"/>
      <c r="AA205" s="275"/>
      <c r="AB205" s="275"/>
      <c r="AC205" s="275"/>
      <c r="AD205" s="275"/>
      <c r="AE205" s="275"/>
      <c r="AF205" s="275"/>
      <c r="AG205" s="275"/>
      <c r="AH205" s="275"/>
      <c r="AI205" s="275"/>
      <c r="AJ205" s="275"/>
      <c r="AK205" s="275"/>
      <c r="AL205" s="275"/>
      <c r="AM205" s="275"/>
      <c r="AN205" s="275"/>
      <c r="AO205" s="275"/>
      <c r="AP205" s="275"/>
      <c r="AQ205" s="275"/>
      <c r="AR205" s="275"/>
      <c r="AS205" s="280" t="str">
        <f>IF(C205&lt;&gt;0,IFERROR(IF(COUNTIF(AcuariosTto[],C205),"SI",""),""),"")</f>
        <v/>
      </c>
      <c r="AT205" s="151">
        <f>IFERROR(INDEX(AcuariosTto[SignoTTo],MATCH(C205,AcuariosTto[AcuariosTTo],0)),"")</f>
        <v>0</v>
      </c>
      <c r="AU205" s="151">
        <f>IFERROR(INDEX(AcuariosTto[TipoProd],MATCH(C205,AcuariosTto[AcuariosTTo],0)),"")</f>
        <v>0</v>
      </c>
      <c r="AV205" s="151">
        <f>IFERROR(INDEX(AcuariosTto[NomProd],MATCH(C205,AcuariosTto[AcuariosTTo],0)),"")</f>
        <v>0</v>
      </c>
      <c r="AW205" s="17" t="str">
        <f>IF(B205&lt;&gt;0,IFERROR(IF(COUNTIF(ItemOcPreven[],B205),"SI",""),""),"")</f>
        <v/>
      </c>
      <c r="AX205" s="17">
        <f>IFERROR(INDEX(ItemOcPreven[TipoProPrev],MATCH(B205,ItemOcPreven[ItemOcPreven],0)),"")</f>
        <v>0</v>
      </c>
      <c r="AY205" s="17">
        <f>IFERROR(INDEX(ItemOcPreven[NomProPrev],MATCH(B205,ItemOcPreven[ItemOcPreven],0)),"")</f>
        <v>0</v>
      </c>
      <c r="AZ205" s="17" t="str">
        <f>IF(B205&lt;&gt;0,IFERROR(IF(COUNTIF(PrevTodas[],"SI"),"SI",""),""),"")</f>
        <v/>
      </c>
      <c r="BA205" s="151" t="str">
        <f>IFERROR(INDEX(ItemOcPreven[TipoProPrev],MATCH(AZ205,PrevTodas[PrevTodas],0)),"")</f>
        <v/>
      </c>
      <c r="BB205" s="151" t="str">
        <f>IFERROR(INDEX(ItemOcPreven[NomProPrev],MATCH(AZ205,PrevTodas[PrevTodas],0)),"")</f>
        <v/>
      </c>
      <c r="BC205" s="17" t="str">
        <f>IF(B205&lt;&gt;0,IFERROR(IF(COUNTIF(ItemOcEvto[],B205),"SI",""),""),"")</f>
        <v/>
      </c>
      <c r="BD205" s="151">
        <f>IFERROR(INDEX(ItemOcEvto[TipoEvto],MATCH(B205,ItemOcEvto[ItemOcEvto],0)),"")</f>
        <v>0</v>
      </c>
      <c r="BE205" s="17" t="str">
        <f>IF(B205&lt;&gt;0,IFERROR(IF(COUNTIF(EvtoTodas[],"SI"),"SI",""),""),"")</f>
        <v/>
      </c>
      <c r="BF205" s="151" t="str">
        <f>IFERROR(INDEX(ItemOcEvto[TipoEvto],MATCH(BE205,EvtoTodas[EvtoTodas],0)),"")</f>
        <v/>
      </c>
      <c r="BG205" s="151">
        <f t="shared" si="19"/>
        <v>0</v>
      </c>
      <c r="BH205" s="151">
        <f t="shared" si="20"/>
        <v>0</v>
      </c>
    </row>
    <row r="206" spans="2:60" ht="17.25" x14ac:dyDescent="0.25">
      <c r="B206" s="275"/>
      <c r="C206" s="275"/>
      <c r="D206" s="277" t="str">
        <f>IFERROR(VLOOKUP(B206,Item[],3,FALSE),IFERROR(VLOOKUP(B206,Item2[],3,FALSE),""))</f>
        <v/>
      </c>
      <c r="E206" s="276" t="str">
        <f>IFERROR(VLOOKUP(B206,Item[],2,FALSE),IFERROR(VLOOKUP(B206,Item2[],2,FALSE),""))</f>
        <v/>
      </c>
      <c r="F206" s="277"/>
      <c r="G206" s="278" t="str">
        <f t="shared" si="15"/>
        <v/>
      </c>
      <c r="H206" s="277"/>
      <c r="I206" s="277"/>
      <c r="J206" s="277"/>
      <c r="K206" s="278" t="str">
        <f t="shared" si="16"/>
        <v/>
      </c>
      <c r="L206" s="279" t="str">
        <f t="shared" si="17"/>
        <v/>
      </c>
      <c r="M206" s="277"/>
      <c r="N206" s="278" t="str">
        <f t="shared" si="18"/>
        <v/>
      </c>
      <c r="O206" s="275"/>
      <c r="P206" s="275"/>
      <c r="Q206" s="275"/>
      <c r="R206" s="275"/>
      <c r="S206" s="275"/>
      <c r="T206" s="275"/>
      <c r="U206" s="275"/>
      <c r="V206" s="275"/>
      <c r="W206" s="275"/>
      <c r="X206" s="275"/>
      <c r="Y206" s="275"/>
      <c r="Z206" s="275"/>
      <c r="AA206" s="275"/>
      <c r="AB206" s="275"/>
      <c r="AC206" s="275"/>
      <c r="AD206" s="275"/>
      <c r="AE206" s="275"/>
      <c r="AF206" s="275"/>
      <c r="AG206" s="275"/>
      <c r="AH206" s="275"/>
      <c r="AI206" s="275"/>
      <c r="AJ206" s="275"/>
      <c r="AK206" s="275"/>
      <c r="AL206" s="275"/>
      <c r="AM206" s="275"/>
      <c r="AN206" s="275"/>
      <c r="AO206" s="275"/>
      <c r="AP206" s="275"/>
      <c r="AQ206" s="275"/>
      <c r="AR206" s="275"/>
      <c r="AS206" s="280" t="str">
        <f>IF(C206&lt;&gt;0,IFERROR(IF(COUNTIF(AcuariosTto[],C206),"SI",""),""),"")</f>
        <v/>
      </c>
      <c r="AT206" s="151">
        <f>IFERROR(INDEX(AcuariosTto[SignoTTo],MATCH(C206,AcuariosTto[AcuariosTTo],0)),"")</f>
        <v>0</v>
      </c>
      <c r="AU206" s="151">
        <f>IFERROR(INDEX(AcuariosTto[TipoProd],MATCH(C206,AcuariosTto[AcuariosTTo],0)),"")</f>
        <v>0</v>
      </c>
      <c r="AV206" s="151">
        <f>IFERROR(INDEX(AcuariosTto[NomProd],MATCH(C206,AcuariosTto[AcuariosTTo],0)),"")</f>
        <v>0</v>
      </c>
      <c r="AW206" s="17" t="str">
        <f>IF(B206&lt;&gt;0,IFERROR(IF(COUNTIF(ItemOcPreven[],B206),"SI",""),""),"")</f>
        <v/>
      </c>
      <c r="AX206" s="17">
        <f>IFERROR(INDEX(ItemOcPreven[TipoProPrev],MATCH(B206,ItemOcPreven[ItemOcPreven],0)),"")</f>
        <v>0</v>
      </c>
      <c r="AY206" s="17">
        <f>IFERROR(INDEX(ItemOcPreven[NomProPrev],MATCH(B206,ItemOcPreven[ItemOcPreven],0)),"")</f>
        <v>0</v>
      </c>
      <c r="AZ206" s="17" t="str">
        <f>IF(B206&lt;&gt;0,IFERROR(IF(COUNTIF(PrevTodas[],"SI"),"SI",""),""),"")</f>
        <v/>
      </c>
      <c r="BA206" s="151" t="str">
        <f>IFERROR(INDEX(ItemOcPreven[TipoProPrev],MATCH(AZ206,PrevTodas[PrevTodas],0)),"")</f>
        <v/>
      </c>
      <c r="BB206" s="151" t="str">
        <f>IFERROR(INDEX(ItemOcPreven[NomProPrev],MATCH(AZ206,PrevTodas[PrevTodas],0)),"")</f>
        <v/>
      </c>
      <c r="BC206" s="17" t="str">
        <f>IF(B206&lt;&gt;0,IFERROR(IF(COUNTIF(ItemOcEvto[],B206),"SI",""),""),"")</f>
        <v/>
      </c>
      <c r="BD206" s="151">
        <f>IFERROR(INDEX(ItemOcEvto[TipoEvto],MATCH(B206,ItemOcEvto[ItemOcEvto],0)),"")</f>
        <v>0</v>
      </c>
      <c r="BE206" s="17" t="str">
        <f>IF(B206&lt;&gt;0,IFERROR(IF(COUNTIF(EvtoTodas[],"SI"),"SI",""),""),"")</f>
        <v/>
      </c>
      <c r="BF206" s="151" t="str">
        <f>IFERROR(INDEX(ItemOcEvto[TipoEvto],MATCH(BE206,EvtoTodas[EvtoTodas],0)),"")</f>
        <v/>
      </c>
      <c r="BG206" s="151">
        <f t="shared" si="19"/>
        <v>0</v>
      </c>
      <c r="BH206" s="151">
        <f t="shared" si="20"/>
        <v>0</v>
      </c>
    </row>
    <row r="207" spans="2:60" ht="17.25" x14ac:dyDescent="0.25">
      <c r="B207" s="275"/>
      <c r="C207" s="275"/>
      <c r="D207" s="277" t="str">
        <f>IFERROR(VLOOKUP(B207,Item[],3,FALSE),IFERROR(VLOOKUP(B207,Item2[],3,FALSE),""))</f>
        <v/>
      </c>
      <c r="E207" s="276" t="str">
        <f>IFERROR(VLOOKUP(B207,Item[],2,FALSE),IFERROR(VLOOKUP(B207,Item2[],2,FALSE),""))</f>
        <v/>
      </c>
      <c r="F207" s="277"/>
      <c r="G207" s="278" t="str">
        <f t="shared" si="15"/>
        <v/>
      </c>
      <c r="H207" s="277"/>
      <c r="I207" s="277"/>
      <c r="J207" s="277"/>
      <c r="K207" s="278" t="str">
        <f t="shared" si="16"/>
        <v/>
      </c>
      <c r="L207" s="279" t="str">
        <f t="shared" si="17"/>
        <v/>
      </c>
      <c r="M207" s="277"/>
      <c r="N207" s="278" t="str">
        <f t="shared" si="18"/>
        <v/>
      </c>
      <c r="O207" s="275"/>
      <c r="P207" s="275"/>
      <c r="Q207" s="275"/>
      <c r="R207" s="275"/>
      <c r="S207" s="275"/>
      <c r="T207" s="275"/>
      <c r="U207" s="275"/>
      <c r="V207" s="275"/>
      <c r="W207" s="275"/>
      <c r="X207" s="275"/>
      <c r="Y207" s="275"/>
      <c r="Z207" s="275"/>
      <c r="AA207" s="275"/>
      <c r="AB207" s="275"/>
      <c r="AC207" s="275"/>
      <c r="AD207" s="275"/>
      <c r="AE207" s="275"/>
      <c r="AF207" s="275"/>
      <c r="AG207" s="275"/>
      <c r="AH207" s="275"/>
      <c r="AI207" s="275"/>
      <c r="AJ207" s="275"/>
      <c r="AK207" s="275"/>
      <c r="AL207" s="275"/>
      <c r="AM207" s="275"/>
      <c r="AN207" s="275"/>
      <c r="AO207" s="275"/>
      <c r="AP207" s="275"/>
      <c r="AQ207" s="275"/>
      <c r="AR207" s="275"/>
      <c r="AS207" s="280" t="str">
        <f>IF(C207&lt;&gt;0,IFERROR(IF(COUNTIF(AcuariosTto[],C207),"SI",""),""),"")</f>
        <v/>
      </c>
      <c r="AT207" s="151">
        <f>IFERROR(INDEX(AcuariosTto[SignoTTo],MATCH(C207,AcuariosTto[AcuariosTTo],0)),"")</f>
        <v>0</v>
      </c>
      <c r="AU207" s="151">
        <f>IFERROR(INDEX(AcuariosTto[TipoProd],MATCH(C207,AcuariosTto[AcuariosTTo],0)),"")</f>
        <v>0</v>
      </c>
      <c r="AV207" s="151">
        <f>IFERROR(INDEX(AcuariosTto[NomProd],MATCH(C207,AcuariosTto[AcuariosTTo],0)),"")</f>
        <v>0</v>
      </c>
      <c r="AW207" s="17" t="str">
        <f>IF(B207&lt;&gt;0,IFERROR(IF(COUNTIF(ItemOcPreven[],B207),"SI",""),""),"")</f>
        <v/>
      </c>
      <c r="AX207" s="17">
        <f>IFERROR(INDEX(ItemOcPreven[TipoProPrev],MATCH(B207,ItemOcPreven[ItemOcPreven],0)),"")</f>
        <v>0</v>
      </c>
      <c r="AY207" s="17">
        <f>IFERROR(INDEX(ItemOcPreven[NomProPrev],MATCH(B207,ItemOcPreven[ItemOcPreven],0)),"")</f>
        <v>0</v>
      </c>
      <c r="AZ207" s="17" t="str">
        <f>IF(B207&lt;&gt;0,IFERROR(IF(COUNTIF(PrevTodas[],"SI"),"SI",""),""),"")</f>
        <v/>
      </c>
      <c r="BA207" s="151" t="str">
        <f>IFERROR(INDEX(ItemOcPreven[TipoProPrev],MATCH(AZ207,PrevTodas[PrevTodas],0)),"")</f>
        <v/>
      </c>
      <c r="BB207" s="151" t="str">
        <f>IFERROR(INDEX(ItemOcPreven[NomProPrev],MATCH(AZ207,PrevTodas[PrevTodas],0)),"")</f>
        <v/>
      </c>
      <c r="BC207" s="17" t="str">
        <f>IF(B207&lt;&gt;0,IFERROR(IF(COUNTIF(ItemOcEvto[],B207),"SI",""),""),"")</f>
        <v/>
      </c>
      <c r="BD207" s="151">
        <f>IFERROR(INDEX(ItemOcEvto[TipoEvto],MATCH(B207,ItemOcEvto[ItemOcEvto],0)),"")</f>
        <v>0</v>
      </c>
      <c r="BE207" s="17" t="str">
        <f>IF(B207&lt;&gt;0,IFERROR(IF(COUNTIF(EvtoTodas[],"SI"),"SI",""),""),"")</f>
        <v/>
      </c>
      <c r="BF207" s="151" t="str">
        <f>IFERROR(INDEX(ItemOcEvto[TipoEvto],MATCH(BE207,EvtoTodas[EvtoTodas],0)),"")</f>
        <v/>
      </c>
      <c r="BG207" s="151">
        <f t="shared" si="19"/>
        <v>0</v>
      </c>
      <c r="BH207" s="151">
        <f t="shared" si="20"/>
        <v>0</v>
      </c>
    </row>
    <row r="208" spans="2:60" ht="17.25" x14ac:dyDescent="0.25">
      <c r="B208" s="275"/>
      <c r="C208" s="275"/>
      <c r="D208" s="277" t="str">
        <f>IFERROR(VLOOKUP(B208,Item[],3,FALSE),IFERROR(VLOOKUP(B208,Item2[],3,FALSE),""))</f>
        <v/>
      </c>
      <c r="E208" s="276" t="str">
        <f>IFERROR(VLOOKUP(B208,Item[],2,FALSE),IFERROR(VLOOKUP(B208,Item2[],2,FALSE),""))</f>
        <v/>
      </c>
      <c r="F208" s="277"/>
      <c r="G208" s="278" t="str">
        <f t="shared" ref="G208:G244" si="21">IF(F208&gt;0,IFERROR(F208-K208,F208),"")</f>
        <v/>
      </c>
      <c r="H208" s="277"/>
      <c r="I208" s="277"/>
      <c r="J208" s="277"/>
      <c r="K208" s="278" t="str">
        <f t="shared" ref="K208:K244" si="22">IF(B208&gt;0,SUM(O208:AR208),"")</f>
        <v/>
      </c>
      <c r="L208" s="279" t="str">
        <f t="shared" ref="L208:L244" si="23">IFERROR(K208/F208,"")</f>
        <v/>
      </c>
      <c r="M208" s="277"/>
      <c r="N208" s="278" t="str">
        <f t="shared" ref="N208:N244" si="24">AS208</f>
        <v/>
      </c>
      <c r="O208" s="275"/>
      <c r="P208" s="275"/>
      <c r="Q208" s="275"/>
      <c r="R208" s="275"/>
      <c r="S208" s="275"/>
      <c r="T208" s="275"/>
      <c r="U208" s="275"/>
      <c r="V208" s="275"/>
      <c r="W208" s="275"/>
      <c r="X208" s="275"/>
      <c r="Y208" s="275"/>
      <c r="Z208" s="275"/>
      <c r="AA208" s="275"/>
      <c r="AB208" s="275"/>
      <c r="AC208" s="275"/>
      <c r="AD208" s="275"/>
      <c r="AE208" s="275"/>
      <c r="AF208" s="275"/>
      <c r="AG208" s="275"/>
      <c r="AH208" s="275"/>
      <c r="AI208" s="275"/>
      <c r="AJ208" s="275"/>
      <c r="AK208" s="275"/>
      <c r="AL208" s="275"/>
      <c r="AM208" s="275"/>
      <c r="AN208" s="275"/>
      <c r="AO208" s="275"/>
      <c r="AP208" s="275"/>
      <c r="AQ208" s="275"/>
      <c r="AR208" s="275"/>
      <c r="AS208" s="280" t="str">
        <f>IF(C208&lt;&gt;0,IFERROR(IF(COUNTIF(AcuariosTto[],C208),"SI",""),""),"")</f>
        <v/>
      </c>
      <c r="AT208" s="151">
        <f>IFERROR(INDEX(AcuariosTto[SignoTTo],MATCH(C208,AcuariosTto[AcuariosTTo],0)),"")</f>
        <v>0</v>
      </c>
      <c r="AU208" s="151">
        <f>IFERROR(INDEX(AcuariosTto[TipoProd],MATCH(C208,AcuariosTto[AcuariosTTo],0)),"")</f>
        <v>0</v>
      </c>
      <c r="AV208" s="151">
        <f>IFERROR(INDEX(AcuariosTto[NomProd],MATCH(C208,AcuariosTto[AcuariosTTo],0)),"")</f>
        <v>0</v>
      </c>
      <c r="AW208" s="17" t="str">
        <f>IF(B208&lt;&gt;0,IFERROR(IF(COUNTIF(ItemOcPreven[],B208),"SI",""),""),"")</f>
        <v/>
      </c>
      <c r="AX208" s="17">
        <f>IFERROR(INDEX(ItemOcPreven[TipoProPrev],MATCH(B208,ItemOcPreven[ItemOcPreven],0)),"")</f>
        <v>0</v>
      </c>
      <c r="AY208" s="17">
        <f>IFERROR(INDEX(ItemOcPreven[NomProPrev],MATCH(B208,ItemOcPreven[ItemOcPreven],0)),"")</f>
        <v>0</v>
      </c>
      <c r="AZ208" s="17" t="str">
        <f>IF(B208&lt;&gt;0,IFERROR(IF(COUNTIF(PrevTodas[],"SI"),"SI",""),""),"")</f>
        <v/>
      </c>
      <c r="BA208" s="151" t="str">
        <f>IFERROR(INDEX(ItemOcPreven[TipoProPrev],MATCH(AZ208,PrevTodas[PrevTodas],0)),"")</f>
        <v/>
      </c>
      <c r="BB208" s="151" t="str">
        <f>IFERROR(INDEX(ItemOcPreven[NomProPrev],MATCH(AZ208,PrevTodas[PrevTodas],0)),"")</f>
        <v/>
      </c>
      <c r="BC208" s="17" t="str">
        <f>IF(B208&lt;&gt;0,IFERROR(IF(COUNTIF(ItemOcEvto[],B208),"SI",""),""),"")</f>
        <v/>
      </c>
      <c r="BD208" s="151">
        <f>IFERROR(INDEX(ItemOcEvto[TipoEvto],MATCH(B208,ItemOcEvto[ItemOcEvto],0)),"")</f>
        <v>0</v>
      </c>
      <c r="BE208" s="17" t="str">
        <f>IF(B208&lt;&gt;0,IFERROR(IF(COUNTIF(EvtoTodas[],"SI"),"SI",""),""),"")</f>
        <v/>
      </c>
      <c r="BF208" s="151" t="str">
        <f>IFERROR(INDEX(ItemOcEvto[TipoEvto],MATCH(BE208,EvtoTodas[EvtoTodas],0)),"")</f>
        <v/>
      </c>
      <c r="BG208" s="151">
        <f t="shared" ref="BG208:BG244" si="25">SUM(P208:V208)</f>
        <v>0</v>
      </c>
      <c r="BH208" s="151">
        <f t="shared" ref="BH208:BH244" si="26">SUM(W208:AC208)</f>
        <v>0</v>
      </c>
    </row>
    <row r="209" spans="2:60" ht="17.25" x14ac:dyDescent="0.25">
      <c r="B209" s="275"/>
      <c r="C209" s="275"/>
      <c r="D209" s="277" t="str">
        <f>IFERROR(VLOOKUP(B209,Item[],3,FALSE),IFERROR(VLOOKUP(B209,Item2[],3,FALSE),""))</f>
        <v/>
      </c>
      <c r="E209" s="276" t="str">
        <f>IFERROR(VLOOKUP(B209,Item[],2,FALSE),IFERROR(VLOOKUP(B209,Item2[],2,FALSE),""))</f>
        <v/>
      </c>
      <c r="F209" s="277"/>
      <c r="G209" s="278" t="str">
        <f t="shared" si="21"/>
        <v/>
      </c>
      <c r="H209" s="277"/>
      <c r="I209" s="277"/>
      <c r="J209" s="277"/>
      <c r="K209" s="278" t="str">
        <f t="shared" si="22"/>
        <v/>
      </c>
      <c r="L209" s="279" t="str">
        <f t="shared" si="23"/>
        <v/>
      </c>
      <c r="M209" s="277"/>
      <c r="N209" s="278" t="str">
        <f t="shared" si="24"/>
        <v/>
      </c>
      <c r="O209" s="275"/>
      <c r="P209" s="275"/>
      <c r="Q209" s="275"/>
      <c r="R209" s="275"/>
      <c r="S209" s="275"/>
      <c r="T209" s="275"/>
      <c r="U209" s="275"/>
      <c r="V209" s="275"/>
      <c r="W209" s="275"/>
      <c r="X209" s="275"/>
      <c r="Y209" s="275"/>
      <c r="Z209" s="275"/>
      <c r="AA209" s="275"/>
      <c r="AB209" s="275"/>
      <c r="AC209" s="275"/>
      <c r="AD209" s="275"/>
      <c r="AE209" s="275"/>
      <c r="AF209" s="275"/>
      <c r="AG209" s="275"/>
      <c r="AH209" s="275"/>
      <c r="AI209" s="275"/>
      <c r="AJ209" s="275"/>
      <c r="AK209" s="275"/>
      <c r="AL209" s="275"/>
      <c r="AM209" s="275"/>
      <c r="AN209" s="275"/>
      <c r="AO209" s="275"/>
      <c r="AP209" s="275"/>
      <c r="AQ209" s="275"/>
      <c r="AR209" s="275"/>
      <c r="AS209" s="280" t="str">
        <f>IF(C209&lt;&gt;0,IFERROR(IF(COUNTIF(AcuariosTto[],C209),"SI",""),""),"")</f>
        <v/>
      </c>
      <c r="AT209" s="151">
        <f>IFERROR(INDEX(AcuariosTto[SignoTTo],MATCH(C209,AcuariosTto[AcuariosTTo],0)),"")</f>
        <v>0</v>
      </c>
      <c r="AU209" s="151">
        <f>IFERROR(INDEX(AcuariosTto[TipoProd],MATCH(C209,AcuariosTto[AcuariosTTo],0)),"")</f>
        <v>0</v>
      </c>
      <c r="AV209" s="151">
        <f>IFERROR(INDEX(AcuariosTto[NomProd],MATCH(C209,AcuariosTto[AcuariosTTo],0)),"")</f>
        <v>0</v>
      </c>
      <c r="AW209" s="17" t="str">
        <f>IF(B209&lt;&gt;0,IFERROR(IF(COUNTIF(ItemOcPreven[],B209),"SI",""),""),"")</f>
        <v/>
      </c>
      <c r="AX209" s="17">
        <f>IFERROR(INDEX(ItemOcPreven[TipoProPrev],MATCH(B209,ItemOcPreven[ItemOcPreven],0)),"")</f>
        <v>0</v>
      </c>
      <c r="AY209" s="17">
        <f>IFERROR(INDEX(ItemOcPreven[NomProPrev],MATCH(B209,ItemOcPreven[ItemOcPreven],0)),"")</f>
        <v>0</v>
      </c>
      <c r="AZ209" s="17" t="str">
        <f>IF(B209&lt;&gt;0,IFERROR(IF(COUNTIF(PrevTodas[],"SI"),"SI",""),""),"")</f>
        <v/>
      </c>
      <c r="BA209" s="151" t="str">
        <f>IFERROR(INDEX(ItemOcPreven[TipoProPrev],MATCH(AZ209,PrevTodas[PrevTodas],0)),"")</f>
        <v/>
      </c>
      <c r="BB209" s="151" t="str">
        <f>IFERROR(INDEX(ItemOcPreven[NomProPrev],MATCH(AZ209,PrevTodas[PrevTodas],0)),"")</f>
        <v/>
      </c>
      <c r="BC209" s="17" t="str">
        <f>IF(B209&lt;&gt;0,IFERROR(IF(COUNTIF(ItemOcEvto[],B209),"SI",""),""),"")</f>
        <v/>
      </c>
      <c r="BD209" s="151">
        <f>IFERROR(INDEX(ItemOcEvto[TipoEvto],MATCH(B209,ItemOcEvto[ItemOcEvto],0)),"")</f>
        <v>0</v>
      </c>
      <c r="BE209" s="17" t="str">
        <f>IF(B209&lt;&gt;0,IFERROR(IF(COUNTIF(EvtoTodas[],"SI"),"SI",""),""),"")</f>
        <v/>
      </c>
      <c r="BF209" s="151" t="str">
        <f>IFERROR(INDEX(ItemOcEvto[TipoEvto],MATCH(BE209,EvtoTodas[EvtoTodas],0)),"")</f>
        <v/>
      </c>
      <c r="BG209" s="151">
        <f t="shared" si="25"/>
        <v>0</v>
      </c>
      <c r="BH209" s="151">
        <f t="shared" si="26"/>
        <v>0</v>
      </c>
    </row>
    <row r="210" spans="2:60" ht="17.25" x14ac:dyDescent="0.25">
      <c r="B210" s="275"/>
      <c r="C210" s="275"/>
      <c r="D210" s="277" t="str">
        <f>IFERROR(VLOOKUP(B210,Item[],3,FALSE),IFERROR(VLOOKUP(B210,Item2[],3,FALSE),""))</f>
        <v/>
      </c>
      <c r="E210" s="276" t="str">
        <f>IFERROR(VLOOKUP(B210,Item[],2,FALSE),IFERROR(VLOOKUP(B210,Item2[],2,FALSE),""))</f>
        <v/>
      </c>
      <c r="F210" s="277"/>
      <c r="G210" s="278" t="str">
        <f t="shared" si="21"/>
        <v/>
      </c>
      <c r="H210" s="277"/>
      <c r="I210" s="277"/>
      <c r="J210" s="277"/>
      <c r="K210" s="278" t="str">
        <f t="shared" si="22"/>
        <v/>
      </c>
      <c r="L210" s="279" t="str">
        <f t="shared" si="23"/>
        <v/>
      </c>
      <c r="M210" s="277"/>
      <c r="N210" s="278" t="str">
        <f t="shared" si="24"/>
        <v/>
      </c>
      <c r="O210" s="275"/>
      <c r="P210" s="275"/>
      <c r="Q210" s="275"/>
      <c r="R210" s="275"/>
      <c r="S210" s="275"/>
      <c r="T210" s="275"/>
      <c r="U210" s="275"/>
      <c r="V210" s="275"/>
      <c r="W210" s="275"/>
      <c r="X210" s="275"/>
      <c r="Y210" s="275"/>
      <c r="Z210" s="275"/>
      <c r="AA210" s="275"/>
      <c r="AB210" s="275"/>
      <c r="AC210" s="275"/>
      <c r="AD210" s="275"/>
      <c r="AE210" s="275"/>
      <c r="AF210" s="275"/>
      <c r="AG210" s="275"/>
      <c r="AH210" s="275"/>
      <c r="AI210" s="275"/>
      <c r="AJ210" s="275"/>
      <c r="AK210" s="275"/>
      <c r="AL210" s="275"/>
      <c r="AM210" s="275"/>
      <c r="AN210" s="275"/>
      <c r="AO210" s="275"/>
      <c r="AP210" s="275"/>
      <c r="AQ210" s="275"/>
      <c r="AR210" s="275"/>
      <c r="AS210" s="280" t="str">
        <f>IF(C210&lt;&gt;0,IFERROR(IF(COUNTIF(AcuariosTto[],C210),"SI",""),""),"")</f>
        <v/>
      </c>
      <c r="AT210" s="151">
        <f>IFERROR(INDEX(AcuariosTto[SignoTTo],MATCH(C210,AcuariosTto[AcuariosTTo],0)),"")</f>
        <v>0</v>
      </c>
      <c r="AU210" s="151">
        <f>IFERROR(INDEX(AcuariosTto[TipoProd],MATCH(C210,AcuariosTto[AcuariosTTo],0)),"")</f>
        <v>0</v>
      </c>
      <c r="AV210" s="151">
        <f>IFERROR(INDEX(AcuariosTto[NomProd],MATCH(C210,AcuariosTto[AcuariosTTo],0)),"")</f>
        <v>0</v>
      </c>
      <c r="AW210" s="17" t="str">
        <f>IF(B210&lt;&gt;0,IFERROR(IF(COUNTIF(ItemOcPreven[],B210),"SI",""),""),"")</f>
        <v/>
      </c>
      <c r="AX210" s="17">
        <f>IFERROR(INDEX(ItemOcPreven[TipoProPrev],MATCH(B210,ItemOcPreven[ItemOcPreven],0)),"")</f>
        <v>0</v>
      </c>
      <c r="AY210" s="17">
        <f>IFERROR(INDEX(ItemOcPreven[NomProPrev],MATCH(B210,ItemOcPreven[ItemOcPreven],0)),"")</f>
        <v>0</v>
      </c>
      <c r="AZ210" s="17" t="str">
        <f>IF(B210&lt;&gt;0,IFERROR(IF(COUNTIF(PrevTodas[],"SI"),"SI",""),""),"")</f>
        <v/>
      </c>
      <c r="BA210" s="151" t="str">
        <f>IFERROR(INDEX(ItemOcPreven[TipoProPrev],MATCH(AZ210,PrevTodas[PrevTodas],0)),"")</f>
        <v/>
      </c>
      <c r="BB210" s="151" t="str">
        <f>IFERROR(INDEX(ItemOcPreven[NomProPrev],MATCH(AZ210,PrevTodas[PrevTodas],0)),"")</f>
        <v/>
      </c>
      <c r="BC210" s="17" t="str">
        <f>IF(B210&lt;&gt;0,IFERROR(IF(COUNTIF(ItemOcEvto[],B210),"SI",""),""),"")</f>
        <v/>
      </c>
      <c r="BD210" s="151">
        <f>IFERROR(INDEX(ItemOcEvto[TipoEvto],MATCH(B210,ItemOcEvto[ItemOcEvto],0)),"")</f>
        <v>0</v>
      </c>
      <c r="BE210" s="17" t="str">
        <f>IF(B210&lt;&gt;0,IFERROR(IF(COUNTIF(EvtoTodas[],"SI"),"SI",""),""),"")</f>
        <v/>
      </c>
      <c r="BF210" s="151" t="str">
        <f>IFERROR(INDEX(ItemOcEvto[TipoEvto],MATCH(BE210,EvtoTodas[EvtoTodas],0)),"")</f>
        <v/>
      </c>
      <c r="BG210" s="151">
        <f t="shared" si="25"/>
        <v>0</v>
      </c>
      <c r="BH210" s="151">
        <f t="shared" si="26"/>
        <v>0</v>
      </c>
    </row>
    <row r="211" spans="2:60" ht="17.25" x14ac:dyDescent="0.25">
      <c r="B211" s="275"/>
      <c r="C211" s="275"/>
      <c r="D211" s="277" t="str">
        <f>IFERROR(VLOOKUP(B211,Item[],3,FALSE),IFERROR(VLOOKUP(B211,Item2[],3,FALSE),""))</f>
        <v/>
      </c>
      <c r="E211" s="276" t="str">
        <f>IFERROR(VLOOKUP(B211,Item[],2,FALSE),IFERROR(VLOOKUP(B211,Item2[],2,FALSE),""))</f>
        <v/>
      </c>
      <c r="F211" s="277"/>
      <c r="G211" s="278" t="str">
        <f t="shared" si="21"/>
        <v/>
      </c>
      <c r="H211" s="277"/>
      <c r="I211" s="277"/>
      <c r="J211" s="277"/>
      <c r="K211" s="278" t="str">
        <f t="shared" si="22"/>
        <v/>
      </c>
      <c r="L211" s="279" t="str">
        <f t="shared" si="23"/>
        <v/>
      </c>
      <c r="M211" s="277"/>
      <c r="N211" s="278" t="str">
        <f t="shared" si="24"/>
        <v/>
      </c>
      <c r="O211" s="275"/>
      <c r="P211" s="275"/>
      <c r="Q211" s="275"/>
      <c r="R211" s="275"/>
      <c r="S211" s="275"/>
      <c r="T211" s="275"/>
      <c r="U211" s="275"/>
      <c r="V211" s="275"/>
      <c r="W211" s="275"/>
      <c r="X211" s="275"/>
      <c r="Y211" s="275"/>
      <c r="Z211" s="275"/>
      <c r="AA211" s="275"/>
      <c r="AB211" s="275"/>
      <c r="AC211" s="275"/>
      <c r="AD211" s="275"/>
      <c r="AE211" s="275"/>
      <c r="AF211" s="275"/>
      <c r="AG211" s="275"/>
      <c r="AH211" s="275"/>
      <c r="AI211" s="275"/>
      <c r="AJ211" s="275"/>
      <c r="AK211" s="275"/>
      <c r="AL211" s="275"/>
      <c r="AM211" s="275"/>
      <c r="AN211" s="275"/>
      <c r="AO211" s="275"/>
      <c r="AP211" s="275"/>
      <c r="AQ211" s="275"/>
      <c r="AR211" s="275"/>
      <c r="AS211" s="280" t="str">
        <f>IF(C211&lt;&gt;0,IFERROR(IF(COUNTIF(AcuariosTto[],C211),"SI",""),""),"")</f>
        <v/>
      </c>
      <c r="AT211" s="151">
        <f>IFERROR(INDEX(AcuariosTto[SignoTTo],MATCH(C211,AcuariosTto[AcuariosTTo],0)),"")</f>
        <v>0</v>
      </c>
      <c r="AU211" s="151">
        <f>IFERROR(INDEX(AcuariosTto[TipoProd],MATCH(C211,AcuariosTto[AcuariosTTo],0)),"")</f>
        <v>0</v>
      </c>
      <c r="AV211" s="151">
        <f>IFERROR(INDEX(AcuariosTto[NomProd],MATCH(C211,AcuariosTto[AcuariosTTo],0)),"")</f>
        <v>0</v>
      </c>
      <c r="AW211" s="17" t="str">
        <f>IF(B211&lt;&gt;0,IFERROR(IF(COUNTIF(ItemOcPreven[],B211),"SI",""),""),"")</f>
        <v/>
      </c>
      <c r="AX211" s="17">
        <f>IFERROR(INDEX(ItemOcPreven[TipoProPrev],MATCH(B211,ItemOcPreven[ItemOcPreven],0)),"")</f>
        <v>0</v>
      </c>
      <c r="AY211" s="17">
        <f>IFERROR(INDEX(ItemOcPreven[NomProPrev],MATCH(B211,ItemOcPreven[ItemOcPreven],0)),"")</f>
        <v>0</v>
      </c>
      <c r="AZ211" s="17" t="str">
        <f>IF(B211&lt;&gt;0,IFERROR(IF(COUNTIF(PrevTodas[],"SI"),"SI",""),""),"")</f>
        <v/>
      </c>
      <c r="BA211" s="151" t="str">
        <f>IFERROR(INDEX(ItemOcPreven[TipoProPrev],MATCH(AZ211,PrevTodas[PrevTodas],0)),"")</f>
        <v/>
      </c>
      <c r="BB211" s="151" t="str">
        <f>IFERROR(INDEX(ItemOcPreven[NomProPrev],MATCH(AZ211,PrevTodas[PrevTodas],0)),"")</f>
        <v/>
      </c>
      <c r="BC211" s="17" t="str">
        <f>IF(B211&lt;&gt;0,IFERROR(IF(COUNTIF(ItemOcEvto[],B211),"SI",""),""),"")</f>
        <v/>
      </c>
      <c r="BD211" s="151">
        <f>IFERROR(INDEX(ItemOcEvto[TipoEvto],MATCH(B211,ItemOcEvto[ItemOcEvto],0)),"")</f>
        <v>0</v>
      </c>
      <c r="BE211" s="17" t="str">
        <f>IF(B211&lt;&gt;0,IFERROR(IF(COUNTIF(EvtoTodas[],"SI"),"SI",""),""),"")</f>
        <v/>
      </c>
      <c r="BF211" s="151" t="str">
        <f>IFERROR(INDEX(ItemOcEvto[TipoEvto],MATCH(BE211,EvtoTodas[EvtoTodas],0)),"")</f>
        <v/>
      </c>
      <c r="BG211" s="151">
        <f t="shared" si="25"/>
        <v>0</v>
      </c>
      <c r="BH211" s="151">
        <f t="shared" si="26"/>
        <v>0</v>
      </c>
    </row>
    <row r="212" spans="2:60" ht="17.25" x14ac:dyDescent="0.25">
      <c r="B212" s="275"/>
      <c r="C212" s="275"/>
      <c r="D212" s="277" t="str">
        <f>IFERROR(VLOOKUP(B212,Item[],3,FALSE),IFERROR(VLOOKUP(B212,Item2[],3,FALSE),""))</f>
        <v/>
      </c>
      <c r="E212" s="276" t="str">
        <f>IFERROR(VLOOKUP(B212,Item[],2,FALSE),IFERROR(VLOOKUP(B212,Item2[],2,FALSE),""))</f>
        <v/>
      </c>
      <c r="F212" s="277"/>
      <c r="G212" s="278" t="str">
        <f t="shared" si="21"/>
        <v/>
      </c>
      <c r="H212" s="277"/>
      <c r="I212" s="277"/>
      <c r="J212" s="277"/>
      <c r="K212" s="278" t="str">
        <f t="shared" si="22"/>
        <v/>
      </c>
      <c r="L212" s="279" t="str">
        <f t="shared" si="23"/>
        <v/>
      </c>
      <c r="M212" s="277"/>
      <c r="N212" s="278" t="str">
        <f t="shared" si="24"/>
        <v/>
      </c>
      <c r="O212" s="275"/>
      <c r="P212" s="275"/>
      <c r="Q212" s="275"/>
      <c r="R212" s="275"/>
      <c r="S212" s="275"/>
      <c r="T212" s="275"/>
      <c r="U212" s="275"/>
      <c r="V212" s="275"/>
      <c r="W212" s="275"/>
      <c r="X212" s="275"/>
      <c r="Y212" s="275"/>
      <c r="Z212" s="275"/>
      <c r="AA212" s="275"/>
      <c r="AB212" s="275"/>
      <c r="AC212" s="275"/>
      <c r="AD212" s="275"/>
      <c r="AE212" s="275"/>
      <c r="AF212" s="275"/>
      <c r="AG212" s="275"/>
      <c r="AH212" s="275"/>
      <c r="AI212" s="275"/>
      <c r="AJ212" s="275"/>
      <c r="AK212" s="275"/>
      <c r="AL212" s="275"/>
      <c r="AM212" s="275"/>
      <c r="AN212" s="275"/>
      <c r="AO212" s="275"/>
      <c r="AP212" s="275"/>
      <c r="AQ212" s="275"/>
      <c r="AR212" s="275"/>
      <c r="AS212" s="280" t="str">
        <f>IF(C212&lt;&gt;0,IFERROR(IF(COUNTIF(AcuariosTto[],C212),"SI",""),""),"")</f>
        <v/>
      </c>
      <c r="AT212" s="151">
        <f>IFERROR(INDEX(AcuariosTto[SignoTTo],MATCH(C212,AcuariosTto[AcuariosTTo],0)),"")</f>
        <v>0</v>
      </c>
      <c r="AU212" s="151">
        <f>IFERROR(INDEX(AcuariosTto[TipoProd],MATCH(C212,AcuariosTto[AcuariosTTo],0)),"")</f>
        <v>0</v>
      </c>
      <c r="AV212" s="151">
        <f>IFERROR(INDEX(AcuariosTto[NomProd],MATCH(C212,AcuariosTto[AcuariosTTo],0)),"")</f>
        <v>0</v>
      </c>
      <c r="AW212" s="17" t="str">
        <f>IF(B212&lt;&gt;0,IFERROR(IF(COUNTIF(ItemOcPreven[],B212),"SI",""),""),"")</f>
        <v/>
      </c>
      <c r="AX212" s="17">
        <f>IFERROR(INDEX(ItemOcPreven[TipoProPrev],MATCH(B212,ItemOcPreven[ItemOcPreven],0)),"")</f>
        <v>0</v>
      </c>
      <c r="AY212" s="17">
        <f>IFERROR(INDEX(ItemOcPreven[NomProPrev],MATCH(B212,ItemOcPreven[ItemOcPreven],0)),"")</f>
        <v>0</v>
      </c>
      <c r="AZ212" s="17" t="str">
        <f>IF(B212&lt;&gt;0,IFERROR(IF(COUNTIF(PrevTodas[],"SI"),"SI",""),""),"")</f>
        <v/>
      </c>
      <c r="BA212" s="151" t="str">
        <f>IFERROR(INDEX(ItemOcPreven[TipoProPrev],MATCH(AZ212,PrevTodas[PrevTodas],0)),"")</f>
        <v/>
      </c>
      <c r="BB212" s="151" t="str">
        <f>IFERROR(INDEX(ItemOcPreven[NomProPrev],MATCH(AZ212,PrevTodas[PrevTodas],0)),"")</f>
        <v/>
      </c>
      <c r="BC212" s="17" t="str">
        <f>IF(B212&lt;&gt;0,IFERROR(IF(COUNTIF(ItemOcEvto[],B212),"SI",""),""),"")</f>
        <v/>
      </c>
      <c r="BD212" s="151">
        <f>IFERROR(INDEX(ItemOcEvto[TipoEvto],MATCH(B212,ItemOcEvto[ItemOcEvto],0)),"")</f>
        <v>0</v>
      </c>
      <c r="BE212" s="17" t="str">
        <f>IF(B212&lt;&gt;0,IFERROR(IF(COUNTIF(EvtoTodas[],"SI"),"SI",""),""),"")</f>
        <v/>
      </c>
      <c r="BF212" s="151" t="str">
        <f>IFERROR(INDEX(ItemOcEvto[TipoEvto],MATCH(BE212,EvtoTodas[EvtoTodas],0)),"")</f>
        <v/>
      </c>
      <c r="BG212" s="151">
        <f t="shared" si="25"/>
        <v>0</v>
      </c>
      <c r="BH212" s="151">
        <f t="shared" si="26"/>
        <v>0</v>
      </c>
    </row>
    <row r="213" spans="2:60" ht="17.25" x14ac:dyDescent="0.25">
      <c r="B213" s="275"/>
      <c r="C213" s="275"/>
      <c r="D213" s="277" t="str">
        <f>IFERROR(VLOOKUP(B213,Item[],3,FALSE),IFERROR(VLOOKUP(B213,Item2[],3,FALSE),""))</f>
        <v/>
      </c>
      <c r="E213" s="276" t="str">
        <f>IFERROR(VLOOKUP(B213,Item[],2,FALSE),IFERROR(VLOOKUP(B213,Item2[],2,FALSE),""))</f>
        <v/>
      </c>
      <c r="F213" s="277"/>
      <c r="G213" s="278" t="str">
        <f t="shared" si="21"/>
        <v/>
      </c>
      <c r="H213" s="277"/>
      <c r="I213" s="277"/>
      <c r="J213" s="277"/>
      <c r="K213" s="278" t="str">
        <f t="shared" si="22"/>
        <v/>
      </c>
      <c r="L213" s="279" t="str">
        <f t="shared" si="23"/>
        <v/>
      </c>
      <c r="M213" s="277"/>
      <c r="N213" s="278" t="str">
        <f t="shared" si="24"/>
        <v/>
      </c>
      <c r="O213" s="275"/>
      <c r="P213" s="275"/>
      <c r="Q213" s="275"/>
      <c r="R213" s="275"/>
      <c r="S213" s="275"/>
      <c r="T213" s="275"/>
      <c r="U213" s="275"/>
      <c r="V213" s="275"/>
      <c r="W213" s="275"/>
      <c r="X213" s="275"/>
      <c r="Y213" s="275"/>
      <c r="Z213" s="275"/>
      <c r="AA213" s="275"/>
      <c r="AB213" s="275"/>
      <c r="AC213" s="275"/>
      <c r="AD213" s="275"/>
      <c r="AE213" s="275"/>
      <c r="AF213" s="275"/>
      <c r="AG213" s="275"/>
      <c r="AH213" s="275"/>
      <c r="AI213" s="275"/>
      <c r="AJ213" s="275"/>
      <c r="AK213" s="275"/>
      <c r="AL213" s="275"/>
      <c r="AM213" s="275"/>
      <c r="AN213" s="275"/>
      <c r="AO213" s="275"/>
      <c r="AP213" s="275"/>
      <c r="AQ213" s="275"/>
      <c r="AR213" s="275"/>
      <c r="AS213" s="280" t="str">
        <f>IF(C213&lt;&gt;0,IFERROR(IF(COUNTIF(AcuariosTto[],C213),"SI",""),""),"")</f>
        <v/>
      </c>
      <c r="AT213" s="151">
        <f>IFERROR(INDEX(AcuariosTto[SignoTTo],MATCH(C213,AcuariosTto[AcuariosTTo],0)),"")</f>
        <v>0</v>
      </c>
      <c r="AU213" s="151">
        <f>IFERROR(INDEX(AcuariosTto[TipoProd],MATCH(C213,AcuariosTto[AcuariosTTo],0)),"")</f>
        <v>0</v>
      </c>
      <c r="AV213" s="151">
        <f>IFERROR(INDEX(AcuariosTto[NomProd],MATCH(C213,AcuariosTto[AcuariosTTo],0)),"")</f>
        <v>0</v>
      </c>
      <c r="AW213" s="17" t="str">
        <f>IF(B213&lt;&gt;0,IFERROR(IF(COUNTIF(ItemOcPreven[],B213),"SI",""),""),"")</f>
        <v/>
      </c>
      <c r="AX213" s="17">
        <f>IFERROR(INDEX(ItemOcPreven[TipoProPrev],MATCH(B213,ItemOcPreven[ItemOcPreven],0)),"")</f>
        <v>0</v>
      </c>
      <c r="AY213" s="17">
        <f>IFERROR(INDEX(ItemOcPreven[NomProPrev],MATCH(B213,ItemOcPreven[ItemOcPreven],0)),"")</f>
        <v>0</v>
      </c>
      <c r="AZ213" s="17" t="str">
        <f>IF(B213&lt;&gt;0,IFERROR(IF(COUNTIF(PrevTodas[],"SI"),"SI",""),""),"")</f>
        <v/>
      </c>
      <c r="BA213" s="151" t="str">
        <f>IFERROR(INDEX(ItemOcPreven[TipoProPrev],MATCH(AZ213,PrevTodas[PrevTodas],0)),"")</f>
        <v/>
      </c>
      <c r="BB213" s="151" t="str">
        <f>IFERROR(INDEX(ItemOcPreven[NomProPrev],MATCH(AZ213,PrevTodas[PrevTodas],0)),"")</f>
        <v/>
      </c>
      <c r="BC213" s="17" t="str">
        <f>IF(B213&lt;&gt;0,IFERROR(IF(COUNTIF(ItemOcEvto[],B213),"SI",""),""),"")</f>
        <v/>
      </c>
      <c r="BD213" s="151">
        <f>IFERROR(INDEX(ItemOcEvto[TipoEvto],MATCH(B213,ItemOcEvto[ItemOcEvto],0)),"")</f>
        <v>0</v>
      </c>
      <c r="BE213" s="17" t="str">
        <f>IF(B213&lt;&gt;0,IFERROR(IF(COUNTIF(EvtoTodas[],"SI"),"SI",""),""),"")</f>
        <v/>
      </c>
      <c r="BF213" s="151" t="str">
        <f>IFERROR(INDEX(ItemOcEvto[TipoEvto],MATCH(BE213,EvtoTodas[EvtoTodas],0)),"")</f>
        <v/>
      </c>
      <c r="BG213" s="151">
        <f t="shared" si="25"/>
        <v>0</v>
      </c>
      <c r="BH213" s="151">
        <f t="shared" si="26"/>
        <v>0</v>
      </c>
    </row>
    <row r="214" spans="2:60" ht="17.25" x14ac:dyDescent="0.25">
      <c r="B214" s="275"/>
      <c r="C214" s="275"/>
      <c r="D214" s="277" t="str">
        <f>IFERROR(VLOOKUP(B214,Item[],3,FALSE),IFERROR(VLOOKUP(B214,Item2[],3,FALSE),""))</f>
        <v/>
      </c>
      <c r="E214" s="276" t="str">
        <f>IFERROR(VLOOKUP(B214,Item[],2,FALSE),IFERROR(VLOOKUP(B214,Item2[],2,FALSE),""))</f>
        <v/>
      </c>
      <c r="F214" s="277"/>
      <c r="G214" s="278" t="str">
        <f t="shared" si="21"/>
        <v/>
      </c>
      <c r="H214" s="277"/>
      <c r="I214" s="277"/>
      <c r="J214" s="277"/>
      <c r="K214" s="278" t="str">
        <f t="shared" si="22"/>
        <v/>
      </c>
      <c r="L214" s="279" t="str">
        <f t="shared" si="23"/>
        <v/>
      </c>
      <c r="M214" s="277"/>
      <c r="N214" s="278" t="str">
        <f t="shared" si="24"/>
        <v/>
      </c>
      <c r="O214" s="275"/>
      <c r="P214" s="275"/>
      <c r="Q214" s="275"/>
      <c r="R214" s="275"/>
      <c r="S214" s="275"/>
      <c r="T214" s="275"/>
      <c r="U214" s="275"/>
      <c r="V214" s="275"/>
      <c r="W214" s="275"/>
      <c r="X214" s="275"/>
      <c r="Y214" s="275"/>
      <c r="Z214" s="275"/>
      <c r="AA214" s="275"/>
      <c r="AB214" s="275"/>
      <c r="AC214" s="275"/>
      <c r="AD214" s="275"/>
      <c r="AE214" s="275"/>
      <c r="AF214" s="275"/>
      <c r="AG214" s="275"/>
      <c r="AH214" s="275"/>
      <c r="AI214" s="275"/>
      <c r="AJ214" s="275"/>
      <c r="AK214" s="275"/>
      <c r="AL214" s="275"/>
      <c r="AM214" s="275"/>
      <c r="AN214" s="275"/>
      <c r="AO214" s="275"/>
      <c r="AP214" s="275"/>
      <c r="AQ214" s="275"/>
      <c r="AR214" s="275"/>
      <c r="AS214" s="280" t="str">
        <f>IF(C214&lt;&gt;0,IFERROR(IF(COUNTIF(AcuariosTto[],C214),"SI",""),""),"")</f>
        <v/>
      </c>
      <c r="AT214" s="151">
        <f>IFERROR(INDEX(AcuariosTto[SignoTTo],MATCH(C214,AcuariosTto[AcuariosTTo],0)),"")</f>
        <v>0</v>
      </c>
      <c r="AU214" s="151">
        <f>IFERROR(INDEX(AcuariosTto[TipoProd],MATCH(C214,AcuariosTto[AcuariosTTo],0)),"")</f>
        <v>0</v>
      </c>
      <c r="AV214" s="151">
        <f>IFERROR(INDEX(AcuariosTto[NomProd],MATCH(C214,AcuariosTto[AcuariosTTo],0)),"")</f>
        <v>0</v>
      </c>
      <c r="AW214" s="17" t="str">
        <f>IF(B214&lt;&gt;0,IFERROR(IF(COUNTIF(ItemOcPreven[],B214),"SI",""),""),"")</f>
        <v/>
      </c>
      <c r="AX214" s="17">
        <f>IFERROR(INDEX(ItemOcPreven[TipoProPrev],MATCH(B214,ItemOcPreven[ItemOcPreven],0)),"")</f>
        <v>0</v>
      </c>
      <c r="AY214" s="17">
        <f>IFERROR(INDEX(ItemOcPreven[NomProPrev],MATCH(B214,ItemOcPreven[ItemOcPreven],0)),"")</f>
        <v>0</v>
      </c>
      <c r="AZ214" s="17" t="str">
        <f>IF(B214&lt;&gt;0,IFERROR(IF(COUNTIF(PrevTodas[],"SI"),"SI",""),""),"")</f>
        <v/>
      </c>
      <c r="BA214" s="151" t="str">
        <f>IFERROR(INDEX(ItemOcPreven[TipoProPrev],MATCH(AZ214,PrevTodas[PrevTodas],0)),"")</f>
        <v/>
      </c>
      <c r="BB214" s="151" t="str">
        <f>IFERROR(INDEX(ItemOcPreven[NomProPrev],MATCH(AZ214,PrevTodas[PrevTodas],0)),"")</f>
        <v/>
      </c>
      <c r="BC214" s="17" t="str">
        <f>IF(B214&lt;&gt;0,IFERROR(IF(COUNTIF(ItemOcEvto[],B214),"SI",""),""),"")</f>
        <v/>
      </c>
      <c r="BD214" s="151">
        <f>IFERROR(INDEX(ItemOcEvto[TipoEvto],MATCH(B214,ItemOcEvto[ItemOcEvto],0)),"")</f>
        <v>0</v>
      </c>
      <c r="BE214" s="17" t="str">
        <f>IF(B214&lt;&gt;0,IFERROR(IF(COUNTIF(EvtoTodas[],"SI"),"SI",""),""),"")</f>
        <v/>
      </c>
      <c r="BF214" s="151" t="str">
        <f>IFERROR(INDEX(ItemOcEvto[TipoEvto],MATCH(BE214,EvtoTodas[EvtoTodas],0)),"")</f>
        <v/>
      </c>
      <c r="BG214" s="151">
        <f t="shared" si="25"/>
        <v>0</v>
      </c>
      <c r="BH214" s="151">
        <f t="shared" si="26"/>
        <v>0</v>
      </c>
    </row>
    <row r="215" spans="2:60" ht="17.25" x14ac:dyDescent="0.25">
      <c r="B215" s="275"/>
      <c r="C215" s="275"/>
      <c r="D215" s="277" t="str">
        <f>IFERROR(VLOOKUP(B215,Item[],3,FALSE),IFERROR(VLOOKUP(B215,Item2[],3,FALSE),""))</f>
        <v/>
      </c>
      <c r="E215" s="276" t="str">
        <f>IFERROR(VLOOKUP(B215,Item[],2,FALSE),IFERROR(VLOOKUP(B215,Item2[],2,FALSE),""))</f>
        <v/>
      </c>
      <c r="F215" s="277"/>
      <c r="G215" s="278" t="str">
        <f t="shared" si="21"/>
        <v/>
      </c>
      <c r="H215" s="277"/>
      <c r="I215" s="277"/>
      <c r="J215" s="277"/>
      <c r="K215" s="278" t="str">
        <f t="shared" si="22"/>
        <v/>
      </c>
      <c r="L215" s="279" t="str">
        <f t="shared" si="23"/>
        <v/>
      </c>
      <c r="M215" s="277"/>
      <c r="N215" s="278" t="str">
        <f t="shared" si="24"/>
        <v/>
      </c>
      <c r="O215" s="275"/>
      <c r="P215" s="275"/>
      <c r="Q215" s="275"/>
      <c r="R215" s="275"/>
      <c r="S215" s="275"/>
      <c r="T215" s="275"/>
      <c r="U215" s="275"/>
      <c r="V215" s="275"/>
      <c r="W215" s="275"/>
      <c r="X215" s="275"/>
      <c r="Y215" s="275"/>
      <c r="Z215" s="275"/>
      <c r="AA215" s="275"/>
      <c r="AB215" s="275"/>
      <c r="AC215" s="275"/>
      <c r="AD215" s="275"/>
      <c r="AE215" s="275"/>
      <c r="AF215" s="275"/>
      <c r="AG215" s="275"/>
      <c r="AH215" s="275"/>
      <c r="AI215" s="275"/>
      <c r="AJ215" s="275"/>
      <c r="AK215" s="275"/>
      <c r="AL215" s="275"/>
      <c r="AM215" s="275"/>
      <c r="AN215" s="275"/>
      <c r="AO215" s="275"/>
      <c r="AP215" s="275"/>
      <c r="AQ215" s="275"/>
      <c r="AR215" s="275"/>
      <c r="AS215" s="280" t="str">
        <f>IF(C215&lt;&gt;0,IFERROR(IF(COUNTIF(AcuariosTto[],C215),"SI",""),""),"")</f>
        <v/>
      </c>
      <c r="AT215" s="151">
        <f>IFERROR(INDEX(AcuariosTto[SignoTTo],MATCH(C215,AcuariosTto[AcuariosTTo],0)),"")</f>
        <v>0</v>
      </c>
      <c r="AU215" s="151">
        <f>IFERROR(INDEX(AcuariosTto[TipoProd],MATCH(C215,AcuariosTto[AcuariosTTo],0)),"")</f>
        <v>0</v>
      </c>
      <c r="AV215" s="151">
        <f>IFERROR(INDEX(AcuariosTto[NomProd],MATCH(C215,AcuariosTto[AcuariosTTo],0)),"")</f>
        <v>0</v>
      </c>
      <c r="AW215" s="17" t="str">
        <f>IF(B215&lt;&gt;0,IFERROR(IF(COUNTIF(ItemOcPreven[],B215),"SI",""),""),"")</f>
        <v/>
      </c>
      <c r="AX215" s="17">
        <f>IFERROR(INDEX(ItemOcPreven[TipoProPrev],MATCH(B215,ItemOcPreven[ItemOcPreven],0)),"")</f>
        <v>0</v>
      </c>
      <c r="AY215" s="17">
        <f>IFERROR(INDEX(ItemOcPreven[NomProPrev],MATCH(B215,ItemOcPreven[ItemOcPreven],0)),"")</f>
        <v>0</v>
      </c>
      <c r="AZ215" s="17" t="str">
        <f>IF(B215&lt;&gt;0,IFERROR(IF(COUNTIF(PrevTodas[],"SI"),"SI",""),""),"")</f>
        <v/>
      </c>
      <c r="BA215" s="151" t="str">
        <f>IFERROR(INDEX(ItemOcPreven[TipoProPrev],MATCH(AZ215,PrevTodas[PrevTodas],0)),"")</f>
        <v/>
      </c>
      <c r="BB215" s="151" t="str">
        <f>IFERROR(INDEX(ItemOcPreven[NomProPrev],MATCH(AZ215,PrevTodas[PrevTodas],0)),"")</f>
        <v/>
      </c>
      <c r="BC215" s="17" t="str">
        <f>IF(B215&lt;&gt;0,IFERROR(IF(COUNTIF(ItemOcEvto[],B215),"SI",""),""),"")</f>
        <v/>
      </c>
      <c r="BD215" s="151">
        <f>IFERROR(INDEX(ItemOcEvto[TipoEvto],MATCH(B215,ItemOcEvto[ItemOcEvto],0)),"")</f>
        <v>0</v>
      </c>
      <c r="BE215" s="17" t="str">
        <f>IF(B215&lt;&gt;0,IFERROR(IF(COUNTIF(EvtoTodas[],"SI"),"SI",""),""),"")</f>
        <v/>
      </c>
      <c r="BF215" s="151" t="str">
        <f>IFERROR(INDEX(ItemOcEvto[TipoEvto],MATCH(BE215,EvtoTodas[EvtoTodas],0)),"")</f>
        <v/>
      </c>
      <c r="BG215" s="151">
        <f t="shared" si="25"/>
        <v>0</v>
      </c>
      <c r="BH215" s="151">
        <f t="shared" si="26"/>
        <v>0</v>
      </c>
    </row>
    <row r="216" spans="2:60" ht="17.25" x14ac:dyDescent="0.25">
      <c r="B216" s="275"/>
      <c r="C216" s="275"/>
      <c r="D216" s="277" t="str">
        <f>IFERROR(VLOOKUP(B216,Item[],3,FALSE),IFERROR(VLOOKUP(B216,Item2[],3,FALSE),""))</f>
        <v/>
      </c>
      <c r="E216" s="276" t="str">
        <f>IFERROR(VLOOKUP(B216,Item[],2,FALSE),IFERROR(VLOOKUP(B216,Item2[],2,FALSE),""))</f>
        <v/>
      </c>
      <c r="F216" s="277"/>
      <c r="G216" s="278" t="str">
        <f t="shared" si="21"/>
        <v/>
      </c>
      <c r="H216" s="277"/>
      <c r="I216" s="277"/>
      <c r="J216" s="277"/>
      <c r="K216" s="278" t="str">
        <f t="shared" si="22"/>
        <v/>
      </c>
      <c r="L216" s="279" t="str">
        <f t="shared" si="23"/>
        <v/>
      </c>
      <c r="M216" s="277"/>
      <c r="N216" s="278" t="str">
        <f t="shared" si="24"/>
        <v/>
      </c>
      <c r="O216" s="275"/>
      <c r="P216" s="275"/>
      <c r="Q216" s="275"/>
      <c r="R216" s="275"/>
      <c r="S216" s="275"/>
      <c r="T216" s="275"/>
      <c r="U216" s="275"/>
      <c r="V216" s="275"/>
      <c r="W216" s="275"/>
      <c r="X216" s="275"/>
      <c r="Y216" s="275"/>
      <c r="Z216" s="275"/>
      <c r="AA216" s="275"/>
      <c r="AB216" s="275"/>
      <c r="AC216" s="275"/>
      <c r="AD216" s="275"/>
      <c r="AE216" s="275"/>
      <c r="AF216" s="275"/>
      <c r="AG216" s="275"/>
      <c r="AH216" s="275"/>
      <c r="AI216" s="275"/>
      <c r="AJ216" s="275"/>
      <c r="AK216" s="275"/>
      <c r="AL216" s="275"/>
      <c r="AM216" s="275"/>
      <c r="AN216" s="275"/>
      <c r="AO216" s="275"/>
      <c r="AP216" s="275"/>
      <c r="AQ216" s="275"/>
      <c r="AR216" s="275"/>
      <c r="AS216" s="280" t="str">
        <f>IF(C216&lt;&gt;0,IFERROR(IF(COUNTIF(AcuariosTto[],C216),"SI",""),""),"")</f>
        <v/>
      </c>
      <c r="AT216" s="151">
        <f>IFERROR(INDEX(AcuariosTto[SignoTTo],MATCH(C216,AcuariosTto[AcuariosTTo],0)),"")</f>
        <v>0</v>
      </c>
      <c r="AU216" s="151">
        <f>IFERROR(INDEX(AcuariosTto[TipoProd],MATCH(C216,AcuariosTto[AcuariosTTo],0)),"")</f>
        <v>0</v>
      </c>
      <c r="AV216" s="151">
        <f>IFERROR(INDEX(AcuariosTto[NomProd],MATCH(C216,AcuariosTto[AcuariosTTo],0)),"")</f>
        <v>0</v>
      </c>
      <c r="AW216" s="17" t="str">
        <f>IF(B216&lt;&gt;0,IFERROR(IF(COUNTIF(ItemOcPreven[],B216),"SI",""),""),"")</f>
        <v/>
      </c>
      <c r="AX216" s="17">
        <f>IFERROR(INDEX(ItemOcPreven[TipoProPrev],MATCH(B216,ItemOcPreven[ItemOcPreven],0)),"")</f>
        <v>0</v>
      </c>
      <c r="AY216" s="17">
        <f>IFERROR(INDEX(ItemOcPreven[NomProPrev],MATCH(B216,ItemOcPreven[ItemOcPreven],0)),"")</f>
        <v>0</v>
      </c>
      <c r="AZ216" s="17" t="str">
        <f>IF(B216&lt;&gt;0,IFERROR(IF(COUNTIF(PrevTodas[],"SI"),"SI",""),""),"")</f>
        <v/>
      </c>
      <c r="BA216" s="151" t="str">
        <f>IFERROR(INDEX(ItemOcPreven[TipoProPrev],MATCH(AZ216,PrevTodas[PrevTodas],0)),"")</f>
        <v/>
      </c>
      <c r="BB216" s="151" t="str">
        <f>IFERROR(INDEX(ItemOcPreven[NomProPrev],MATCH(AZ216,PrevTodas[PrevTodas],0)),"")</f>
        <v/>
      </c>
      <c r="BC216" s="17" t="str">
        <f>IF(B216&lt;&gt;0,IFERROR(IF(COUNTIF(ItemOcEvto[],B216),"SI",""),""),"")</f>
        <v/>
      </c>
      <c r="BD216" s="151">
        <f>IFERROR(INDEX(ItemOcEvto[TipoEvto],MATCH(B216,ItemOcEvto[ItemOcEvto],0)),"")</f>
        <v>0</v>
      </c>
      <c r="BE216" s="17" t="str">
        <f>IF(B216&lt;&gt;0,IFERROR(IF(COUNTIF(EvtoTodas[],"SI"),"SI",""),""),"")</f>
        <v/>
      </c>
      <c r="BF216" s="151" t="str">
        <f>IFERROR(INDEX(ItemOcEvto[TipoEvto],MATCH(BE216,EvtoTodas[EvtoTodas],0)),"")</f>
        <v/>
      </c>
      <c r="BG216" s="151">
        <f t="shared" si="25"/>
        <v>0</v>
      </c>
      <c r="BH216" s="151">
        <f t="shared" si="26"/>
        <v>0</v>
      </c>
    </row>
    <row r="217" spans="2:60" ht="17.25" x14ac:dyDescent="0.25">
      <c r="B217" s="275"/>
      <c r="C217" s="275"/>
      <c r="D217" s="277" t="str">
        <f>IFERROR(VLOOKUP(B217,Item[],3,FALSE),IFERROR(VLOOKUP(B217,Item2[],3,FALSE),""))</f>
        <v/>
      </c>
      <c r="E217" s="276" t="str">
        <f>IFERROR(VLOOKUP(B217,Item[],2,FALSE),IFERROR(VLOOKUP(B217,Item2[],2,FALSE),""))</f>
        <v/>
      </c>
      <c r="F217" s="277"/>
      <c r="G217" s="278" t="str">
        <f t="shared" si="21"/>
        <v/>
      </c>
      <c r="H217" s="277"/>
      <c r="I217" s="277"/>
      <c r="J217" s="277"/>
      <c r="K217" s="278" t="str">
        <f t="shared" si="22"/>
        <v/>
      </c>
      <c r="L217" s="279" t="str">
        <f t="shared" si="23"/>
        <v/>
      </c>
      <c r="M217" s="277"/>
      <c r="N217" s="278" t="str">
        <f t="shared" si="24"/>
        <v/>
      </c>
      <c r="O217" s="275"/>
      <c r="P217" s="275"/>
      <c r="Q217" s="275"/>
      <c r="R217" s="275"/>
      <c r="S217" s="275"/>
      <c r="T217" s="275"/>
      <c r="U217" s="275"/>
      <c r="V217" s="275"/>
      <c r="W217" s="275"/>
      <c r="X217" s="275"/>
      <c r="Y217" s="275"/>
      <c r="Z217" s="275"/>
      <c r="AA217" s="275"/>
      <c r="AB217" s="275"/>
      <c r="AC217" s="275"/>
      <c r="AD217" s="275"/>
      <c r="AE217" s="275"/>
      <c r="AF217" s="275"/>
      <c r="AG217" s="275"/>
      <c r="AH217" s="275"/>
      <c r="AI217" s="275"/>
      <c r="AJ217" s="275"/>
      <c r="AK217" s="275"/>
      <c r="AL217" s="275"/>
      <c r="AM217" s="275"/>
      <c r="AN217" s="275"/>
      <c r="AO217" s="275"/>
      <c r="AP217" s="275"/>
      <c r="AQ217" s="275"/>
      <c r="AR217" s="275"/>
      <c r="AS217" s="280" t="str">
        <f>IF(C217&lt;&gt;0,IFERROR(IF(COUNTIF(AcuariosTto[],C217),"SI",""),""),"")</f>
        <v/>
      </c>
      <c r="AT217" s="151">
        <f>IFERROR(INDEX(AcuariosTto[SignoTTo],MATCH(C217,AcuariosTto[AcuariosTTo],0)),"")</f>
        <v>0</v>
      </c>
      <c r="AU217" s="151">
        <f>IFERROR(INDEX(AcuariosTto[TipoProd],MATCH(C217,AcuariosTto[AcuariosTTo],0)),"")</f>
        <v>0</v>
      </c>
      <c r="AV217" s="151">
        <f>IFERROR(INDEX(AcuariosTto[NomProd],MATCH(C217,AcuariosTto[AcuariosTTo],0)),"")</f>
        <v>0</v>
      </c>
      <c r="AW217" s="17" t="str">
        <f>IF(B217&lt;&gt;0,IFERROR(IF(COUNTIF(ItemOcPreven[],B217),"SI",""),""),"")</f>
        <v/>
      </c>
      <c r="AX217" s="17">
        <f>IFERROR(INDEX(ItemOcPreven[TipoProPrev],MATCH(B217,ItemOcPreven[ItemOcPreven],0)),"")</f>
        <v>0</v>
      </c>
      <c r="AY217" s="17">
        <f>IFERROR(INDEX(ItemOcPreven[NomProPrev],MATCH(B217,ItemOcPreven[ItemOcPreven],0)),"")</f>
        <v>0</v>
      </c>
      <c r="AZ217" s="17" t="str">
        <f>IF(B217&lt;&gt;0,IFERROR(IF(COUNTIF(PrevTodas[],"SI"),"SI",""),""),"")</f>
        <v/>
      </c>
      <c r="BA217" s="151" t="str">
        <f>IFERROR(INDEX(ItemOcPreven[TipoProPrev],MATCH(AZ217,PrevTodas[PrevTodas],0)),"")</f>
        <v/>
      </c>
      <c r="BB217" s="151" t="str">
        <f>IFERROR(INDEX(ItemOcPreven[NomProPrev],MATCH(AZ217,PrevTodas[PrevTodas],0)),"")</f>
        <v/>
      </c>
      <c r="BC217" s="17" t="str">
        <f>IF(B217&lt;&gt;0,IFERROR(IF(COUNTIF(ItemOcEvto[],B217),"SI",""),""),"")</f>
        <v/>
      </c>
      <c r="BD217" s="151">
        <f>IFERROR(INDEX(ItemOcEvto[TipoEvto],MATCH(B217,ItemOcEvto[ItemOcEvto],0)),"")</f>
        <v>0</v>
      </c>
      <c r="BE217" s="17" t="str">
        <f>IF(B217&lt;&gt;0,IFERROR(IF(COUNTIF(EvtoTodas[],"SI"),"SI",""),""),"")</f>
        <v/>
      </c>
      <c r="BF217" s="151" t="str">
        <f>IFERROR(INDEX(ItemOcEvto[TipoEvto],MATCH(BE217,EvtoTodas[EvtoTodas],0)),"")</f>
        <v/>
      </c>
      <c r="BG217" s="151">
        <f t="shared" si="25"/>
        <v>0</v>
      </c>
      <c r="BH217" s="151">
        <f t="shared" si="26"/>
        <v>0</v>
      </c>
    </row>
    <row r="218" spans="2:60" ht="17.25" x14ac:dyDescent="0.25">
      <c r="B218" s="275"/>
      <c r="C218" s="275"/>
      <c r="D218" s="277" t="str">
        <f>IFERROR(VLOOKUP(B218,Item[],3,FALSE),IFERROR(VLOOKUP(B218,Item2[],3,FALSE),""))</f>
        <v/>
      </c>
      <c r="E218" s="276" t="str">
        <f>IFERROR(VLOOKUP(B218,Item[],2,FALSE),IFERROR(VLOOKUP(B218,Item2[],2,FALSE),""))</f>
        <v/>
      </c>
      <c r="F218" s="277"/>
      <c r="G218" s="278" t="str">
        <f t="shared" si="21"/>
        <v/>
      </c>
      <c r="H218" s="277"/>
      <c r="I218" s="277"/>
      <c r="J218" s="277"/>
      <c r="K218" s="278" t="str">
        <f t="shared" si="22"/>
        <v/>
      </c>
      <c r="L218" s="279" t="str">
        <f t="shared" si="23"/>
        <v/>
      </c>
      <c r="M218" s="277"/>
      <c r="N218" s="278" t="str">
        <f t="shared" si="24"/>
        <v/>
      </c>
      <c r="O218" s="275"/>
      <c r="P218" s="275"/>
      <c r="Q218" s="275"/>
      <c r="R218" s="275"/>
      <c r="S218" s="275"/>
      <c r="T218" s="275"/>
      <c r="U218" s="275"/>
      <c r="V218" s="275"/>
      <c r="W218" s="275"/>
      <c r="X218" s="275"/>
      <c r="Y218" s="275"/>
      <c r="Z218" s="275"/>
      <c r="AA218" s="275"/>
      <c r="AB218" s="275"/>
      <c r="AC218" s="275"/>
      <c r="AD218" s="275"/>
      <c r="AE218" s="275"/>
      <c r="AF218" s="275"/>
      <c r="AG218" s="275"/>
      <c r="AH218" s="275"/>
      <c r="AI218" s="275"/>
      <c r="AJ218" s="275"/>
      <c r="AK218" s="275"/>
      <c r="AL218" s="275"/>
      <c r="AM218" s="275"/>
      <c r="AN218" s="275"/>
      <c r="AO218" s="275"/>
      <c r="AP218" s="275"/>
      <c r="AQ218" s="275"/>
      <c r="AR218" s="275"/>
      <c r="AS218" s="280" t="str">
        <f>IF(C218&lt;&gt;0,IFERROR(IF(COUNTIF(AcuariosTto[],C218),"SI",""),""),"")</f>
        <v/>
      </c>
      <c r="AT218" s="151">
        <f>IFERROR(INDEX(AcuariosTto[SignoTTo],MATCH(C218,AcuariosTto[AcuariosTTo],0)),"")</f>
        <v>0</v>
      </c>
      <c r="AU218" s="151">
        <f>IFERROR(INDEX(AcuariosTto[TipoProd],MATCH(C218,AcuariosTto[AcuariosTTo],0)),"")</f>
        <v>0</v>
      </c>
      <c r="AV218" s="151">
        <f>IFERROR(INDEX(AcuariosTto[NomProd],MATCH(C218,AcuariosTto[AcuariosTTo],0)),"")</f>
        <v>0</v>
      </c>
      <c r="AW218" s="17" t="str">
        <f>IF(B218&lt;&gt;0,IFERROR(IF(COUNTIF(ItemOcPreven[],B218),"SI",""),""),"")</f>
        <v/>
      </c>
      <c r="AX218" s="17">
        <f>IFERROR(INDEX(ItemOcPreven[TipoProPrev],MATCH(B218,ItemOcPreven[ItemOcPreven],0)),"")</f>
        <v>0</v>
      </c>
      <c r="AY218" s="17">
        <f>IFERROR(INDEX(ItemOcPreven[NomProPrev],MATCH(B218,ItemOcPreven[ItemOcPreven],0)),"")</f>
        <v>0</v>
      </c>
      <c r="AZ218" s="17" t="str">
        <f>IF(B218&lt;&gt;0,IFERROR(IF(COUNTIF(PrevTodas[],"SI"),"SI",""),""),"")</f>
        <v/>
      </c>
      <c r="BA218" s="151" t="str">
        <f>IFERROR(INDEX(ItemOcPreven[TipoProPrev],MATCH(AZ218,PrevTodas[PrevTodas],0)),"")</f>
        <v/>
      </c>
      <c r="BB218" s="151" t="str">
        <f>IFERROR(INDEX(ItemOcPreven[NomProPrev],MATCH(AZ218,PrevTodas[PrevTodas],0)),"")</f>
        <v/>
      </c>
      <c r="BC218" s="17" t="str">
        <f>IF(B218&lt;&gt;0,IFERROR(IF(COUNTIF(ItemOcEvto[],B218),"SI",""),""),"")</f>
        <v/>
      </c>
      <c r="BD218" s="151">
        <f>IFERROR(INDEX(ItemOcEvto[TipoEvto],MATCH(B218,ItemOcEvto[ItemOcEvto],0)),"")</f>
        <v>0</v>
      </c>
      <c r="BE218" s="17" t="str">
        <f>IF(B218&lt;&gt;0,IFERROR(IF(COUNTIF(EvtoTodas[],"SI"),"SI",""),""),"")</f>
        <v/>
      </c>
      <c r="BF218" s="151" t="str">
        <f>IFERROR(INDEX(ItemOcEvto[TipoEvto],MATCH(BE218,EvtoTodas[EvtoTodas],0)),"")</f>
        <v/>
      </c>
      <c r="BG218" s="151">
        <f t="shared" si="25"/>
        <v>0</v>
      </c>
      <c r="BH218" s="151">
        <f t="shared" si="26"/>
        <v>0</v>
      </c>
    </row>
    <row r="219" spans="2:60" ht="17.25" x14ac:dyDescent="0.25">
      <c r="B219" s="275"/>
      <c r="C219" s="275"/>
      <c r="D219" s="277" t="str">
        <f>IFERROR(VLOOKUP(B219,Item[],3,FALSE),IFERROR(VLOOKUP(B219,Item2[],3,FALSE),""))</f>
        <v/>
      </c>
      <c r="E219" s="276" t="str">
        <f>IFERROR(VLOOKUP(B219,Item[],2,FALSE),IFERROR(VLOOKUP(B219,Item2[],2,FALSE),""))</f>
        <v/>
      </c>
      <c r="F219" s="277"/>
      <c r="G219" s="278" t="str">
        <f t="shared" si="21"/>
        <v/>
      </c>
      <c r="H219" s="277"/>
      <c r="I219" s="277"/>
      <c r="J219" s="277"/>
      <c r="K219" s="278" t="str">
        <f t="shared" si="22"/>
        <v/>
      </c>
      <c r="L219" s="279" t="str">
        <f t="shared" si="23"/>
        <v/>
      </c>
      <c r="M219" s="277"/>
      <c r="N219" s="278" t="str">
        <f t="shared" si="24"/>
        <v/>
      </c>
      <c r="O219" s="275"/>
      <c r="P219" s="275"/>
      <c r="Q219" s="275"/>
      <c r="R219" s="275"/>
      <c r="S219" s="275"/>
      <c r="T219" s="275"/>
      <c r="U219" s="275"/>
      <c r="V219" s="275"/>
      <c r="W219" s="275"/>
      <c r="X219" s="275"/>
      <c r="Y219" s="275"/>
      <c r="Z219" s="275"/>
      <c r="AA219" s="275"/>
      <c r="AB219" s="275"/>
      <c r="AC219" s="275"/>
      <c r="AD219" s="275"/>
      <c r="AE219" s="275"/>
      <c r="AF219" s="275"/>
      <c r="AG219" s="275"/>
      <c r="AH219" s="275"/>
      <c r="AI219" s="275"/>
      <c r="AJ219" s="275"/>
      <c r="AK219" s="275"/>
      <c r="AL219" s="275"/>
      <c r="AM219" s="275"/>
      <c r="AN219" s="275"/>
      <c r="AO219" s="275"/>
      <c r="AP219" s="275"/>
      <c r="AQ219" s="275"/>
      <c r="AR219" s="275"/>
      <c r="AS219" s="280" t="str">
        <f>IF(C219&lt;&gt;0,IFERROR(IF(COUNTIF(AcuariosTto[],C219),"SI",""),""),"")</f>
        <v/>
      </c>
      <c r="AT219" s="151">
        <f>IFERROR(INDEX(AcuariosTto[SignoTTo],MATCH(C219,AcuariosTto[AcuariosTTo],0)),"")</f>
        <v>0</v>
      </c>
      <c r="AU219" s="151">
        <f>IFERROR(INDEX(AcuariosTto[TipoProd],MATCH(C219,AcuariosTto[AcuariosTTo],0)),"")</f>
        <v>0</v>
      </c>
      <c r="AV219" s="151">
        <f>IFERROR(INDEX(AcuariosTto[NomProd],MATCH(C219,AcuariosTto[AcuariosTTo],0)),"")</f>
        <v>0</v>
      </c>
      <c r="AW219" s="17" t="str">
        <f>IF(B219&lt;&gt;0,IFERROR(IF(COUNTIF(ItemOcPreven[],B219),"SI",""),""),"")</f>
        <v/>
      </c>
      <c r="AX219" s="17">
        <f>IFERROR(INDEX(ItemOcPreven[TipoProPrev],MATCH(B219,ItemOcPreven[ItemOcPreven],0)),"")</f>
        <v>0</v>
      </c>
      <c r="AY219" s="17">
        <f>IFERROR(INDEX(ItemOcPreven[NomProPrev],MATCH(B219,ItemOcPreven[ItemOcPreven],0)),"")</f>
        <v>0</v>
      </c>
      <c r="AZ219" s="17" t="str">
        <f>IF(B219&lt;&gt;0,IFERROR(IF(COUNTIF(PrevTodas[],"SI"),"SI",""),""),"")</f>
        <v/>
      </c>
      <c r="BA219" s="151" t="str">
        <f>IFERROR(INDEX(ItemOcPreven[TipoProPrev],MATCH(AZ219,PrevTodas[PrevTodas],0)),"")</f>
        <v/>
      </c>
      <c r="BB219" s="151" t="str">
        <f>IFERROR(INDEX(ItemOcPreven[NomProPrev],MATCH(AZ219,PrevTodas[PrevTodas],0)),"")</f>
        <v/>
      </c>
      <c r="BC219" s="17" t="str">
        <f>IF(B219&lt;&gt;0,IFERROR(IF(COUNTIF(ItemOcEvto[],B219),"SI",""),""),"")</f>
        <v/>
      </c>
      <c r="BD219" s="151">
        <f>IFERROR(INDEX(ItemOcEvto[TipoEvto],MATCH(B219,ItemOcEvto[ItemOcEvto],0)),"")</f>
        <v>0</v>
      </c>
      <c r="BE219" s="17" t="str">
        <f>IF(B219&lt;&gt;0,IFERROR(IF(COUNTIF(EvtoTodas[],"SI"),"SI",""),""),"")</f>
        <v/>
      </c>
      <c r="BF219" s="151" t="str">
        <f>IFERROR(INDEX(ItemOcEvto[TipoEvto],MATCH(BE219,EvtoTodas[EvtoTodas],0)),"")</f>
        <v/>
      </c>
      <c r="BG219" s="151">
        <f t="shared" si="25"/>
        <v>0</v>
      </c>
      <c r="BH219" s="151">
        <f t="shared" si="26"/>
        <v>0</v>
      </c>
    </row>
    <row r="220" spans="2:60" ht="17.25" x14ac:dyDescent="0.25">
      <c r="B220" s="275"/>
      <c r="C220" s="275"/>
      <c r="D220" s="277" t="str">
        <f>IFERROR(VLOOKUP(B220,Item[],3,FALSE),IFERROR(VLOOKUP(B220,Item2[],3,FALSE),""))</f>
        <v/>
      </c>
      <c r="E220" s="276" t="str">
        <f>IFERROR(VLOOKUP(B220,Item[],2,FALSE),IFERROR(VLOOKUP(B220,Item2[],2,FALSE),""))</f>
        <v/>
      </c>
      <c r="F220" s="277"/>
      <c r="G220" s="278" t="str">
        <f t="shared" si="21"/>
        <v/>
      </c>
      <c r="H220" s="277"/>
      <c r="I220" s="277"/>
      <c r="J220" s="277"/>
      <c r="K220" s="278" t="str">
        <f t="shared" si="22"/>
        <v/>
      </c>
      <c r="L220" s="279" t="str">
        <f t="shared" si="23"/>
        <v/>
      </c>
      <c r="M220" s="277"/>
      <c r="N220" s="278" t="str">
        <f t="shared" si="24"/>
        <v/>
      </c>
      <c r="O220" s="275"/>
      <c r="P220" s="275"/>
      <c r="Q220" s="275"/>
      <c r="R220" s="275"/>
      <c r="S220" s="275"/>
      <c r="T220" s="275"/>
      <c r="U220" s="275"/>
      <c r="V220" s="275"/>
      <c r="W220" s="275"/>
      <c r="X220" s="275"/>
      <c r="Y220" s="275"/>
      <c r="Z220" s="275"/>
      <c r="AA220" s="275"/>
      <c r="AB220" s="275"/>
      <c r="AC220" s="275"/>
      <c r="AD220" s="275"/>
      <c r="AE220" s="275"/>
      <c r="AF220" s="275"/>
      <c r="AG220" s="275"/>
      <c r="AH220" s="275"/>
      <c r="AI220" s="275"/>
      <c r="AJ220" s="275"/>
      <c r="AK220" s="275"/>
      <c r="AL220" s="275"/>
      <c r="AM220" s="275"/>
      <c r="AN220" s="275"/>
      <c r="AO220" s="275"/>
      <c r="AP220" s="275"/>
      <c r="AQ220" s="275"/>
      <c r="AR220" s="275"/>
      <c r="AS220" s="280" t="str">
        <f>IF(C220&lt;&gt;0,IFERROR(IF(COUNTIF(AcuariosTto[],C220),"SI",""),""),"")</f>
        <v/>
      </c>
      <c r="AT220" s="151">
        <f>IFERROR(INDEX(AcuariosTto[SignoTTo],MATCH(C220,AcuariosTto[AcuariosTTo],0)),"")</f>
        <v>0</v>
      </c>
      <c r="AU220" s="151">
        <f>IFERROR(INDEX(AcuariosTto[TipoProd],MATCH(C220,AcuariosTto[AcuariosTTo],0)),"")</f>
        <v>0</v>
      </c>
      <c r="AV220" s="151">
        <f>IFERROR(INDEX(AcuariosTto[NomProd],MATCH(C220,AcuariosTto[AcuariosTTo],0)),"")</f>
        <v>0</v>
      </c>
      <c r="AW220" s="17" t="str">
        <f>IF(B220&lt;&gt;0,IFERROR(IF(COUNTIF(ItemOcPreven[],B220),"SI",""),""),"")</f>
        <v/>
      </c>
      <c r="AX220" s="17">
        <f>IFERROR(INDEX(ItemOcPreven[TipoProPrev],MATCH(B220,ItemOcPreven[ItemOcPreven],0)),"")</f>
        <v>0</v>
      </c>
      <c r="AY220" s="17">
        <f>IFERROR(INDEX(ItemOcPreven[NomProPrev],MATCH(B220,ItemOcPreven[ItemOcPreven],0)),"")</f>
        <v>0</v>
      </c>
      <c r="AZ220" s="17" t="str">
        <f>IF(B220&lt;&gt;0,IFERROR(IF(COUNTIF(PrevTodas[],"SI"),"SI",""),""),"")</f>
        <v/>
      </c>
      <c r="BA220" s="151" t="str">
        <f>IFERROR(INDEX(ItemOcPreven[TipoProPrev],MATCH(AZ220,PrevTodas[PrevTodas],0)),"")</f>
        <v/>
      </c>
      <c r="BB220" s="151" t="str">
        <f>IFERROR(INDEX(ItemOcPreven[NomProPrev],MATCH(AZ220,PrevTodas[PrevTodas],0)),"")</f>
        <v/>
      </c>
      <c r="BC220" s="17" t="str">
        <f>IF(B220&lt;&gt;0,IFERROR(IF(COUNTIF(ItemOcEvto[],B220),"SI",""),""),"")</f>
        <v/>
      </c>
      <c r="BD220" s="151">
        <f>IFERROR(INDEX(ItemOcEvto[TipoEvto],MATCH(B220,ItemOcEvto[ItemOcEvto],0)),"")</f>
        <v>0</v>
      </c>
      <c r="BE220" s="17" t="str">
        <f>IF(B220&lt;&gt;0,IFERROR(IF(COUNTIF(EvtoTodas[],"SI"),"SI",""),""),"")</f>
        <v/>
      </c>
      <c r="BF220" s="151" t="str">
        <f>IFERROR(INDEX(ItemOcEvto[TipoEvto],MATCH(BE220,EvtoTodas[EvtoTodas],0)),"")</f>
        <v/>
      </c>
      <c r="BG220" s="151">
        <f t="shared" si="25"/>
        <v>0</v>
      </c>
      <c r="BH220" s="151">
        <f t="shared" si="26"/>
        <v>0</v>
      </c>
    </row>
    <row r="221" spans="2:60" ht="17.25" x14ac:dyDescent="0.25">
      <c r="B221" s="275"/>
      <c r="C221" s="275"/>
      <c r="D221" s="277" t="str">
        <f>IFERROR(VLOOKUP(B221,Item[],3,FALSE),IFERROR(VLOOKUP(B221,Item2[],3,FALSE),""))</f>
        <v/>
      </c>
      <c r="E221" s="276" t="str">
        <f>IFERROR(VLOOKUP(B221,Item[],2,FALSE),IFERROR(VLOOKUP(B221,Item2[],2,FALSE),""))</f>
        <v/>
      </c>
      <c r="F221" s="277"/>
      <c r="G221" s="278" t="str">
        <f t="shared" si="21"/>
        <v/>
      </c>
      <c r="H221" s="277"/>
      <c r="I221" s="277"/>
      <c r="J221" s="277"/>
      <c r="K221" s="278" t="str">
        <f t="shared" si="22"/>
        <v/>
      </c>
      <c r="L221" s="279" t="str">
        <f t="shared" si="23"/>
        <v/>
      </c>
      <c r="M221" s="277"/>
      <c r="N221" s="278" t="str">
        <f t="shared" si="24"/>
        <v/>
      </c>
      <c r="O221" s="275"/>
      <c r="P221" s="275"/>
      <c r="Q221" s="275"/>
      <c r="R221" s="275"/>
      <c r="S221" s="275"/>
      <c r="T221" s="275"/>
      <c r="U221" s="275"/>
      <c r="V221" s="275"/>
      <c r="W221" s="275"/>
      <c r="X221" s="275"/>
      <c r="Y221" s="275"/>
      <c r="Z221" s="275"/>
      <c r="AA221" s="275"/>
      <c r="AB221" s="275"/>
      <c r="AC221" s="275"/>
      <c r="AD221" s="275"/>
      <c r="AE221" s="275"/>
      <c r="AF221" s="275"/>
      <c r="AG221" s="275"/>
      <c r="AH221" s="275"/>
      <c r="AI221" s="275"/>
      <c r="AJ221" s="275"/>
      <c r="AK221" s="275"/>
      <c r="AL221" s="275"/>
      <c r="AM221" s="275"/>
      <c r="AN221" s="275"/>
      <c r="AO221" s="275"/>
      <c r="AP221" s="275"/>
      <c r="AQ221" s="275"/>
      <c r="AR221" s="275"/>
      <c r="AS221" s="280" t="str">
        <f>IF(C221&lt;&gt;0,IFERROR(IF(COUNTIF(AcuariosTto[],C221),"SI",""),""),"")</f>
        <v/>
      </c>
      <c r="AT221" s="151">
        <f>IFERROR(INDEX(AcuariosTto[SignoTTo],MATCH(C221,AcuariosTto[AcuariosTTo],0)),"")</f>
        <v>0</v>
      </c>
      <c r="AU221" s="151">
        <f>IFERROR(INDEX(AcuariosTto[TipoProd],MATCH(C221,AcuariosTto[AcuariosTTo],0)),"")</f>
        <v>0</v>
      </c>
      <c r="AV221" s="151">
        <f>IFERROR(INDEX(AcuariosTto[NomProd],MATCH(C221,AcuariosTto[AcuariosTTo],0)),"")</f>
        <v>0</v>
      </c>
      <c r="AW221" s="17" t="str">
        <f>IF(B221&lt;&gt;0,IFERROR(IF(COUNTIF(ItemOcPreven[],B221),"SI",""),""),"")</f>
        <v/>
      </c>
      <c r="AX221" s="17">
        <f>IFERROR(INDEX(ItemOcPreven[TipoProPrev],MATCH(B221,ItemOcPreven[ItemOcPreven],0)),"")</f>
        <v>0</v>
      </c>
      <c r="AY221" s="17">
        <f>IFERROR(INDEX(ItemOcPreven[NomProPrev],MATCH(B221,ItemOcPreven[ItemOcPreven],0)),"")</f>
        <v>0</v>
      </c>
      <c r="AZ221" s="17" t="str">
        <f>IF(B221&lt;&gt;0,IFERROR(IF(COUNTIF(PrevTodas[],"SI"),"SI",""),""),"")</f>
        <v/>
      </c>
      <c r="BA221" s="151" t="str">
        <f>IFERROR(INDEX(ItemOcPreven[TipoProPrev],MATCH(AZ221,PrevTodas[PrevTodas],0)),"")</f>
        <v/>
      </c>
      <c r="BB221" s="151" t="str">
        <f>IFERROR(INDEX(ItemOcPreven[NomProPrev],MATCH(AZ221,PrevTodas[PrevTodas],0)),"")</f>
        <v/>
      </c>
      <c r="BC221" s="17" t="str">
        <f>IF(B221&lt;&gt;0,IFERROR(IF(COUNTIF(ItemOcEvto[],B221),"SI",""),""),"")</f>
        <v/>
      </c>
      <c r="BD221" s="151">
        <f>IFERROR(INDEX(ItemOcEvto[TipoEvto],MATCH(B221,ItemOcEvto[ItemOcEvto],0)),"")</f>
        <v>0</v>
      </c>
      <c r="BE221" s="17" t="str">
        <f>IF(B221&lt;&gt;0,IFERROR(IF(COUNTIF(EvtoTodas[],"SI"),"SI",""),""),"")</f>
        <v/>
      </c>
      <c r="BF221" s="151" t="str">
        <f>IFERROR(INDEX(ItemOcEvto[TipoEvto],MATCH(BE221,EvtoTodas[EvtoTodas],0)),"")</f>
        <v/>
      </c>
      <c r="BG221" s="151">
        <f t="shared" si="25"/>
        <v>0</v>
      </c>
      <c r="BH221" s="151">
        <f t="shared" si="26"/>
        <v>0</v>
      </c>
    </row>
    <row r="222" spans="2:60" ht="17.25" x14ac:dyDescent="0.25">
      <c r="B222" s="275"/>
      <c r="C222" s="275"/>
      <c r="D222" s="277" t="str">
        <f>IFERROR(VLOOKUP(B222,Item[],3,FALSE),IFERROR(VLOOKUP(B222,Item2[],3,FALSE),""))</f>
        <v/>
      </c>
      <c r="E222" s="276" t="str">
        <f>IFERROR(VLOOKUP(B222,Item[],2,FALSE),IFERROR(VLOOKUP(B222,Item2[],2,FALSE),""))</f>
        <v/>
      </c>
      <c r="F222" s="277"/>
      <c r="G222" s="278" t="str">
        <f t="shared" si="21"/>
        <v/>
      </c>
      <c r="H222" s="277"/>
      <c r="I222" s="277"/>
      <c r="J222" s="277"/>
      <c r="K222" s="278" t="str">
        <f t="shared" si="22"/>
        <v/>
      </c>
      <c r="L222" s="279" t="str">
        <f t="shared" si="23"/>
        <v/>
      </c>
      <c r="M222" s="277"/>
      <c r="N222" s="278" t="str">
        <f t="shared" si="24"/>
        <v/>
      </c>
      <c r="O222" s="275"/>
      <c r="P222" s="275"/>
      <c r="Q222" s="275"/>
      <c r="R222" s="275"/>
      <c r="S222" s="275"/>
      <c r="T222" s="275"/>
      <c r="U222" s="275"/>
      <c r="V222" s="275"/>
      <c r="W222" s="275"/>
      <c r="X222" s="275"/>
      <c r="Y222" s="275"/>
      <c r="Z222" s="275"/>
      <c r="AA222" s="275"/>
      <c r="AB222" s="275"/>
      <c r="AC222" s="275"/>
      <c r="AD222" s="275"/>
      <c r="AE222" s="275"/>
      <c r="AF222" s="275"/>
      <c r="AG222" s="275"/>
      <c r="AH222" s="275"/>
      <c r="AI222" s="275"/>
      <c r="AJ222" s="275"/>
      <c r="AK222" s="275"/>
      <c r="AL222" s="275"/>
      <c r="AM222" s="275"/>
      <c r="AN222" s="275"/>
      <c r="AO222" s="275"/>
      <c r="AP222" s="275"/>
      <c r="AQ222" s="275"/>
      <c r="AR222" s="275"/>
      <c r="AS222" s="280" t="str">
        <f>IF(C222&lt;&gt;0,IFERROR(IF(COUNTIF(AcuariosTto[],C222),"SI",""),""),"")</f>
        <v/>
      </c>
      <c r="AT222" s="151">
        <f>IFERROR(INDEX(AcuariosTto[SignoTTo],MATCH(C222,AcuariosTto[AcuariosTTo],0)),"")</f>
        <v>0</v>
      </c>
      <c r="AU222" s="151">
        <f>IFERROR(INDEX(AcuariosTto[TipoProd],MATCH(C222,AcuariosTto[AcuariosTTo],0)),"")</f>
        <v>0</v>
      </c>
      <c r="AV222" s="151">
        <f>IFERROR(INDEX(AcuariosTto[NomProd],MATCH(C222,AcuariosTto[AcuariosTTo],0)),"")</f>
        <v>0</v>
      </c>
      <c r="AW222" s="17" t="str">
        <f>IF(B222&lt;&gt;0,IFERROR(IF(COUNTIF(ItemOcPreven[],B222),"SI",""),""),"")</f>
        <v/>
      </c>
      <c r="AX222" s="17">
        <f>IFERROR(INDEX(ItemOcPreven[TipoProPrev],MATCH(B222,ItemOcPreven[ItemOcPreven],0)),"")</f>
        <v>0</v>
      </c>
      <c r="AY222" s="17">
        <f>IFERROR(INDEX(ItemOcPreven[NomProPrev],MATCH(B222,ItemOcPreven[ItemOcPreven],0)),"")</f>
        <v>0</v>
      </c>
      <c r="AZ222" s="17" t="str">
        <f>IF(B222&lt;&gt;0,IFERROR(IF(COUNTIF(PrevTodas[],"SI"),"SI",""),""),"")</f>
        <v/>
      </c>
      <c r="BA222" s="151" t="str">
        <f>IFERROR(INDEX(ItemOcPreven[TipoProPrev],MATCH(AZ222,PrevTodas[PrevTodas],0)),"")</f>
        <v/>
      </c>
      <c r="BB222" s="151" t="str">
        <f>IFERROR(INDEX(ItemOcPreven[NomProPrev],MATCH(AZ222,PrevTodas[PrevTodas],0)),"")</f>
        <v/>
      </c>
      <c r="BC222" s="17" t="str">
        <f>IF(B222&lt;&gt;0,IFERROR(IF(COUNTIF(ItemOcEvto[],B222),"SI",""),""),"")</f>
        <v/>
      </c>
      <c r="BD222" s="151">
        <f>IFERROR(INDEX(ItemOcEvto[TipoEvto],MATCH(B222,ItemOcEvto[ItemOcEvto],0)),"")</f>
        <v>0</v>
      </c>
      <c r="BE222" s="17" t="str">
        <f>IF(B222&lt;&gt;0,IFERROR(IF(COUNTIF(EvtoTodas[],"SI"),"SI",""),""),"")</f>
        <v/>
      </c>
      <c r="BF222" s="151" t="str">
        <f>IFERROR(INDEX(ItemOcEvto[TipoEvto],MATCH(BE222,EvtoTodas[EvtoTodas],0)),"")</f>
        <v/>
      </c>
      <c r="BG222" s="151">
        <f t="shared" si="25"/>
        <v>0</v>
      </c>
      <c r="BH222" s="151">
        <f t="shared" si="26"/>
        <v>0</v>
      </c>
    </row>
    <row r="223" spans="2:60" ht="17.25" x14ac:dyDescent="0.25">
      <c r="B223" s="275"/>
      <c r="C223" s="275"/>
      <c r="D223" s="277" t="str">
        <f>IFERROR(VLOOKUP(B223,Item[],3,FALSE),IFERROR(VLOOKUP(B223,Item2[],3,FALSE),""))</f>
        <v/>
      </c>
      <c r="E223" s="276" t="str">
        <f>IFERROR(VLOOKUP(B223,Item[],2,FALSE),IFERROR(VLOOKUP(B223,Item2[],2,FALSE),""))</f>
        <v/>
      </c>
      <c r="F223" s="277"/>
      <c r="G223" s="278" t="str">
        <f t="shared" si="21"/>
        <v/>
      </c>
      <c r="H223" s="277"/>
      <c r="I223" s="277"/>
      <c r="J223" s="277"/>
      <c r="K223" s="278" t="str">
        <f t="shared" si="22"/>
        <v/>
      </c>
      <c r="L223" s="279" t="str">
        <f t="shared" si="23"/>
        <v/>
      </c>
      <c r="M223" s="277"/>
      <c r="N223" s="278" t="str">
        <f t="shared" si="24"/>
        <v/>
      </c>
      <c r="O223" s="275"/>
      <c r="P223" s="275"/>
      <c r="Q223" s="275"/>
      <c r="R223" s="275"/>
      <c r="S223" s="275"/>
      <c r="T223" s="275"/>
      <c r="U223" s="275"/>
      <c r="V223" s="275"/>
      <c r="W223" s="275"/>
      <c r="X223" s="275"/>
      <c r="Y223" s="275"/>
      <c r="Z223" s="275"/>
      <c r="AA223" s="275"/>
      <c r="AB223" s="275"/>
      <c r="AC223" s="275"/>
      <c r="AD223" s="275"/>
      <c r="AE223" s="275"/>
      <c r="AF223" s="275"/>
      <c r="AG223" s="275"/>
      <c r="AH223" s="275"/>
      <c r="AI223" s="275"/>
      <c r="AJ223" s="275"/>
      <c r="AK223" s="275"/>
      <c r="AL223" s="275"/>
      <c r="AM223" s="275"/>
      <c r="AN223" s="275"/>
      <c r="AO223" s="275"/>
      <c r="AP223" s="275"/>
      <c r="AQ223" s="275"/>
      <c r="AR223" s="275"/>
      <c r="AS223" s="280" t="str">
        <f>IF(C223&lt;&gt;0,IFERROR(IF(COUNTIF(AcuariosTto[],C223),"SI",""),""),"")</f>
        <v/>
      </c>
      <c r="AT223" s="151">
        <f>IFERROR(INDEX(AcuariosTto[SignoTTo],MATCH(C223,AcuariosTto[AcuariosTTo],0)),"")</f>
        <v>0</v>
      </c>
      <c r="AU223" s="151">
        <f>IFERROR(INDEX(AcuariosTto[TipoProd],MATCH(C223,AcuariosTto[AcuariosTTo],0)),"")</f>
        <v>0</v>
      </c>
      <c r="AV223" s="151">
        <f>IFERROR(INDEX(AcuariosTto[NomProd],MATCH(C223,AcuariosTto[AcuariosTTo],0)),"")</f>
        <v>0</v>
      </c>
      <c r="AW223" s="17" t="str">
        <f>IF(B223&lt;&gt;0,IFERROR(IF(COUNTIF(ItemOcPreven[],B223),"SI",""),""),"")</f>
        <v/>
      </c>
      <c r="AX223" s="17">
        <f>IFERROR(INDEX(ItemOcPreven[TipoProPrev],MATCH(B223,ItemOcPreven[ItemOcPreven],0)),"")</f>
        <v>0</v>
      </c>
      <c r="AY223" s="17">
        <f>IFERROR(INDEX(ItemOcPreven[NomProPrev],MATCH(B223,ItemOcPreven[ItemOcPreven],0)),"")</f>
        <v>0</v>
      </c>
      <c r="AZ223" s="17" t="str">
        <f>IF(B223&lt;&gt;0,IFERROR(IF(COUNTIF(PrevTodas[],"SI"),"SI",""),""),"")</f>
        <v/>
      </c>
      <c r="BA223" s="151" t="str">
        <f>IFERROR(INDEX(ItemOcPreven[TipoProPrev],MATCH(AZ223,PrevTodas[PrevTodas],0)),"")</f>
        <v/>
      </c>
      <c r="BB223" s="151" t="str">
        <f>IFERROR(INDEX(ItemOcPreven[NomProPrev],MATCH(AZ223,PrevTodas[PrevTodas],0)),"")</f>
        <v/>
      </c>
      <c r="BC223" s="17" t="str">
        <f>IF(B223&lt;&gt;0,IFERROR(IF(COUNTIF(ItemOcEvto[],B223),"SI",""),""),"")</f>
        <v/>
      </c>
      <c r="BD223" s="151">
        <f>IFERROR(INDEX(ItemOcEvto[TipoEvto],MATCH(B223,ItemOcEvto[ItemOcEvto],0)),"")</f>
        <v>0</v>
      </c>
      <c r="BE223" s="17" t="str">
        <f>IF(B223&lt;&gt;0,IFERROR(IF(COUNTIF(EvtoTodas[],"SI"),"SI",""),""),"")</f>
        <v/>
      </c>
      <c r="BF223" s="151" t="str">
        <f>IFERROR(INDEX(ItemOcEvto[TipoEvto],MATCH(BE223,EvtoTodas[EvtoTodas],0)),"")</f>
        <v/>
      </c>
      <c r="BG223" s="151">
        <f t="shared" si="25"/>
        <v>0</v>
      </c>
      <c r="BH223" s="151">
        <f t="shared" si="26"/>
        <v>0</v>
      </c>
    </row>
    <row r="224" spans="2:60" ht="17.25" x14ac:dyDescent="0.25">
      <c r="B224" s="275"/>
      <c r="C224" s="275"/>
      <c r="D224" s="277" t="str">
        <f>IFERROR(VLOOKUP(B224,Item[],3,FALSE),IFERROR(VLOOKUP(B224,Item2[],3,FALSE),""))</f>
        <v/>
      </c>
      <c r="E224" s="276" t="str">
        <f>IFERROR(VLOOKUP(B224,Item[],2,FALSE),IFERROR(VLOOKUP(B224,Item2[],2,FALSE),""))</f>
        <v/>
      </c>
      <c r="F224" s="277"/>
      <c r="G224" s="278" t="str">
        <f t="shared" si="21"/>
        <v/>
      </c>
      <c r="H224" s="277"/>
      <c r="I224" s="277"/>
      <c r="J224" s="277"/>
      <c r="K224" s="278" t="str">
        <f t="shared" si="22"/>
        <v/>
      </c>
      <c r="L224" s="279" t="str">
        <f t="shared" si="23"/>
        <v/>
      </c>
      <c r="M224" s="277"/>
      <c r="N224" s="278" t="str">
        <f t="shared" si="24"/>
        <v/>
      </c>
      <c r="O224" s="275"/>
      <c r="P224" s="275"/>
      <c r="Q224" s="275"/>
      <c r="R224" s="275"/>
      <c r="S224" s="275"/>
      <c r="T224" s="275"/>
      <c r="U224" s="275"/>
      <c r="V224" s="275"/>
      <c r="W224" s="275"/>
      <c r="X224" s="275"/>
      <c r="Y224" s="275"/>
      <c r="Z224" s="275"/>
      <c r="AA224" s="275"/>
      <c r="AB224" s="275"/>
      <c r="AC224" s="275"/>
      <c r="AD224" s="275"/>
      <c r="AE224" s="275"/>
      <c r="AF224" s="275"/>
      <c r="AG224" s="275"/>
      <c r="AH224" s="275"/>
      <c r="AI224" s="275"/>
      <c r="AJ224" s="275"/>
      <c r="AK224" s="275"/>
      <c r="AL224" s="275"/>
      <c r="AM224" s="275"/>
      <c r="AN224" s="275"/>
      <c r="AO224" s="275"/>
      <c r="AP224" s="275"/>
      <c r="AQ224" s="275"/>
      <c r="AR224" s="275"/>
      <c r="AS224" s="280" t="str">
        <f>IF(C224&lt;&gt;0,IFERROR(IF(COUNTIF(AcuariosTto[],C224),"SI",""),""),"")</f>
        <v/>
      </c>
      <c r="AT224" s="151">
        <f>IFERROR(INDEX(AcuariosTto[SignoTTo],MATCH(C224,AcuariosTto[AcuariosTTo],0)),"")</f>
        <v>0</v>
      </c>
      <c r="AU224" s="151">
        <f>IFERROR(INDEX(AcuariosTto[TipoProd],MATCH(C224,AcuariosTto[AcuariosTTo],0)),"")</f>
        <v>0</v>
      </c>
      <c r="AV224" s="151">
        <f>IFERROR(INDEX(AcuariosTto[NomProd],MATCH(C224,AcuariosTto[AcuariosTTo],0)),"")</f>
        <v>0</v>
      </c>
      <c r="AW224" s="17" t="str">
        <f>IF(B224&lt;&gt;0,IFERROR(IF(COUNTIF(ItemOcPreven[],B224),"SI",""),""),"")</f>
        <v/>
      </c>
      <c r="AX224" s="17">
        <f>IFERROR(INDEX(ItemOcPreven[TipoProPrev],MATCH(B224,ItemOcPreven[ItemOcPreven],0)),"")</f>
        <v>0</v>
      </c>
      <c r="AY224" s="17">
        <f>IFERROR(INDEX(ItemOcPreven[NomProPrev],MATCH(B224,ItemOcPreven[ItemOcPreven],0)),"")</f>
        <v>0</v>
      </c>
      <c r="AZ224" s="17" t="str">
        <f>IF(B224&lt;&gt;0,IFERROR(IF(COUNTIF(PrevTodas[],"SI"),"SI",""),""),"")</f>
        <v/>
      </c>
      <c r="BA224" s="151" t="str">
        <f>IFERROR(INDEX(ItemOcPreven[TipoProPrev],MATCH(AZ224,PrevTodas[PrevTodas],0)),"")</f>
        <v/>
      </c>
      <c r="BB224" s="151" t="str">
        <f>IFERROR(INDEX(ItemOcPreven[NomProPrev],MATCH(AZ224,PrevTodas[PrevTodas],0)),"")</f>
        <v/>
      </c>
      <c r="BC224" s="17" t="str">
        <f>IF(B224&lt;&gt;0,IFERROR(IF(COUNTIF(ItemOcEvto[],B224),"SI",""),""),"")</f>
        <v/>
      </c>
      <c r="BD224" s="151">
        <f>IFERROR(INDEX(ItemOcEvto[TipoEvto],MATCH(B224,ItemOcEvto[ItemOcEvto],0)),"")</f>
        <v>0</v>
      </c>
      <c r="BE224" s="17" t="str">
        <f>IF(B224&lt;&gt;0,IFERROR(IF(COUNTIF(EvtoTodas[],"SI"),"SI",""),""),"")</f>
        <v/>
      </c>
      <c r="BF224" s="151" t="str">
        <f>IFERROR(INDEX(ItemOcEvto[TipoEvto],MATCH(BE224,EvtoTodas[EvtoTodas],0)),"")</f>
        <v/>
      </c>
      <c r="BG224" s="151">
        <f t="shared" si="25"/>
        <v>0</v>
      </c>
      <c r="BH224" s="151">
        <f t="shared" si="26"/>
        <v>0</v>
      </c>
    </row>
    <row r="225" spans="2:60" ht="17.25" x14ac:dyDescent="0.25">
      <c r="B225" s="275"/>
      <c r="C225" s="275"/>
      <c r="D225" s="277" t="str">
        <f>IFERROR(VLOOKUP(B225,Item[],3,FALSE),IFERROR(VLOOKUP(B225,Item2[],3,FALSE),""))</f>
        <v/>
      </c>
      <c r="E225" s="276" t="str">
        <f>IFERROR(VLOOKUP(B225,Item[],2,FALSE),IFERROR(VLOOKUP(B225,Item2[],2,FALSE),""))</f>
        <v/>
      </c>
      <c r="F225" s="277"/>
      <c r="G225" s="278" t="str">
        <f t="shared" si="21"/>
        <v/>
      </c>
      <c r="H225" s="277"/>
      <c r="I225" s="277"/>
      <c r="J225" s="277"/>
      <c r="K225" s="278" t="str">
        <f t="shared" si="22"/>
        <v/>
      </c>
      <c r="L225" s="279" t="str">
        <f t="shared" si="23"/>
        <v/>
      </c>
      <c r="M225" s="277"/>
      <c r="N225" s="278" t="str">
        <f t="shared" si="24"/>
        <v/>
      </c>
      <c r="O225" s="275"/>
      <c r="P225" s="275"/>
      <c r="Q225" s="275"/>
      <c r="R225" s="275"/>
      <c r="S225" s="275"/>
      <c r="T225" s="275"/>
      <c r="U225" s="275"/>
      <c r="V225" s="275"/>
      <c r="W225" s="275"/>
      <c r="X225" s="275"/>
      <c r="Y225" s="275"/>
      <c r="Z225" s="275"/>
      <c r="AA225" s="275"/>
      <c r="AB225" s="275"/>
      <c r="AC225" s="275"/>
      <c r="AD225" s="275"/>
      <c r="AE225" s="275"/>
      <c r="AF225" s="275"/>
      <c r="AG225" s="275"/>
      <c r="AH225" s="275"/>
      <c r="AI225" s="275"/>
      <c r="AJ225" s="275"/>
      <c r="AK225" s="275"/>
      <c r="AL225" s="275"/>
      <c r="AM225" s="275"/>
      <c r="AN225" s="275"/>
      <c r="AO225" s="275"/>
      <c r="AP225" s="275"/>
      <c r="AQ225" s="275"/>
      <c r="AR225" s="275"/>
      <c r="AS225" s="280" t="str">
        <f>IF(C225&lt;&gt;0,IFERROR(IF(COUNTIF(AcuariosTto[],C225),"SI",""),""),"")</f>
        <v/>
      </c>
      <c r="AT225" s="151">
        <f>IFERROR(INDEX(AcuariosTto[SignoTTo],MATCH(C225,AcuariosTto[AcuariosTTo],0)),"")</f>
        <v>0</v>
      </c>
      <c r="AU225" s="151">
        <f>IFERROR(INDEX(AcuariosTto[TipoProd],MATCH(C225,AcuariosTto[AcuariosTTo],0)),"")</f>
        <v>0</v>
      </c>
      <c r="AV225" s="151">
        <f>IFERROR(INDEX(AcuariosTto[NomProd],MATCH(C225,AcuariosTto[AcuariosTTo],0)),"")</f>
        <v>0</v>
      </c>
      <c r="AW225" s="17" t="str">
        <f>IF(B225&lt;&gt;0,IFERROR(IF(COUNTIF(ItemOcPreven[],B225),"SI",""),""),"")</f>
        <v/>
      </c>
      <c r="AX225" s="17">
        <f>IFERROR(INDEX(ItemOcPreven[TipoProPrev],MATCH(B225,ItemOcPreven[ItemOcPreven],0)),"")</f>
        <v>0</v>
      </c>
      <c r="AY225" s="17">
        <f>IFERROR(INDEX(ItemOcPreven[NomProPrev],MATCH(B225,ItemOcPreven[ItemOcPreven],0)),"")</f>
        <v>0</v>
      </c>
      <c r="AZ225" s="17" t="str">
        <f>IF(B225&lt;&gt;0,IFERROR(IF(COUNTIF(PrevTodas[],"SI"),"SI",""),""),"")</f>
        <v/>
      </c>
      <c r="BA225" s="151" t="str">
        <f>IFERROR(INDEX(ItemOcPreven[TipoProPrev],MATCH(AZ225,PrevTodas[PrevTodas],0)),"")</f>
        <v/>
      </c>
      <c r="BB225" s="151" t="str">
        <f>IFERROR(INDEX(ItemOcPreven[NomProPrev],MATCH(AZ225,PrevTodas[PrevTodas],0)),"")</f>
        <v/>
      </c>
      <c r="BC225" s="17" t="str">
        <f>IF(B225&lt;&gt;0,IFERROR(IF(COUNTIF(ItemOcEvto[],B225),"SI",""),""),"")</f>
        <v/>
      </c>
      <c r="BD225" s="151">
        <f>IFERROR(INDEX(ItemOcEvto[TipoEvto],MATCH(B225,ItemOcEvto[ItemOcEvto],0)),"")</f>
        <v>0</v>
      </c>
      <c r="BE225" s="17" t="str">
        <f>IF(B225&lt;&gt;0,IFERROR(IF(COUNTIF(EvtoTodas[],"SI"),"SI",""),""),"")</f>
        <v/>
      </c>
      <c r="BF225" s="151" t="str">
        <f>IFERROR(INDEX(ItemOcEvto[TipoEvto],MATCH(BE225,EvtoTodas[EvtoTodas],0)),"")</f>
        <v/>
      </c>
      <c r="BG225" s="151">
        <f t="shared" si="25"/>
        <v>0</v>
      </c>
      <c r="BH225" s="151">
        <f t="shared" si="26"/>
        <v>0</v>
      </c>
    </row>
    <row r="226" spans="2:60" ht="17.25" x14ac:dyDescent="0.25">
      <c r="B226" s="275"/>
      <c r="C226" s="275"/>
      <c r="D226" s="277" t="str">
        <f>IFERROR(VLOOKUP(B226,Item[],3,FALSE),IFERROR(VLOOKUP(B226,Item2[],3,FALSE),""))</f>
        <v/>
      </c>
      <c r="E226" s="276" t="str">
        <f>IFERROR(VLOOKUP(B226,Item[],2,FALSE),IFERROR(VLOOKUP(B226,Item2[],2,FALSE),""))</f>
        <v/>
      </c>
      <c r="F226" s="277"/>
      <c r="G226" s="278" t="str">
        <f t="shared" si="21"/>
        <v/>
      </c>
      <c r="H226" s="277"/>
      <c r="I226" s="277"/>
      <c r="J226" s="277"/>
      <c r="K226" s="278" t="str">
        <f t="shared" si="22"/>
        <v/>
      </c>
      <c r="L226" s="279" t="str">
        <f t="shared" si="23"/>
        <v/>
      </c>
      <c r="M226" s="277"/>
      <c r="N226" s="278" t="str">
        <f t="shared" si="24"/>
        <v/>
      </c>
      <c r="O226" s="275"/>
      <c r="P226" s="275"/>
      <c r="Q226" s="275"/>
      <c r="R226" s="275"/>
      <c r="S226" s="275"/>
      <c r="T226" s="275"/>
      <c r="U226" s="275"/>
      <c r="V226" s="275"/>
      <c r="W226" s="275"/>
      <c r="X226" s="275"/>
      <c r="Y226" s="275"/>
      <c r="Z226" s="275"/>
      <c r="AA226" s="275"/>
      <c r="AB226" s="275"/>
      <c r="AC226" s="275"/>
      <c r="AD226" s="275"/>
      <c r="AE226" s="275"/>
      <c r="AF226" s="275"/>
      <c r="AG226" s="275"/>
      <c r="AH226" s="275"/>
      <c r="AI226" s="275"/>
      <c r="AJ226" s="275"/>
      <c r="AK226" s="275"/>
      <c r="AL226" s="275"/>
      <c r="AM226" s="275"/>
      <c r="AN226" s="275"/>
      <c r="AO226" s="275"/>
      <c r="AP226" s="275"/>
      <c r="AQ226" s="275"/>
      <c r="AR226" s="275"/>
      <c r="AS226" s="280" t="str">
        <f>IF(C226&lt;&gt;0,IFERROR(IF(COUNTIF(AcuariosTto[],C226),"SI",""),""),"")</f>
        <v/>
      </c>
      <c r="AT226" s="151">
        <f>IFERROR(INDEX(AcuariosTto[SignoTTo],MATCH(C226,AcuariosTto[AcuariosTTo],0)),"")</f>
        <v>0</v>
      </c>
      <c r="AU226" s="151">
        <f>IFERROR(INDEX(AcuariosTto[TipoProd],MATCH(C226,AcuariosTto[AcuariosTTo],0)),"")</f>
        <v>0</v>
      </c>
      <c r="AV226" s="151">
        <f>IFERROR(INDEX(AcuariosTto[NomProd],MATCH(C226,AcuariosTto[AcuariosTTo],0)),"")</f>
        <v>0</v>
      </c>
      <c r="AW226" s="17" t="str">
        <f>IF(B226&lt;&gt;0,IFERROR(IF(COUNTIF(ItemOcPreven[],B226),"SI",""),""),"")</f>
        <v/>
      </c>
      <c r="AX226" s="17">
        <f>IFERROR(INDEX(ItemOcPreven[TipoProPrev],MATCH(B226,ItemOcPreven[ItemOcPreven],0)),"")</f>
        <v>0</v>
      </c>
      <c r="AY226" s="17">
        <f>IFERROR(INDEX(ItemOcPreven[NomProPrev],MATCH(B226,ItemOcPreven[ItemOcPreven],0)),"")</f>
        <v>0</v>
      </c>
      <c r="AZ226" s="17" t="str">
        <f>IF(B226&lt;&gt;0,IFERROR(IF(COUNTIF(PrevTodas[],"SI"),"SI",""),""),"")</f>
        <v/>
      </c>
      <c r="BA226" s="151" t="str">
        <f>IFERROR(INDEX(ItemOcPreven[TipoProPrev],MATCH(AZ226,PrevTodas[PrevTodas],0)),"")</f>
        <v/>
      </c>
      <c r="BB226" s="151" t="str">
        <f>IFERROR(INDEX(ItemOcPreven[NomProPrev],MATCH(AZ226,PrevTodas[PrevTodas],0)),"")</f>
        <v/>
      </c>
      <c r="BC226" s="17" t="str">
        <f>IF(B226&lt;&gt;0,IFERROR(IF(COUNTIF(ItemOcEvto[],B226),"SI",""),""),"")</f>
        <v/>
      </c>
      <c r="BD226" s="151">
        <f>IFERROR(INDEX(ItemOcEvto[TipoEvto],MATCH(B226,ItemOcEvto[ItemOcEvto],0)),"")</f>
        <v>0</v>
      </c>
      <c r="BE226" s="17" t="str">
        <f>IF(B226&lt;&gt;0,IFERROR(IF(COUNTIF(EvtoTodas[],"SI"),"SI",""),""),"")</f>
        <v/>
      </c>
      <c r="BF226" s="151" t="str">
        <f>IFERROR(INDEX(ItemOcEvto[TipoEvto],MATCH(BE226,EvtoTodas[EvtoTodas],0)),"")</f>
        <v/>
      </c>
      <c r="BG226" s="151">
        <f t="shared" si="25"/>
        <v>0</v>
      </c>
      <c r="BH226" s="151">
        <f t="shared" si="26"/>
        <v>0</v>
      </c>
    </row>
    <row r="227" spans="2:60" ht="17.25" x14ac:dyDescent="0.25">
      <c r="B227" s="275"/>
      <c r="C227" s="275"/>
      <c r="D227" s="277" t="str">
        <f>IFERROR(VLOOKUP(B227,Item[],3,FALSE),IFERROR(VLOOKUP(B227,Item2[],3,FALSE),""))</f>
        <v/>
      </c>
      <c r="E227" s="276" t="str">
        <f>IFERROR(VLOOKUP(B227,Item[],2,FALSE),IFERROR(VLOOKUP(B227,Item2[],2,FALSE),""))</f>
        <v/>
      </c>
      <c r="F227" s="277"/>
      <c r="G227" s="278" t="str">
        <f t="shared" si="21"/>
        <v/>
      </c>
      <c r="H227" s="277"/>
      <c r="I227" s="277"/>
      <c r="J227" s="277"/>
      <c r="K227" s="278" t="str">
        <f t="shared" si="22"/>
        <v/>
      </c>
      <c r="L227" s="279" t="str">
        <f t="shared" si="23"/>
        <v/>
      </c>
      <c r="M227" s="277"/>
      <c r="N227" s="278" t="str">
        <f t="shared" si="24"/>
        <v/>
      </c>
      <c r="O227" s="275"/>
      <c r="P227" s="275"/>
      <c r="Q227" s="275"/>
      <c r="R227" s="275"/>
      <c r="S227" s="275"/>
      <c r="T227" s="275"/>
      <c r="U227" s="275"/>
      <c r="V227" s="275"/>
      <c r="W227" s="275"/>
      <c r="X227" s="275"/>
      <c r="Y227" s="275"/>
      <c r="Z227" s="275"/>
      <c r="AA227" s="275"/>
      <c r="AB227" s="275"/>
      <c r="AC227" s="275"/>
      <c r="AD227" s="275"/>
      <c r="AE227" s="275"/>
      <c r="AF227" s="275"/>
      <c r="AG227" s="275"/>
      <c r="AH227" s="275"/>
      <c r="AI227" s="275"/>
      <c r="AJ227" s="275"/>
      <c r="AK227" s="275"/>
      <c r="AL227" s="275"/>
      <c r="AM227" s="275"/>
      <c r="AN227" s="275"/>
      <c r="AO227" s="275"/>
      <c r="AP227" s="275"/>
      <c r="AQ227" s="275"/>
      <c r="AR227" s="275"/>
      <c r="AS227" s="280" t="str">
        <f>IF(C227&lt;&gt;0,IFERROR(IF(COUNTIF(AcuariosTto[],C227),"SI",""),""),"")</f>
        <v/>
      </c>
      <c r="AT227" s="151">
        <f>IFERROR(INDEX(AcuariosTto[SignoTTo],MATCH(C227,AcuariosTto[AcuariosTTo],0)),"")</f>
        <v>0</v>
      </c>
      <c r="AU227" s="151">
        <f>IFERROR(INDEX(AcuariosTto[TipoProd],MATCH(C227,AcuariosTto[AcuariosTTo],0)),"")</f>
        <v>0</v>
      </c>
      <c r="AV227" s="151">
        <f>IFERROR(INDEX(AcuariosTto[NomProd],MATCH(C227,AcuariosTto[AcuariosTTo],0)),"")</f>
        <v>0</v>
      </c>
      <c r="AW227" s="17" t="str">
        <f>IF(B227&lt;&gt;0,IFERROR(IF(COUNTIF(ItemOcPreven[],B227),"SI",""),""),"")</f>
        <v/>
      </c>
      <c r="AX227" s="17">
        <f>IFERROR(INDEX(ItemOcPreven[TipoProPrev],MATCH(B227,ItemOcPreven[ItemOcPreven],0)),"")</f>
        <v>0</v>
      </c>
      <c r="AY227" s="17">
        <f>IFERROR(INDEX(ItemOcPreven[NomProPrev],MATCH(B227,ItemOcPreven[ItemOcPreven],0)),"")</f>
        <v>0</v>
      </c>
      <c r="AZ227" s="17" t="str">
        <f>IF(B227&lt;&gt;0,IFERROR(IF(COUNTIF(PrevTodas[],"SI"),"SI",""),""),"")</f>
        <v/>
      </c>
      <c r="BA227" s="151" t="str">
        <f>IFERROR(INDEX(ItemOcPreven[TipoProPrev],MATCH(AZ227,PrevTodas[PrevTodas],0)),"")</f>
        <v/>
      </c>
      <c r="BB227" s="151" t="str">
        <f>IFERROR(INDEX(ItemOcPreven[NomProPrev],MATCH(AZ227,PrevTodas[PrevTodas],0)),"")</f>
        <v/>
      </c>
      <c r="BC227" s="17" t="str">
        <f>IF(B227&lt;&gt;0,IFERROR(IF(COUNTIF(ItemOcEvto[],B227),"SI",""),""),"")</f>
        <v/>
      </c>
      <c r="BD227" s="151">
        <f>IFERROR(INDEX(ItemOcEvto[TipoEvto],MATCH(B227,ItemOcEvto[ItemOcEvto],0)),"")</f>
        <v>0</v>
      </c>
      <c r="BE227" s="17" t="str">
        <f>IF(B227&lt;&gt;0,IFERROR(IF(COUNTIF(EvtoTodas[],"SI"),"SI",""),""),"")</f>
        <v/>
      </c>
      <c r="BF227" s="151" t="str">
        <f>IFERROR(INDEX(ItemOcEvto[TipoEvto],MATCH(BE227,EvtoTodas[EvtoTodas],0)),"")</f>
        <v/>
      </c>
      <c r="BG227" s="151">
        <f t="shared" si="25"/>
        <v>0</v>
      </c>
      <c r="BH227" s="151">
        <f t="shared" si="26"/>
        <v>0</v>
      </c>
    </row>
    <row r="228" spans="2:60" ht="17.25" x14ac:dyDescent="0.25">
      <c r="B228" s="275"/>
      <c r="C228" s="275"/>
      <c r="D228" s="277" t="str">
        <f>IFERROR(VLOOKUP(B228,Item[],3,FALSE),IFERROR(VLOOKUP(B228,Item2[],3,FALSE),""))</f>
        <v/>
      </c>
      <c r="E228" s="276" t="str">
        <f>IFERROR(VLOOKUP(B228,Item[],2,FALSE),IFERROR(VLOOKUP(B228,Item2[],2,FALSE),""))</f>
        <v/>
      </c>
      <c r="F228" s="277"/>
      <c r="G228" s="278" t="str">
        <f t="shared" si="21"/>
        <v/>
      </c>
      <c r="H228" s="277"/>
      <c r="I228" s="277"/>
      <c r="J228" s="277"/>
      <c r="K228" s="278" t="str">
        <f t="shared" si="22"/>
        <v/>
      </c>
      <c r="L228" s="279" t="str">
        <f t="shared" si="23"/>
        <v/>
      </c>
      <c r="M228" s="277"/>
      <c r="N228" s="278" t="str">
        <f t="shared" si="24"/>
        <v/>
      </c>
      <c r="O228" s="275"/>
      <c r="P228" s="275"/>
      <c r="Q228" s="275"/>
      <c r="R228" s="275"/>
      <c r="S228" s="275"/>
      <c r="T228" s="275"/>
      <c r="U228" s="275"/>
      <c r="V228" s="275"/>
      <c r="W228" s="275"/>
      <c r="X228" s="275"/>
      <c r="Y228" s="275"/>
      <c r="Z228" s="275"/>
      <c r="AA228" s="275"/>
      <c r="AB228" s="275"/>
      <c r="AC228" s="275"/>
      <c r="AD228" s="275"/>
      <c r="AE228" s="275"/>
      <c r="AF228" s="275"/>
      <c r="AG228" s="275"/>
      <c r="AH228" s="275"/>
      <c r="AI228" s="275"/>
      <c r="AJ228" s="275"/>
      <c r="AK228" s="275"/>
      <c r="AL228" s="275"/>
      <c r="AM228" s="275"/>
      <c r="AN228" s="275"/>
      <c r="AO228" s="275"/>
      <c r="AP228" s="275"/>
      <c r="AQ228" s="275"/>
      <c r="AR228" s="275"/>
      <c r="AS228" s="280" t="str">
        <f>IF(C228&lt;&gt;0,IFERROR(IF(COUNTIF(AcuariosTto[],C228),"SI",""),""),"")</f>
        <v/>
      </c>
      <c r="AT228" s="151">
        <f>IFERROR(INDEX(AcuariosTto[SignoTTo],MATCH(C228,AcuariosTto[AcuariosTTo],0)),"")</f>
        <v>0</v>
      </c>
      <c r="AU228" s="151">
        <f>IFERROR(INDEX(AcuariosTto[TipoProd],MATCH(C228,AcuariosTto[AcuariosTTo],0)),"")</f>
        <v>0</v>
      </c>
      <c r="AV228" s="151">
        <f>IFERROR(INDEX(AcuariosTto[NomProd],MATCH(C228,AcuariosTto[AcuariosTTo],0)),"")</f>
        <v>0</v>
      </c>
      <c r="AW228" s="17" t="str">
        <f>IF(B228&lt;&gt;0,IFERROR(IF(COUNTIF(ItemOcPreven[],B228),"SI",""),""),"")</f>
        <v/>
      </c>
      <c r="AX228" s="17">
        <f>IFERROR(INDEX(ItemOcPreven[TipoProPrev],MATCH(B228,ItemOcPreven[ItemOcPreven],0)),"")</f>
        <v>0</v>
      </c>
      <c r="AY228" s="17">
        <f>IFERROR(INDEX(ItemOcPreven[NomProPrev],MATCH(B228,ItemOcPreven[ItemOcPreven],0)),"")</f>
        <v>0</v>
      </c>
      <c r="AZ228" s="17" t="str">
        <f>IF(B228&lt;&gt;0,IFERROR(IF(COUNTIF(PrevTodas[],"SI"),"SI",""),""),"")</f>
        <v/>
      </c>
      <c r="BA228" s="151" t="str">
        <f>IFERROR(INDEX(ItemOcPreven[TipoProPrev],MATCH(AZ228,PrevTodas[PrevTodas],0)),"")</f>
        <v/>
      </c>
      <c r="BB228" s="151" t="str">
        <f>IFERROR(INDEX(ItemOcPreven[NomProPrev],MATCH(AZ228,PrevTodas[PrevTodas],0)),"")</f>
        <v/>
      </c>
      <c r="BC228" s="17" t="str">
        <f>IF(B228&lt;&gt;0,IFERROR(IF(COUNTIF(ItemOcEvto[],B228),"SI",""),""),"")</f>
        <v/>
      </c>
      <c r="BD228" s="151">
        <f>IFERROR(INDEX(ItemOcEvto[TipoEvto],MATCH(B228,ItemOcEvto[ItemOcEvto],0)),"")</f>
        <v>0</v>
      </c>
      <c r="BE228" s="17" t="str">
        <f>IF(B228&lt;&gt;0,IFERROR(IF(COUNTIF(EvtoTodas[],"SI"),"SI",""),""),"")</f>
        <v/>
      </c>
      <c r="BF228" s="151" t="str">
        <f>IFERROR(INDEX(ItemOcEvto[TipoEvto],MATCH(BE228,EvtoTodas[EvtoTodas],0)),"")</f>
        <v/>
      </c>
      <c r="BG228" s="151">
        <f t="shared" si="25"/>
        <v>0</v>
      </c>
      <c r="BH228" s="151">
        <f t="shared" si="26"/>
        <v>0</v>
      </c>
    </row>
    <row r="229" spans="2:60" ht="17.25" x14ac:dyDescent="0.25">
      <c r="B229" s="275"/>
      <c r="C229" s="275"/>
      <c r="D229" s="277" t="str">
        <f>IFERROR(VLOOKUP(B229,Item[],3,FALSE),IFERROR(VLOOKUP(B229,Item2[],3,FALSE),""))</f>
        <v/>
      </c>
      <c r="E229" s="276" t="str">
        <f>IFERROR(VLOOKUP(B229,Item[],2,FALSE),IFERROR(VLOOKUP(B229,Item2[],2,FALSE),""))</f>
        <v/>
      </c>
      <c r="F229" s="277"/>
      <c r="G229" s="278" t="str">
        <f t="shared" si="21"/>
        <v/>
      </c>
      <c r="H229" s="277"/>
      <c r="I229" s="277"/>
      <c r="J229" s="277"/>
      <c r="K229" s="278" t="str">
        <f t="shared" si="22"/>
        <v/>
      </c>
      <c r="L229" s="279" t="str">
        <f t="shared" si="23"/>
        <v/>
      </c>
      <c r="M229" s="277"/>
      <c r="N229" s="278" t="str">
        <f t="shared" si="24"/>
        <v/>
      </c>
      <c r="O229" s="275"/>
      <c r="P229" s="275"/>
      <c r="Q229" s="275"/>
      <c r="R229" s="275"/>
      <c r="S229" s="275"/>
      <c r="T229" s="275"/>
      <c r="U229" s="275"/>
      <c r="V229" s="275"/>
      <c r="W229" s="275"/>
      <c r="X229" s="275"/>
      <c r="Y229" s="275"/>
      <c r="Z229" s="275"/>
      <c r="AA229" s="275"/>
      <c r="AB229" s="275"/>
      <c r="AC229" s="275"/>
      <c r="AD229" s="275"/>
      <c r="AE229" s="275"/>
      <c r="AF229" s="275"/>
      <c r="AG229" s="275"/>
      <c r="AH229" s="275"/>
      <c r="AI229" s="275"/>
      <c r="AJ229" s="275"/>
      <c r="AK229" s="275"/>
      <c r="AL229" s="275"/>
      <c r="AM229" s="275"/>
      <c r="AN229" s="275"/>
      <c r="AO229" s="275"/>
      <c r="AP229" s="275"/>
      <c r="AQ229" s="275"/>
      <c r="AR229" s="275"/>
      <c r="AS229" s="280" t="str">
        <f>IF(C229&lt;&gt;0,IFERROR(IF(COUNTIF(AcuariosTto[],C229),"SI",""),""),"")</f>
        <v/>
      </c>
      <c r="AT229" s="151">
        <f>IFERROR(INDEX(AcuariosTto[SignoTTo],MATCH(C229,AcuariosTto[AcuariosTTo],0)),"")</f>
        <v>0</v>
      </c>
      <c r="AU229" s="151">
        <f>IFERROR(INDEX(AcuariosTto[TipoProd],MATCH(C229,AcuariosTto[AcuariosTTo],0)),"")</f>
        <v>0</v>
      </c>
      <c r="AV229" s="151">
        <f>IFERROR(INDEX(AcuariosTto[NomProd],MATCH(C229,AcuariosTto[AcuariosTTo],0)),"")</f>
        <v>0</v>
      </c>
      <c r="AW229" s="17" t="str">
        <f>IF(B229&lt;&gt;0,IFERROR(IF(COUNTIF(ItemOcPreven[],B229),"SI",""),""),"")</f>
        <v/>
      </c>
      <c r="AX229" s="17">
        <f>IFERROR(INDEX(ItemOcPreven[TipoProPrev],MATCH(B229,ItemOcPreven[ItemOcPreven],0)),"")</f>
        <v>0</v>
      </c>
      <c r="AY229" s="17">
        <f>IFERROR(INDEX(ItemOcPreven[NomProPrev],MATCH(B229,ItemOcPreven[ItemOcPreven],0)),"")</f>
        <v>0</v>
      </c>
      <c r="AZ229" s="17" t="str">
        <f>IF(B229&lt;&gt;0,IFERROR(IF(COUNTIF(PrevTodas[],"SI"),"SI",""),""),"")</f>
        <v/>
      </c>
      <c r="BA229" s="151" t="str">
        <f>IFERROR(INDEX(ItemOcPreven[TipoProPrev],MATCH(AZ229,PrevTodas[PrevTodas],0)),"")</f>
        <v/>
      </c>
      <c r="BB229" s="151" t="str">
        <f>IFERROR(INDEX(ItemOcPreven[NomProPrev],MATCH(AZ229,PrevTodas[PrevTodas],0)),"")</f>
        <v/>
      </c>
      <c r="BC229" s="17" t="str">
        <f>IF(B229&lt;&gt;0,IFERROR(IF(COUNTIF(ItemOcEvto[],B229),"SI",""),""),"")</f>
        <v/>
      </c>
      <c r="BD229" s="151">
        <f>IFERROR(INDEX(ItemOcEvto[TipoEvto],MATCH(B229,ItemOcEvto[ItemOcEvto],0)),"")</f>
        <v>0</v>
      </c>
      <c r="BE229" s="17" t="str">
        <f>IF(B229&lt;&gt;0,IFERROR(IF(COUNTIF(EvtoTodas[],"SI"),"SI",""),""),"")</f>
        <v/>
      </c>
      <c r="BF229" s="151" t="str">
        <f>IFERROR(INDEX(ItemOcEvto[TipoEvto],MATCH(BE229,EvtoTodas[EvtoTodas],0)),"")</f>
        <v/>
      </c>
      <c r="BG229" s="151">
        <f t="shared" si="25"/>
        <v>0</v>
      </c>
      <c r="BH229" s="151">
        <f t="shared" si="26"/>
        <v>0</v>
      </c>
    </row>
    <row r="230" spans="2:60" ht="17.25" x14ac:dyDescent="0.25">
      <c r="B230" s="275"/>
      <c r="C230" s="275"/>
      <c r="D230" s="277" t="str">
        <f>IFERROR(VLOOKUP(B230,Item[],3,FALSE),IFERROR(VLOOKUP(B230,Item2[],3,FALSE),""))</f>
        <v/>
      </c>
      <c r="E230" s="276" t="str">
        <f>IFERROR(VLOOKUP(B230,Item[],2,FALSE),IFERROR(VLOOKUP(B230,Item2[],2,FALSE),""))</f>
        <v/>
      </c>
      <c r="F230" s="277"/>
      <c r="G230" s="278" t="str">
        <f t="shared" si="21"/>
        <v/>
      </c>
      <c r="H230" s="277"/>
      <c r="I230" s="277"/>
      <c r="J230" s="277"/>
      <c r="K230" s="278" t="str">
        <f t="shared" si="22"/>
        <v/>
      </c>
      <c r="L230" s="279" t="str">
        <f t="shared" si="23"/>
        <v/>
      </c>
      <c r="M230" s="277"/>
      <c r="N230" s="278" t="str">
        <f t="shared" si="24"/>
        <v/>
      </c>
      <c r="O230" s="275"/>
      <c r="P230" s="275"/>
      <c r="Q230" s="275"/>
      <c r="R230" s="275"/>
      <c r="S230" s="275"/>
      <c r="T230" s="275"/>
      <c r="U230" s="275"/>
      <c r="V230" s="275"/>
      <c r="W230" s="275"/>
      <c r="X230" s="275"/>
      <c r="Y230" s="275"/>
      <c r="Z230" s="275"/>
      <c r="AA230" s="275"/>
      <c r="AB230" s="275"/>
      <c r="AC230" s="275"/>
      <c r="AD230" s="275"/>
      <c r="AE230" s="275"/>
      <c r="AF230" s="275"/>
      <c r="AG230" s="275"/>
      <c r="AH230" s="275"/>
      <c r="AI230" s="275"/>
      <c r="AJ230" s="275"/>
      <c r="AK230" s="275"/>
      <c r="AL230" s="275"/>
      <c r="AM230" s="275"/>
      <c r="AN230" s="275"/>
      <c r="AO230" s="275"/>
      <c r="AP230" s="275"/>
      <c r="AQ230" s="275"/>
      <c r="AR230" s="275"/>
      <c r="AS230" s="280" t="str">
        <f>IF(C230&lt;&gt;0,IFERROR(IF(COUNTIF(AcuariosTto[],C230),"SI",""),""),"")</f>
        <v/>
      </c>
      <c r="AT230" s="151">
        <f>IFERROR(INDEX(AcuariosTto[SignoTTo],MATCH(C230,AcuariosTto[AcuariosTTo],0)),"")</f>
        <v>0</v>
      </c>
      <c r="AU230" s="151">
        <f>IFERROR(INDEX(AcuariosTto[TipoProd],MATCH(C230,AcuariosTto[AcuariosTTo],0)),"")</f>
        <v>0</v>
      </c>
      <c r="AV230" s="151">
        <f>IFERROR(INDEX(AcuariosTto[NomProd],MATCH(C230,AcuariosTto[AcuariosTTo],0)),"")</f>
        <v>0</v>
      </c>
      <c r="AW230" s="17" t="str">
        <f>IF(B230&lt;&gt;0,IFERROR(IF(COUNTIF(ItemOcPreven[],B230),"SI",""),""),"")</f>
        <v/>
      </c>
      <c r="AX230" s="17">
        <f>IFERROR(INDEX(ItemOcPreven[TipoProPrev],MATCH(B230,ItemOcPreven[ItemOcPreven],0)),"")</f>
        <v>0</v>
      </c>
      <c r="AY230" s="17">
        <f>IFERROR(INDEX(ItemOcPreven[NomProPrev],MATCH(B230,ItemOcPreven[ItemOcPreven],0)),"")</f>
        <v>0</v>
      </c>
      <c r="AZ230" s="17" t="str">
        <f>IF(B230&lt;&gt;0,IFERROR(IF(COUNTIF(PrevTodas[],"SI"),"SI",""),""),"")</f>
        <v/>
      </c>
      <c r="BA230" s="151" t="str">
        <f>IFERROR(INDEX(ItemOcPreven[TipoProPrev],MATCH(AZ230,PrevTodas[PrevTodas],0)),"")</f>
        <v/>
      </c>
      <c r="BB230" s="151" t="str">
        <f>IFERROR(INDEX(ItemOcPreven[NomProPrev],MATCH(AZ230,PrevTodas[PrevTodas],0)),"")</f>
        <v/>
      </c>
      <c r="BC230" s="17" t="str">
        <f>IF(B230&lt;&gt;0,IFERROR(IF(COUNTIF(ItemOcEvto[],B230),"SI",""),""),"")</f>
        <v/>
      </c>
      <c r="BD230" s="151">
        <f>IFERROR(INDEX(ItemOcEvto[TipoEvto],MATCH(B230,ItemOcEvto[ItemOcEvto],0)),"")</f>
        <v>0</v>
      </c>
      <c r="BE230" s="17" t="str">
        <f>IF(B230&lt;&gt;0,IFERROR(IF(COUNTIF(EvtoTodas[],"SI"),"SI",""),""),"")</f>
        <v/>
      </c>
      <c r="BF230" s="151" t="str">
        <f>IFERROR(INDEX(ItemOcEvto[TipoEvto],MATCH(BE230,EvtoTodas[EvtoTodas],0)),"")</f>
        <v/>
      </c>
      <c r="BG230" s="151">
        <f t="shared" si="25"/>
        <v>0</v>
      </c>
      <c r="BH230" s="151">
        <f t="shared" si="26"/>
        <v>0</v>
      </c>
    </row>
    <row r="231" spans="2:60" ht="17.25" x14ac:dyDescent="0.25">
      <c r="B231" s="275"/>
      <c r="C231" s="275"/>
      <c r="D231" s="277" t="str">
        <f>IFERROR(VLOOKUP(B231,Item[],3,FALSE),IFERROR(VLOOKUP(B231,Item2[],3,FALSE),""))</f>
        <v/>
      </c>
      <c r="E231" s="276" t="str">
        <f>IFERROR(VLOOKUP(B231,Item[],2,FALSE),IFERROR(VLOOKUP(B231,Item2[],2,FALSE),""))</f>
        <v/>
      </c>
      <c r="F231" s="277"/>
      <c r="G231" s="278" t="str">
        <f t="shared" si="21"/>
        <v/>
      </c>
      <c r="H231" s="277"/>
      <c r="I231" s="277"/>
      <c r="J231" s="277"/>
      <c r="K231" s="278" t="str">
        <f t="shared" si="22"/>
        <v/>
      </c>
      <c r="L231" s="279" t="str">
        <f t="shared" si="23"/>
        <v/>
      </c>
      <c r="M231" s="277"/>
      <c r="N231" s="278" t="str">
        <f t="shared" si="24"/>
        <v/>
      </c>
      <c r="O231" s="275"/>
      <c r="P231" s="275"/>
      <c r="Q231" s="275"/>
      <c r="R231" s="275"/>
      <c r="S231" s="275"/>
      <c r="T231" s="275"/>
      <c r="U231" s="275"/>
      <c r="V231" s="275"/>
      <c r="W231" s="275"/>
      <c r="X231" s="275"/>
      <c r="Y231" s="275"/>
      <c r="Z231" s="275"/>
      <c r="AA231" s="275"/>
      <c r="AB231" s="275"/>
      <c r="AC231" s="275"/>
      <c r="AD231" s="275"/>
      <c r="AE231" s="275"/>
      <c r="AF231" s="275"/>
      <c r="AG231" s="275"/>
      <c r="AH231" s="275"/>
      <c r="AI231" s="275"/>
      <c r="AJ231" s="275"/>
      <c r="AK231" s="275"/>
      <c r="AL231" s="275"/>
      <c r="AM231" s="275"/>
      <c r="AN231" s="275"/>
      <c r="AO231" s="275"/>
      <c r="AP231" s="275"/>
      <c r="AQ231" s="275"/>
      <c r="AR231" s="275"/>
      <c r="AS231" s="280" t="str">
        <f>IF(C231&lt;&gt;0,IFERROR(IF(COUNTIF(AcuariosTto[],C231),"SI",""),""),"")</f>
        <v/>
      </c>
      <c r="AT231" s="151">
        <f>IFERROR(INDEX(AcuariosTto[SignoTTo],MATCH(C231,AcuariosTto[AcuariosTTo],0)),"")</f>
        <v>0</v>
      </c>
      <c r="AU231" s="151">
        <f>IFERROR(INDEX(AcuariosTto[TipoProd],MATCH(C231,AcuariosTto[AcuariosTTo],0)),"")</f>
        <v>0</v>
      </c>
      <c r="AV231" s="151">
        <f>IFERROR(INDEX(AcuariosTto[NomProd],MATCH(C231,AcuariosTto[AcuariosTTo],0)),"")</f>
        <v>0</v>
      </c>
      <c r="AW231" s="17" t="str">
        <f>IF(B231&lt;&gt;0,IFERROR(IF(COUNTIF(ItemOcPreven[],B231),"SI",""),""),"")</f>
        <v/>
      </c>
      <c r="AX231" s="17">
        <f>IFERROR(INDEX(ItemOcPreven[TipoProPrev],MATCH(B231,ItemOcPreven[ItemOcPreven],0)),"")</f>
        <v>0</v>
      </c>
      <c r="AY231" s="17">
        <f>IFERROR(INDEX(ItemOcPreven[NomProPrev],MATCH(B231,ItemOcPreven[ItemOcPreven],0)),"")</f>
        <v>0</v>
      </c>
      <c r="AZ231" s="17" t="str">
        <f>IF(B231&lt;&gt;0,IFERROR(IF(COUNTIF(PrevTodas[],"SI"),"SI",""),""),"")</f>
        <v/>
      </c>
      <c r="BA231" s="151" t="str">
        <f>IFERROR(INDEX(ItemOcPreven[TipoProPrev],MATCH(AZ231,PrevTodas[PrevTodas],0)),"")</f>
        <v/>
      </c>
      <c r="BB231" s="151" t="str">
        <f>IFERROR(INDEX(ItemOcPreven[NomProPrev],MATCH(AZ231,PrevTodas[PrevTodas],0)),"")</f>
        <v/>
      </c>
      <c r="BC231" s="17" t="str">
        <f>IF(B231&lt;&gt;0,IFERROR(IF(COUNTIF(ItemOcEvto[],B231),"SI",""),""),"")</f>
        <v/>
      </c>
      <c r="BD231" s="151">
        <f>IFERROR(INDEX(ItemOcEvto[TipoEvto],MATCH(B231,ItemOcEvto[ItemOcEvto],0)),"")</f>
        <v>0</v>
      </c>
      <c r="BE231" s="17" t="str">
        <f>IF(B231&lt;&gt;0,IFERROR(IF(COUNTIF(EvtoTodas[],"SI"),"SI",""),""),"")</f>
        <v/>
      </c>
      <c r="BF231" s="151" t="str">
        <f>IFERROR(INDEX(ItemOcEvto[TipoEvto],MATCH(BE231,EvtoTodas[EvtoTodas],0)),"")</f>
        <v/>
      </c>
      <c r="BG231" s="151">
        <f t="shared" si="25"/>
        <v>0</v>
      </c>
      <c r="BH231" s="151">
        <f t="shared" si="26"/>
        <v>0</v>
      </c>
    </row>
    <row r="232" spans="2:60" ht="17.25" x14ac:dyDescent="0.25">
      <c r="B232" s="275"/>
      <c r="C232" s="275"/>
      <c r="D232" s="277" t="str">
        <f>IFERROR(VLOOKUP(B232,Item[],3,FALSE),IFERROR(VLOOKUP(B232,Item2[],3,FALSE),""))</f>
        <v/>
      </c>
      <c r="E232" s="276" t="str">
        <f>IFERROR(VLOOKUP(B232,Item[],2,FALSE),IFERROR(VLOOKUP(B232,Item2[],2,FALSE),""))</f>
        <v/>
      </c>
      <c r="F232" s="277"/>
      <c r="G232" s="278" t="str">
        <f t="shared" si="21"/>
        <v/>
      </c>
      <c r="H232" s="277"/>
      <c r="I232" s="277"/>
      <c r="J232" s="277"/>
      <c r="K232" s="278" t="str">
        <f t="shared" si="22"/>
        <v/>
      </c>
      <c r="L232" s="279" t="str">
        <f t="shared" si="23"/>
        <v/>
      </c>
      <c r="M232" s="277"/>
      <c r="N232" s="278" t="str">
        <f t="shared" si="24"/>
        <v/>
      </c>
      <c r="O232" s="275"/>
      <c r="P232" s="275"/>
      <c r="Q232" s="275"/>
      <c r="R232" s="275"/>
      <c r="S232" s="275"/>
      <c r="T232" s="275"/>
      <c r="U232" s="275"/>
      <c r="V232" s="275"/>
      <c r="W232" s="275"/>
      <c r="X232" s="275"/>
      <c r="Y232" s="275"/>
      <c r="Z232" s="275"/>
      <c r="AA232" s="275"/>
      <c r="AB232" s="275"/>
      <c r="AC232" s="275"/>
      <c r="AD232" s="275"/>
      <c r="AE232" s="275"/>
      <c r="AF232" s="275"/>
      <c r="AG232" s="275"/>
      <c r="AH232" s="275"/>
      <c r="AI232" s="275"/>
      <c r="AJ232" s="275"/>
      <c r="AK232" s="275"/>
      <c r="AL232" s="275"/>
      <c r="AM232" s="275"/>
      <c r="AN232" s="275"/>
      <c r="AO232" s="275"/>
      <c r="AP232" s="275"/>
      <c r="AQ232" s="275"/>
      <c r="AR232" s="275"/>
      <c r="AS232" s="280" t="str">
        <f>IF(C232&lt;&gt;0,IFERROR(IF(COUNTIF(AcuariosTto[],C232),"SI",""),""),"")</f>
        <v/>
      </c>
      <c r="AT232" s="151">
        <f>IFERROR(INDEX(AcuariosTto[SignoTTo],MATCH(C232,AcuariosTto[AcuariosTTo],0)),"")</f>
        <v>0</v>
      </c>
      <c r="AU232" s="151">
        <f>IFERROR(INDEX(AcuariosTto[TipoProd],MATCH(C232,AcuariosTto[AcuariosTTo],0)),"")</f>
        <v>0</v>
      </c>
      <c r="AV232" s="151">
        <f>IFERROR(INDEX(AcuariosTto[NomProd],MATCH(C232,AcuariosTto[AcuariosTTo],0)),"")</f>
        <v>0</v>
      </c>
      <c r="AW232" s="17" t="str">
        <f>IF(B232&lt;&gt;0,IFERROR(IF(COUNTIF(ItemOcPreven[],B232),"SI",""),""),"")</f>
        <v/>
      </c>
      <c r="AX232" s="17">
        <f>IFERROR(INDEX(ItemOcPreven[TipoProPrev],MATCH(B232,ItemOcPreven[ItemOcPreven],0)),"")</f>
        <v>0</v>
      </c>
      <c r="AY232" s="17">
        <f>IFERROR(INDEX(ItemOcPreven[NomProPrev],MATCH(B232,ItemOcPreven[ItemOcPreven],0)),"")</f>
        <v>0</v>
      </c>
      <c r="AZ232" s="17" t="str">
        <f>IF(B232&lt;&gt;0,IFERROR(IF(COUNTIF(PrevTodas[],"SI"),"SI",""),""),"")</f>
        <v/>
      </c>
      <c r="BA232" s="151" t="str">
        <f>IFERROR(INDEX(ItemOcPreven[TipoProPrev],MATCH(AZ232,PrevTodas[PrevTodas],0)),"")</f>
        <v/>
      </c>
      <c r="BB232" s="151" t="str">
        <f>IFERROR(INDEX(ItemOcPreven[NomProPrev],MATCH(AZ232,PrevTodas[PrevTodas],0)),"")</f>
        <v/>
      </c>
      <c r="BC232" s="17" t="str">
        <f>IF(B232&lt;&gt;0,IFERROR(IF(COUNTIF(ItemOcEvto[],B232),"SI",""),""),"")</f>
        <v/>
      </c>
      <c r="BD232" s="151">
        <f>IFERROR(INDEX(ItemOcEvto[TipoEvto],MATCH(B232,ItemOcEvto[ItemOcEvto],0)),"")</f>
        <v>0</v>
      </c>
      <c r="BE232" s="17" t="str">
        <f>IF(B232&lt;&gt;0,IFERROR(IF(COUNTIF(EvtoTodas[],"SI"),"SI",""),""),"")</f>
        <v/>
      </c>
      <c r="BF232" s="151" t="str">
        <f>IFERROR(INDEX(ItemOcEvto[TipoEvto],MATCH(BE232,EvtoTodas[EvtoTodas],0)),"")</f>
        <v/>
      </c>
      <c r="BG232" s="151">
        <f t="shared" si="25"/>
        <v>0</v>
      </c>
      <c r="BH232" s="151">
        <f t="shared" si="26"/>
        <v>0</v>
      </c>
    </row>
    <row r="233" spans="2:60" ht="17.25" x14ac:dyDescent="0.25">
      <c r="B233" s="275"/>
      <c r="C233" s="275"/>
      <c r="D233" s="277" t="str">
        <f>IFERROR(VLOOKUP(B233,Item[],3,FALSE),IFERROR(VLOOKUP(B233,Item2[],3,FALSE),""))</f>
        <v/>
      </c>
      <c r="E233" s="276" t="str">
        <f>IFERROR(VLOOKUP(B233,Item[],2,FALSE),IFERROR(VLOOKUP(B233,Item2[],2,FALSE),""))</f>
        <v/>
      </c>
      <c r="F233" s="277"/>
      <c r="G233" s="278" t="str">
        <f t="shared" si="21"/>
        <v/>
      </c>
      <c r="H233" s="277"/>
      <c r="I233" s="277"/>
      <c r="J233" s="277"/>
      <c r="K233" s="278" t="str">
        <f t="shared" si="22"/>
        <v/>
      </c>
      <c r="L233" s="279" t="str">
        <f t="shared" si="23"/>
        <v/>
      </c>
      <c r="M233" s="277"/>
      <c r="N233" s="278" t="str">
        <f t="shared" si="24"/>
        <v/>
      </c>
      <c r="O233" s="275"/>
      <c r="P233" s="275"/>
      <c r="Q233" s="275"/>
      <c r="R233" s="275"/>
      <c r="S233" s="275"/>
      <c r="T233" s="275"/>
      <c r="U233" s="275"/>
      <c r="V233" s="275"/>
      <c r="W233" s="275"/>
      <c r="X233" s="275"/>
      <c r="Y233" s="275"/>
      <c r="Z233" s="275"/>
      <c r="AA233" s="275"/>
      <c r="AB233" s="275"/>
      <c r="AC233" s="275"/>
      <c r="AD233" s="275"/>
      <c r="AE233" s="275"/>
      <c r="AF233" s="275"/>
      <c r="AG233" s="275"/>
      <c r="AH233" s="275"/>
      <c r="AI233" s="275"/>
      <c r="AJ233" s="275"/>
      <c r="AK233" s="275"/>
      <c r="AL233" s="275"/>
      <c r="AM233" s="275"/>
      <c r="AN233" s="275"/>
      <c r="AO233" s="275"/>
      <c r="AP233" s="275"/>
      <c r="AQ233" s="275"/>
      <c r="AR233" s="275"/>
      <c r="AS233" s="280" t="str">
        <f>IF(C233&lt;&gt;0,IFERROR(IF(COUNTIF(AcuariosTto[],C233),"SI",""),""),"")</f>
        <v/>
      </c>
      <c r="AT233" s="151">
        <f>IFERROR(INDEX(AcuariosTto[SignoTTo],MATCH(C233,AcuariosTto[AcuariosTTo],0)),"")</f>
        <v>0</v>
      </c>
      <c r="AU233" s="151">
        <f>IFERROR(INDEX(AcuariosTto[TipoProd],MATCH(C233,AcuariosTto[AcuariosTTo],0)),"")</f>
        <v>0</v>
      </c>
      <c r="AV233" s="151">
        <f>IFERROR(INDEX(AcuariosTto[NomProd],MATCH(C233,AcuariosTto[AcuariosTTo],0)),"")</f>
        <v>0</v>
      </c>
      <c r="AW233" s="17" t="str">
        <f>IF(B233&lt;&gt;0,IFERROR(IF(COUNTIF(ItemOcPreven[],B233),"SI",""),""),"")</f>
        <v/>
      </c>
      <c r="AX233" s="17">
        <f>IFERROR(INDEX(ItemOcPreven[TipoProPrev],MATCH(B233,ItemOcPreven[ItemOcPreven],0)),"")</f>
        <v>0</v>
      </c>
      <c r="AY233" s="17">
        <f>IFERROR(INDEX(ItemOcPreven[NomProPrev],MATCH(B233,ItemOcPreven[ItemOcPreven],0)),"")</f>
        <v>0</v>
      </c>
      <c r="AZ233" s="17" t="str">
        <f>IF(B233&lt;&gt;0,IFERROR(IF(COUNTIF(PrevTodas[],"SI"),"SI",""),""),"")</f>
        <v/>
      </c>
      <c r="BA233" s="151" t="str">
        <f>IFERROR(INDEX(ItemOcPreven[TipoProPrev],MATCH(AZ233,PrevTodas[PrevTodas],0)),"")</f>
        <v/>
      </c>
      <c r="BB233" s="151" t="str">
        <f>IFERROR(INDEX(ItemOcPreven[NomProPrev],MATCH(AZ233,PrevTodas[PrevTodas],0)),"")</f>
        <v/>
      </c>
      <c r="BC233" s="17" t="str">
        <f>IF(B233&lt;&gt;0,IFERROR(IF(COUNTIF(ItemOcEvto[],B233),"SI",""),""),"")</f>
        <v/>
      </c>
      <c r="BD233" s="151">
        <f>IFERROR(INDEX(ItemOcEvto[TipoEvto],MATCH(B233,ItemOcEvto[ItemOcEvto],0)),"")</f>
        <v>0</v>
      </c>
      <c r="BE233" s="17" t="str">
        <f>IF(B233&lt;&gt;0,IFERROR(IF(COUNTIF(EvtoTodas[],"SI"),"SI",""),""),"")</f>
        <v/>
      </c>
      <c r="BF233" s="151" t="str">
        <f>IFERROR(INDEX(ItemOcEvto[TipoEvto],MATCH(BE233,EvtoTodas[EvtoTodas],0)),"")</f>
        <v/>
      </c>
      <c r="BG233" s="151">
        <f t="shared" si="25"/>
        <v>0</v>
      </c>
      <c r="BH233" s="151">
        <f t="shared" si="26"/>
        <v>0</v>
      </c>
    </row>
    <row r="234" spans="2:60" ht="17.25" x14ac:dyDescent="0.25">
      <c r="B234" s="275"/>
      <c r="C234" s="275"/>
      <c r="D234" s="277" t="str">
        <f>IFERROR(VLOOKUP(B234,Item[],3,FALSE),IFERROR(VLOOKUP(B234,Item2[],3,FALSE),""))</f>
        <v/>
      </c>
      <c r="E234" s="276" t="str">
        <f>IFERROR(VLOOKUP(B234,Item[],2,FALSE),IFERROR(VLOOKUP(B234,Item2[],2,FALSE),""))</f>
        <v/>
      </c>
      <c r="F234" s="277"/>
      <c r="G234" s="278" t="str">
        <f t="shared" si="21"/>
        <v/>
      </c>
      <c r="H234" s="277"/>
      <c r="I234" s="277"/>
      <c r="J234" s="277"/>
      <c r="K234" s="278" t="str">
        <f t="shared" si="22"/>
        <v/>
      </c>
      <c r="L234" s="279" t="str">
        <f t="shared" si="23"/>
        <v/>
      </c>
      <c r="M234" s="277"/>
      <c r="N234" s="278" t="str">
        <f t="shared" si="24"/>
        <v/>
      </c>
      <c r="O234" s="275"/>
      <c r="P234" s="275"/>
      <c r="Q234" s="275"/>
      <c r="R234" s="275"/>
      <c r="S234" s="275"/>
      <c r="T234" s="275"/>
      <c r="U234" s="275"/>
      <c r="V234" s="275"/>
      <c r="W234" s="275"/>
      <c r="X234" s="275"/>
      <c r="Y234" s="275"/>
      <c r="Z234" s="275"/>
      <c r="AA234" s="275"/>
      <c r="AB234" s="275"/>
      <c r="AC234" s="275"/>
      <c r="AD234" s="275"/>
      <c r="AE234" s="275"/>
      <c r="AF234" s="275"/>
      <c r="AG234" s="275"/>
      <c r="AH234" s="275"/>
      <c r="AI234" s="275"/>
      <c r="AJ234" s="275"/>
      <c r="AK234" s="275"/>
      <c r="AL234" s="275"/>
      <c r="AM234" s="275"/>
      <c r="AN234" s="275"/>
      <c r="AO234" s="275"/>
      <c r="AP234" s="275"/>
      <c r="AQ234" s="275"/>
      <c r="AR234" s="275"/>
      <c r="AS234" s="280" t="str">
        <f>IF(C234&lt;&gt;0,IFERROR(IF(COUNTIF(AcuariosTto[],C234),"SI",""),""),"")</f>
        <v/>
      </c>
      <c r="AT234" s="151">
        <f>IFERROR(INDEX(AcuariosTto[SignoTTo],MATCH(C234,AcuariosTto[AcuariosTTo],0)),"")</f>
        <v>0</v>
      </c>
      <c r="AU234" s="151">
        <f>IFERROR(INDEX(AcuariosTto[TipoProd],MATCH(C234,AcuariosTto[AcuariosTTo],0)),"")</f>
        <v>0</v>
      </c>
      <c r="AV234" s="151">
        <f>IFERROR(INDEX(AcuariosTto[NomProd],MATCH(C234,AcuariosTto[AcuariosTTo],0)),"")</f>
        <v>0</v>
      </c>
      <c r="AW234" s="17" t="str">
        <f>IF(B234&lt;&gt;0,IFERROR(IF(COUNTIF(ItemOcPreven[],B234),"SI",""),""),"")</f>
        <v/>
      </c>
      <c r="AX234" s="17">
        <f>IFERROR(INDEX(ItemOcPreven[TipoProPrev],MATCH(B234,ItemOcPreven[ItemOcPreven],0)),"")</f>
        <v>0</v>
      </c>
      <c r="AY234" s="17">
        <f>IFERROR(INDEX(ItemOcPreven[NomProPrev],MATCH(B234,ItemOcPreven[ItemOcPreven],0)),"")</f>
        <v>0</v>
      </c>
      <c r="AZ234" s="17" t="str">
        <f>IF(B234&lt;&gt;0,IFERROR(IF(COUNTIF(PrevTodas[],"SI"),"SI",""),""),"")</f>
        <v/>
      </c>
      <c r="BA234" s="151" t="str">
        <f>IFERROR(INDEX(ItemOcPreven[TipoProPrev],MATCH(AZ234,PrevTodas[PrevTodas],0)),"")</f>
        <v/>
      </c>
      <c r="BB234" s="151" t="str">
        <f>IFERROR(INDEX(ItemOcPreven[NomProPrev],MATCH(AZ234,PrevTodas[PrevTodas],0)),"")</f>
        <v/>
      </c>
      <c r="BC234" s="17" t="str">
        <f>IF(B234&lt;&gt;0,IFERROR(IF(COUNTIF(ItemOcEvto[],B234),"SI",""),""),"")</f>
        <v/>
      </c>
      <c r="BD234" s="151">
        <f>IFERROR(INDEX(ItemOcEvto[TipoEvto],MATCH(B234,ItemOcEvto[ItemOcEvto],0)),"")</f>
        <v>0</v>
      </c>
      <c r="BE234" s="17" t="str">
        <f>IF(B234&lt;&gt;0,IFERROR(IF(COUNTIF(EvtoTodas[],"SI"),"SI",""),""),"")</f>
        <v/>
      </c>
      <c r="BF234" s="151" t="str">
        <f>IFERROR(INDEX(ItemOcEvto[TipoEvto],MATCH(BE234,EvtoTodas[EvtoTodas],0)),"")</f>
        <v/>
      </c>
      <c r="BG234" s="151">
        <f t="shared" si="25"/>
        <v>0</v>
      </c>
      <c r="BH234" s="151">
        <f t="shared" si="26"/>
        <v>0</v>
      </c>
    </row>
    <row r="235" spans="2:60" ht="17.25" x14ac:dyDescent="0.25">
      <c r="B235" s="275"/>
      <c r="C235" s="275"/>
      <c r="D235" s="277" t="str">
        <f>IFERROR(VLOOKUP(B235,Item[],3,FALSE),IFERROR(VLOOKUP(B235,Item2[],3,FALSE),""))</f>
        <v/>
      </c>
      <c r="E235" s="276" t="str">
        <f>IFERROR(VLOOKUP(B235,Item[],2,FALSE),IFERROR(VLOOKUP(B235,Item2[],2,FALSE),""))</f>
        <v/>
      </c>
      <c r="F235" s="277"/>
      <c r="G235" s="278" t="str">
        <f t="shared" si="21"/>
        <v/>
      </c>
      <c r="H235" s="277"/>
      <c r="I235" s="277"/>
      <c r="J235" s="277"/>
      <c r="K235" s="278" t="str">
        <f t="shared" si="22"/>
        <v/>
      </c>
      <c r="L235" s="279" t="str">
        <f t="shared" si="23"/>
        <v/>
      </c>
      <c r="M235" s="277"/>
      <c r="N235" s="278" t="str">
        <f t="shared" si="24"/>
        <v/>
      </c>
      <c r="O235" s="275"/>
      <c r="P235" s="275"/>
      <c r="Q235" s="275"/>
      <c r="R235" s="275"/>
      <c r="S235" s="275"/>
      <c r="T235" s="275"/>
      <c r="U235" s="275"/>
      <c r="V235" s="275"/>
      <c r="W235" s="275"/>
      <c r="X235" s="275"/>
      <c r="Y235" s="275"/>
      <c r="Z235" s="275"/>
      <c r="AA235" s="275"/>
      <c r="AB235" s="275"/>
      <c r="AC235" s="275"/>
      <c r="AD235" s="275"/>
      <c r="AE235" s="275"/>
      <c r="AF235" s="275"/>
      <c r="AG235" s="275"/>
      <c r="AH235" s="275"/>
      <c r="AI235" s="275"/>
      <c r="AJ235" s="275"/>
      <c r="AK235" s="275"/>
      <c r="AL235" s="275"/>
      <c r="AM235" s="275"/>
      <c r="AN235" s="275"/>
      <c r="AO235" s="275"/>
      <c r="AP235" s="275"/>
      <c r="AQ235" s="275"/>
      <c r="AR235" s="275"/>
      <c r="AS235" s="280" t="str">
        <f>IF(C235&lt;&gt;0,IFERROR(IF(COUNTIF(AcuariosTto[],C235),"SI",""),""),"")</f>
        <v/>
      </c>
      <c r="AT235" s="151">
        <f>IFERROR(INDEX(AcuariosTto[SignoTTo],MATCH(C235,AcuariosTto[AcuariosTTo],0)),"")</f>
        <v>0</v>
      </c>
      <c r="AU235" s="151">
        <f>IFERROR(INDEX(AcuariosTto[TipoProd],MATCH(C235,AcuariosTto[AcuariosTTo],0)),"")</f>
        <v>0</v>
      </c>
      <c r="AV235" s="151">
        <f>IFERROR(INDEX(AcuariosTto[NomProd],MATCH(C235,AcuariosTto[AcuariosTTo],0)),"")</f>
        <v>0</v>
      </c>
      <c r="AW235" s="17" t="str">
        <f>IF(B235&lt;&gt;0,IFERROR(IF(COUNTIF(ItemOcPreven[],B235),"SI",""),""),"")</f>
        <v/>
      </c>
      <c r="AX235" s="17">
        <f>IFERROR(INDEX(ItemOcPreven[TipoProPrev],MATCH(B235,ItemOcPreven[ItemOcPreven],0)),"")</f>
        <v>0</v>
      </c>
      <c r="AY235" s="17">
        <f>IFERROR(INDEX(ItemOcPreven[NomProPrev],MATCH(B235,ItemOcPreven[ItemOcPreven],0)),"")</f>
        <v>0</v>
      </c>
      <c r="AZ235" s="17" t="str">
        <f>IF(B235&lt;&gt;0,IFERROR(IF(COUNTIF(PrevTodas[],"SI"),"SI",""),""),"")</f>
        <v/>
      </c>
      <c r="BA235" s="151" t="str">
        <f>IFERROR(INDEX(ItemOcPreven[TipoProPrev],MATCH(AZ235,PrevTodas[PrevTodas],0)),"")</f>
        <v/>
      </c>
      <c r="BB235" s="151" t="str">
        <f>IFERROR(INDEX(ItemOcPreven[NomProPrev],MATCH(AZ235,PrevTodas[PrevTodas],0)),"")</f>
        <v/>
      </c>
      <c r="BC235" s="17" t="str">
        <f>IF(B235&lt;&gt;0,IFERROR(IF(COUNTIF(ItemOcEvto[],B235),"SI",""),""),"")</f>
        <v/>
      </c>
      <c r="BD235" s="151">
        <f>IFERROR(INDEX(ItemOcEvto[TipoEvto],MATCH(B235,ItemOcEvto[ItemOcEvto],0)),"")</f>
        <v>0</v>
      </c>
      <c r="BE235" s="17" t="str">
        <f>IF(B235&lt;&gt;0,IFERROR(IF(COUNTIF(EvtoTodas[],"SI"),"SI",""),""),"")</f>
        <v/>
      </c>
      <c r="BF235" s="151" t="str">
        <f>IFERROR(INDEX(ItemOcEvto[TipoEvto],MATCH(BE235,EvtoTodas[EvtoTodas],0)),"")</f>
        <v/>
      </c>
      <c r="BG235" s="151">
        <f t="shared" si="25"/>
        <v>0</v>
      </c>
      <c r="BH235" s="151">
        <f t="shared" si="26"/>
        <v>0</v>
      </c>
    </row>
    <row r="236" spans="2:60" ht="17.25" x14ac:dyDescent="0.25">
      <c r="B236" s="275"/>
      <c r="C236" s="275"/>
      <c r="D236" s="277" t="str">
        <f>IFERROR(VLOOKUP(B236,Item[],3,FALSE),IFERROR(VLOOKUP(B236,Item2[],3,FALSE),""))</f>
        <v/>
      </c>
      <c r="E236" s="276" t="str">
        <f>IFERROR(VLOOKUP(B236,Item[],2,FALSE),IFERROR(VLOOKUP(B236,Item2[],2,FALSE),""))</f>
        <v/>
      </c>
      <c r="F236" s="277"/>
      <c r="G236" s="278" t="str">
        <f t="shared" si="21"/>
        <v/>
      </c>
      <c r="H236" s="277"/>
      <c r="I236" s="277"/>
      <c r="J236" s="277"/>
      <c r="K236" s="278" t="str">
        <f t="shared" si="22"/>
        <v/>
      </c>
      <c r="L236" s="279" t="str">
        <f t="shared" si="23"/>
        <v/>
      </c>
      <c r="M236" s="277"/>
      <c r="N236" s="278" t="str">
        <f t="shared" si="24"/>
        <v/>
      </c>
      <c r="O236" s="275"/>
      <c r="P236" s="275"/>
      <c r="Q236" s="275"/>
      <c r="R236" s="275"/>
      <c r="S236" s="275"/>
      <c r="T236" s="275"/>
      <c r="U236" s="275"/>
      <c r="V236" s="275"/>
      <c r="W236" s="275"/>
      <c r="X236" s="275"/>
      <c r="Y236" s="275"/>
      <c r="Z236" s="275"/>
      <c r="AA236" s="275"/>
      <c r="AB236" s="275"/>
      <c r="AC236" s="275"/>
      <c r="AD236" s="275"/>
      <c r="AE236" s="275"/>
      <c r="AF236" s="275"/>
      <c r="AG236" s="275"/>
      <c r="AH236" s="275"/>
      <c r="AI236" s="275"/>
      <c r="AJ236" s="275"/>
      <c r="AK236" s="275"/>
      <c r="AL236" s="275"/>
      <c r="AM236" s="275"/>
      <c r="AN236" s="275"/>
      <c r="AO236" s="275"/>
      <c r="AP236" s="275"/>
      <c r="AQ236" s="275"/>
      <c r="AR236" s="275"/>
      <c r="AS236" s="280" t="str">
        <f>IF(C236&lt;&gt;0,IFERROR(IF(COUNTIF(AcuariosTto[],C236),"SI",""),""),"")</f>
        <v/>
      </c>
      <c r="AT236" s="151">
        <f>IFERROR(INDEX(AcuariosTto[SignoTTo],MATCH(C236,AcuariosTto[AcuariosTTo],0)),"")</f>
        <v>0</v>
      </c>
      <c r="AU236" s="151">
        <f>IFERROR(INDEX(AcuariosTto[TipoProd],MATCH(C236,AcuariosTto[AcuariosTTo],0)),"")</f>
        <v>0</v>
      </c>
      <c r="AV236" s="151">
        <f>IFERROR(INDEX(AcuariosTto[NomProd],MATCH(C236,AcuariosTto[AcuariosTTo],0)),"")</f>
        <v>0</v>
      </c>
      <c r="AW236" s="17" t="str">
        <f>IF(B236&lt;&gt;0,IFERROR(IF(COUNTIF(ItemOcPreven[],B236),"SI",""),""),"")</f>
        <v/>
      </c>
      <c r="AX236" s="17">
        <f>IFERROR(INDEX(ItemOcPreven[TipoProPrev],MATCH(B236,ItemOcPreven[ItemOcPreven],0)),"")</f>
        <v>0</v>
      </c>
      <c r="AY236" s="17">
        <f>IFERROR(INDEX(ItemOcPreven[NomProPrev],MATCH(B236,ItemOcPreven[ItemOcPreven],0)),"")</f>
        <v>0</v>
      </c>
      <c r="AZ236" s="17" t="str">
        <f>IF(B236&lt;&gt;0,IFERROR(IF(COUNTIF(PrevTodas[],"SI"),"SI",""),""),"")</f>
        <v/>
      </c>
      <c r="BA236" s="151" t="str">
        <f>IFERROR(INDEX(ItemOcPreven[TipoProPrev],MATCH(AZ236,PrevTodas[PrevTodas],0)),"")</f>
        <v/>
      </c>
      <c r="BB236" s="151" t="str">
        <f>IFERROR(INDEX(ItemOcPreven[NomProPrev],MATCH(AZ236,PrevTodas[PrevTodas],0)),"")</f>
        <v/>
      </c>
      <c r="BC236" s="17" t="str">
        <f>IF(B236&lt;&gt;0,IFERROR(IF(COUNTIF(ItemOcEvto[],B236),"SI",""),""),"")</f>
        <v/>
      </c>
      <c r="BD236" s="151">
        <f>IFERROR(INDEX(ItemOcEvto[TipoEvto],MATCH(B236,ItemOcEvto[ItemOcEvto],0)),"")</f>
        <v>0</v>
      </c>
      <c r="BE236" s="17" t="str">
        <f>IF(B236&lt;&gt;0,IFERROR(IF(COUNTIF(EvtoTodas[],"SI"),"SI",""),""),"")</f>
        <v/>
      </c>
      <c r="BF236" s="151" t="str">
        <f>IFERROR(INDEX(ItemOcEvto[TipoEvto],MATCH(BE236,EvtoTodas[EvtoTodas],0)),"")</f>
        <v/>
      </c>
      <c r="BG236" s="151">
        <f t="shared" si="25"/>
        <v>0</v>
      </c>
      <c r="BH236" s="151">
        <f t="shared" si="26"/>
        <v>0</v>
      </c>
    </row>
    <row r="237" spans="2:60" ht="17.25" x14ac:dyDescent="0.25">
      <c r="B237" s="275"/>
      <c r="C237" s="275"/>
      <c r="D237" s="277" t="str">
        <f>IFERROR(VLOOKUP(B237,Item[],3,FALSE),IFERROR(VLOOKUP(B237,Item2[],3,FALSE),""))</f>
        <v/>
      </c>
      <c r="E237" s="276" t="str">
        <f>IFERROR(VLOOKUP(B237,Item[],2,FALSE),IFERROR(VLOOKUP(B237,Item2[],2,FALSE),""))</f>
        <v/>
      </c>
      <c r="F237" s="277"/>
      <c r="G237" s="278" t="str">
        <f t="shared" si="21"/>
        <v/>
      </c>
      <c r="H237" s="277"/>
      <c r="I237" s="277"/>
      <c r="J237" s="277"/>
      <c r="K237" s="278" t="str">
        <f t="shared" si="22"/>
        <v/>
      </c>
      <c r="L237" s="279" t="str">
        <f t="shared" si="23"/>
        <v/>
      </c>
      <c r="M237" s="277"/>
      <c r="N237" s="278" t="str">
        <f t="shared" si="24"/>
        <v/>
      </c>
      <c r="O237" s="275"/>
      <c r="P237" s="275"/>
      <c r="Q237" s="275"/>
      <c r="R237" s="275"/>
      <c r="S237" s="275"/>
      <c r="T237" s="275"/>
      <c r="U237" s="275"/>
      <c r="V237" s="275"/>
      <c r="W237" s="275"/>
      <c r="X237" s="275"/>
      <c r="Y237" s="275"/>
      <c r="Z237" s="275"/>
      <c r="AA237" s="275"/>
      <c r="AB237" s="275"/>
      <c r="AC237" s="275"/>
      <c r="AD237" s="275"/>
      <c r="AE237" s="275"/>
      <c r="AF237" s="275"/>
      <c r="AG237" s="275"/>
      <c r="AH237" s="275"/>
      <c r="AI237" s="275"/>
      <c r="AJ237" s="275"/>
      <c r="AK237" s="275"/>
      <c r="AL237" s="275"/>
      <c r="AM237" s="275"/>
      <c r="AN237" s="275"/>
      <c r="AO237" s="275"/>
      <c r="AP237" s="275"/>
      <c r="AQ237" s="275"/>
      <c r="AR237" s="275"/>
      <c r="AS237" s="280" t="str">
        <f>IF(C237&lt;&gt;0,IFERROR(IF(COUNTIF(AcuariosTto[],C237),"SI",""),""),"")</f>
        <v/>
      </c>
      <c r="AT237" s="151">
        <f>IFERROR(INDEX(AcuariosTto[SignoTTo],MATCH(C237,AcuariosTto[AcuariosTTo],0)),"")</f>
        <v>0</v>
      </c>
      <c r="AU237" s="151">
        <f>IFERROR(INDEX(AcuariosTto[TipoProd],MATCH(C237,AcuariosTto[AcuariosTTo],0)),"")</f>
        <v>0</v>
      </c>
      <c r="AV237" s="151">
        <f>IFERROR(INDEX(AcuariosTto[NomProd],MATCH(C237,AcuariosTto[AcuariosTTo],0)),"")</f>
        <v>0</v>
      </c>
      <c r="AW237" s="17" t="str">
        <f>IF(B237&lt;&gt;0,IFERROR(IF(COUNTIF(ItemOcPreven[],B237),"SI",""),""),"")</f>
        <v/>
      </c>
      <c r="AX237" s="17">
        <f>IFERROR(INDEX(ItemOcPreven[TipoProPrev],MATCH(B237,ItemOcPreven[ItemOcPreven],0)),"")</f>
        <v>0</v>
      </c>
      <c r="AY237" s="17">
        <f>IFERROR(INDEX(ItemOcPreven[NomProPrev],MATCH(B237,ItemOcPreven[ItemOcPreven],0)),"")</f>
        <v>0</v>
      </c>
      <c r="AZ237" s="17" t="str">
        <f>IF(B237&lt;&gt;0,IFERROR(IF(COUNTIF(PrevTodas[],"SI"),"SI",""),""),"")</f>
        <v/>
      </c>
      <c r="BA237" s="151" t="str">
        <f>IFERROR(INDEX(ItemOcPreven[TipoProPrev],MATCH(AZ237,PrevTodas[PrevTodas],0)),"")</f>
        <v/>
      </c>
      <c r="BB237" s="151" t="str">
        <f>IFERROR(INDEX(ItemOcPreven[NomProPrev],MATCH(AZ237,PrevTodas[PrevTodas],0)),"")</f>
        <v/>
      </c>
      <c r="BC237" s="17" t="str">
        <f>IF(B237&lt;&gt;0,IFERROR(IF(COUNTIF(ItemOcEvto[],B237),"SI",""),""),"")</f>
        <v/>
      </c>
      <c r="BD237" s="151">
        <f>IFERROR(INDEX(ItemOcEvto[TipoEvto],MATCH(B237,ItemOcEvto[ItemOcEvto],0)),"")</f>
        <v>0</v>
      </c>
      <c r="BE237" s="17" t="str">
        <f>IF(B237&lt;&gt;0,IFERROR(IF(COUNTIF(EvtoTodas[],"SI"),"SI",""),""),"")</f>
        <v/>
      </c>
      <c r="BF237" s="151" t="str">
        <f>IFERROR(INDEX(ItemOcEvto[TipoEvto],MATCH(BE237,EvtoTodas[EvtoTodas],0)),"")</f>
        <v/>
      </c>
      <c r="BG237" s="151">
        <f t="shared" si="25"/>
        <v>0</v>
      </c>
      <c r="BH237" s="151">
        <f t="shared" si="26"/>
        <v>0</v>
      </c>
    </row>
    <row r="238" spans="2:60" ht="17.25" x14ac:dyDescent="0.25">
      <c r="B238" s="275"/>
      <c r="C238" s="275"/>
      <c r="D238" s="277" t="str">
        <f>IFERROR(VLOOKUP(B238,Item[],3,FALSE),IFERROR(VLOOKUP(B238,Item2[],3,FALSE),""))</f>
        <v/>
      </c>
      <c r="E238" s="276" t="str">
        <f>IFERROR(VLOOKUP(B238,Item[],2,FALSE),IFERROR(VLOOKUP(B238,Item2[],2,FALSE),""))</f>
        <v/>
      </c>
      <c r="F238" s="277"/>
      <c r="G238" s="278" t="str">
        <f t="shared" si="21"/>
        <v/>
      </c>
      <c r="H238" s="277"/>
      <c r="I238" s="277"/>
      <c r="J238" s="277"/>
      <c r="K238" s="278" t="str">
        <f t="shared" si="22"/>
        <v/>
      </c>
      <c r="L238" s="279" t="str">
        <f t="shared" si="23"/>
        <v/>
      </c>
      <c r="M238" s="277"/>
      <c r="N238" s="278" t="str">
        <f t="shared" si="24"/>
        <v/>
      </c>
      <c r="O238" s="275"/>
      <c r="P238" s="275"/>
      <c r="Q238" s="275"/>
      <c r="R238" s="275"/>
      <c r="S238" s="275"/>
      <c r="T238" s="275"/>
      <c r="U238" s="275"/>
      <c r="V238" s="275"/>
      <c r="W238" s="275"/>
      <c r="X238" s="275"/>
      <c r="Y238" s="275"/>
      <c r="Z238" s="275"/>
      <c r="AA238" s="275"/>
      <c r="AB238" s="275"/>
      <c r="AC238" s="275"/>
      <c r="AD238" s="275"/>
      <c r="AE238" s="275"/>
      <c r="AF238" s="275"/>
      <c r="AG238" s="275"/>
      <c r="AH238" s="275"/>
      <c r="AI238" s="275"/>
      <c r="AJ238" s="275"/>
      <c r="AK238" s="275"/>
      <c r="AL238" s="275"/>
      <c r="AM238" s="275"/>
      <c r="AN238" s="275"/>
      <c r="AO238" s="275"/>
      <c r="AP238" s="275"/>
      <c r="AQ238" s="275"/>
      <c r="AR238" s="275"/>
      <c r="AS238" s="280" t="str">
        <f>IF(C238&lt;&gt;0,IFERROR(IF(COUNTIF(AcuariosTto[],C238),"SI",""),""),"")</f>
        <v/>
      </c>
      <c r="AT238" s="151">
        <f>IFERROR(INDEX(AcuariosTto[SignoTTo],MATCH(C238,AcuariosTto[AcuariosTTo],0)),"")</f>
        <v>0</v>
      </c>
      <c r="AU238" s="151">
        <f>IFERROR(INDEX(AcuariosTto[TipoProd],MATCH(C238,AcuariosTto[AcuariosTTo],0)),"")</f>
        <v>0</v>
      </c>
      <c r="AV238" s="151">
        <f>IFERROR(INDEX(AcuariosTto[NomProd],MATCH(C238,AcuariosTto[AcuariosTTo],0)),"")</f>
        <v>0</v>
      </c>
      <c r="AW238" s="17" t="str">
        <f>IF(B238&lt;&gt;0,IFERROR(IF(COUNTIF(ItemOcPreven[],B238),"SI",""),""),"")</f>
        <v/>
      </c>
      <c r="AX238" s="17">
        <f>IFERROR(INDEX(ItemOcPreven[TipoProPrev],MATCH(B238,ItemOcPreven[ItemOcPreven],0)),"")</f>
        <v>0</v>
      </c>
      <c r="AY238" s="17">
        <f>IFERROR(INDEX(ItemOcPreven[NomProPrev],MATCH(B238,ItemOcPreven[ItemOcPreven],0)),"")</f>
        <v>0</v>
      </c>
      <c r="AZ238" s="17" t="str">
        <f>IF(B238&lt;&gt;0,IFERROR(IF(COUNTIF(PrevTodas[],"SI"),"SI",""),""),"")</f>
        <v/>
      </c>
      <c r="BA238" s="151" t="str">
        <f>IFERROR(INDEX(ItemOcPreven[TipoProPrev],MATCH(AZ238,PrevTodas[PrevTodas],0)),"")</f>
        <v/>
      </c>
      <c r="BB238" s="151" t="str">
        <f>IFERROR(INDEX(ItemOcPreven[NomProPrev],MATCH(AZ238,PrevTodas[PrevTodas],0)),"")</f>
        <v/>
      </c>
      <c r="BC238" s="17" t="str">
        <f>IF(B238&lt;&gt;0,IFERROR(IF(COUNTIF(ItemOcEvto[],B238),"SI",""),""),"")</f>
        <v/>
      </c>
      <c r="BD238" s="151">
        <f>IFERROR(INDEX(ItemOcEvto[TipoEvto],MATCH(B238,ItemOcEvto[ItemOcEvto],0)),"")</f>
        <v>0</v>
      </c>
      <c r="BE238" s="17" t="str">
        <f>IF(B238&lt;&gt;0,IFERROR(IF(COUNTIF(EvtoTodas[],"SI"),"SI",""),""),"")</f>
        <v/>
      </c>
      <c r="BF238" s="151" t="str">
        <f>IFERROR(INDEX(ItemOcEvto[TipoEvto],MATCH(BE238,EvtoTodas[EvtoTodas],0)),"")</f>
        <v/>
      </c>
      <c r="BG238" s="151">
        <f t="shared" si="25"/>
        <v>0</v>
      </c>
      <c r="BH238" s="151">
        <f t="shared" si="26"/>
        <v>0</v>
      </c>
    </row>
    <row r="239" spans="2:60" ht="17.25" x14ac:dyDescent="0.25">
      <c r="B239" s="275"/>
      <c r="C239" s="275"/>
      <c r="D239" s="277" t="str">
        <f>IFERROR(VLOOKUP(B239,Item[],3,FALSE),IFERROR(VLOOKUP(B239,Item2[],3,FALSE),""))</f>
        <v/>
      </c>
      <c r="E239" s="276" t="str">
        <f>IFERROR(VLOOKUP(B239,Item[],2,FALSE),IFERROR(VLOOKUP(B239,Item2[],2,FALSE),""))</f>
        <v/>
      </c>
      <c r="F239" s="277"/>
      <c r="G239" s="278" t="str">
        <f t="shared" si="21"/>
        <v/>
      </c>
      <c r="H239" s="277"/>
      <c r="I239" s="277"/>
      <c r="J239" s="277"/>
      <c r="K239" s="278" t="str">
        <f t="shared" si="22"/>
        <v/>
      </c>
      <c r="L239" s="279" t="str">
        <f t="shared" si="23"/>
        <v/>
      </c>
      <c r="M239" s="277"/>
      <c r="N239" s="278" t="str">
        <f t="shared" si="24"/>
        <v/>
      </c>
      <c r="O239" s="275"/>
      <c r="P239" s="275"/>
      <c r="Q239" s="275"/>
      <c r="R239" s="275"/>
      <c r="S239" s="275"/>
      <c r="T239" s="275"/>
      <c r="U239" s="275"/>
      <c r="V239" s="275"/>
      <c r="W239" s="275"/>
      <c r="X239" s="275"/>
      <c r="Y239" s="275"/>
      <c r="Z239" s="275"/>
      <c r="AA239" s="275"/>
      <c r="AB239" s="275"/>
      <c r="AC239" s="275"/>
      <c r="AD239" s="275"/>
      <c r="AE239" s="275"/>
      <c r="AF239" s="275"/>
      <c r="AG239" s="275"/>
      <c r="AH239" s="275"/>
      <c r="AI239" s="275"/>
      <c r="AJ239" s="275"/>
      <c r="AK239" s="275"/>
      <c r="AL239" s="275"/>
      <c r="AM239" s="275"/>
      <c r="AN239" s="275"/>
      <c r="AO239" s="275"/>
      <c r="AP239" s="275"/>
      <c r="AQ239" s="275"/>
      <c r="AR239" s="275"/>
      <c r="AS239" s="280" t="str">
        <f>IF(C239&lt;&gt;0,IFERROR(IF(COUNTIF(AcuariosTto[],C239),"SI",""),""),"")</f>
        <v/>
      </c>
      <c r="AT239" s="151">
        <f>IFERROR(INDEX(AcuariosTto[SignoTTo],MATCH(C239,AcuariosTto[AcuariosTTo],0)),"")</f>
        <v>0</v>
      </c>
      <c r="AU239" s="151">
        <f>IFERROR(INDEX(AcuariosTto[TipoProd],MATCH(C239,AcuariosTto[AcuariosTTo],0)),"")</f>
        <v>0</v>
      </c>
      <c r="AV239" s="151">
        <f>IFERROR(INDEX(AcuariosTto[NomProd],MATCH(C239,AcuariosTto[AcuariosTTo],0)),"")</f>
        <v>0</v>
      </c>
      <c r="AW239" s="17" t="str">
        <f>IF(B239&lt;&gt;0,IFERROR(IF(COUNTIF(ItemOcPreven[],B239),"SI",""),""),"")</f>
        <v/>
      </c>
      <c r="AX239" s="17">
        <f>IFERROR(INDEX(ItemOcPreven[TipoProPrev],MATCH(B239,ItemOcPreven[ItemOcPreven],0)),"")</f>
        <v>0</v>
      </c>
      <c r="AY239" s="17">
        <f>IFERROR(INDEX(ItemOcPreven[NomProPrev],MATCH(B239,ItemOcPreven[ItemOcPreven],0)),"")</f>
        <v>0</v>
      </c>
      <c r="AZ239" s="17" t="str">
        <f>IF(B239&lt;&gt;0,IFERROR(IF(COUNTIF(PrevTodas[],"SI"),"SI",""),""),"")</f>
        <v/>
      </c>
      <c r="BA239" s="151" t="str">
        <f>IFERROR(INDEX(ItemOcPreven[TipoProPrev],MATCH(AZ239,PrevTodas[PrevTodas],0)),"")</f>
        <v/>
      </c>
      <c r="BB239" s="151" t="str">
        <f>IFERROR(INDEX(ItemOcPreven[NomProPrev],MATCH(AZ239,PrevTodas[PrevTodas],0)),"")</f>
        <v/>
      </c>
      <c r="BC239" s="17" t="str">
        <f>IF(B239&lt;&gt;0,IFERROR(IF(COUNTIF(ItemOcEvto[],B239),"SI",""),""),"")</f>
        <v/>
      </c>
      <c r="BD239" s="151">
        <f>IFERROR(INDEX(ItemOcEvto[TipoEvto],MATCH(B239,ItemOcEvto[ItemOcEvto],0)),"")</f>
        <v>0</v>
      </c>
      <c r="BE239" s="17" t="str">
        <f>IF(B239&lt;&gt;0,IFERROR(IF(COUNTIF(EvtoTodas[],"SI"),"SI",""),""),"")</f>
        <v/>
      </c>
      <c r="BF239" s="151" t="str">
        <f>IFERROR(INDEX(ItemOcEvto[TipoEvto],MATCH(BE239,EvtoTodas[EvtoTodas],0)),"")</f>
        <v/>
      </c>
      <c r="BG239" s="151">
        <f t="shared" si="25"/>
        <v>0</v>
      </c>
      <c r="BH239" s="151">
        <f t="shared" si="26"/>
        <v>0</v>
      </c>
    </row>
    <row r="240" spans="2:60" ht="17.25" x14ac:dyDescent="0.25">
      <c r="B240" s="275"/>
      <c r="C240" s="275"/>
      <c r="D240" s="277" t="str">
        <f>IFERROR(VLOOKUP(B240,Item[],3,FALSE),IFERROR(VLOOKUP(B240,Item2[],3,FALSE),""))</f>
        <v/>
      </c>
      <c r="E240" s="276" t="str">
        <f>IFERROR(VLOOKUP(B240,Item[],2,FALSE),IFERROR(VLOOKUP(B240,Item2[],2,FALSE),""))</f>
        <v/>
      </c>
      <c r="F240" s="277"/>
      <c r="G240" s="278" t="str">
        <f t="shared" si="21"/>
        <v/>
      </c>
      <c r="H240" s="277"/>
      <c r="I240" s="277"/>
      <c r="J240" s="277"/>
      <c r="K240" s="278" t="str">
        <f t="shared" si="22"/>
        <v/>
      </c>
      <c r="L240" s="279" t="str">
        <f t="shared" si="23"/>
        <v/>
      </c>
      <c r="M240" s="277"/>
      <c r="N240" s="278" t="str">
        <f t="shared" si="24"/>
        <v/>
      </c>
      <c r="O240" s="275"/>
      <c r="P240" s="275"/>
      <c r="Q240" s="275"/>
      <c r="R240" s="275"/>
      <c r="S240" s="275"/>
      <c r="T240" s="275"/>
      <c r="U240" s="275"/>
      <c r="V240" s="275"/>
      <c r="W240" s="275"/>
      <c r="X240" s="275"/>
      <c r="Y240" s="275"/>
      <c r="Z240" s="275"/>
      <c r="AA240" s="275"/>
      <c r="AB240" s="275"/>
      <c r="AC240" s="275"/>
      <c r="AD240" s="275"/>
      <c r="AE240" s="275"/>
      <c r="AF240" s="275"/>
      <c r="AG240" s="275"/>
      <c r="AH240" s="275"/>
      <c r="AI240" s="275"/>
      <c r="AJ240" s="275"/>
      <c r="AK240" s="275"/>
      <c r="AL240" s="275"/>
      <c r="AM240" s="275"/>
      <c r="AN240" s="275"/>
      <c r="AO240" s="275"/>
      <c r="AP240" s="275"/>
      <c r="AQ240" s="275"/>
      <c r="AR240" s="275"/>
      <c r="AS240" s="280" t="str">
        <f>IF(C240&lt;&gt;0,IFERROR(IF(COUNTIF(AcuariosTto[],C240),"SI",""),""),"")</f>
        <v/>
      </c>
      <c r="AT240" s="151">
        <f>IFERROR(INDEX(AcuariosTto[SignoTTo],MATCH(C240,AcuariosTto[AcuariosTTo],0)),"")</f>
        <v>0</v>
      </c>
      <c r="AU240" s="151">
        <f>IFERROR(INDEX(AcuariosTto[TipoProd],MATCH(C240,AcuariosTto[AcuariosTTo],0)),"")</f>
        <v>0</v>
      </c>
      <c r="AV240" s="151">
        <f>IFERROR(INDEX(AcuariosTto[NomProd],MATCH(C240,AcuariosTto[AcuariosTTo],0)),"")</f>
        <v>0</v>
      </c>
      <c r="AW240" s="17" t="str">
        <f>IF(B240&lt;&gt;0,IFERROR(IF(COUNTIF(ItemOcPreven[],B240),"SI",""),""),"")</f>
        <v/>
      </c>
      <c r="AX240" s="17">
        <f>IFERROR(INDEX(ItemOcPreven[TipoProPrev],MATCH(B240,ItemOcPreven[ItemOcPreven],0)),"")</f>
        <v>0</v>
      </c>
      <c r="AY240" s="17">
        <f>IFERROR(INDEX(ItemOcPreven[NomProPrev],MATCH(B240,ItemOcPreven[ItemOcPreven],0)),"")</f>
        <v>0</v>
      </c>
      <c r="AZ240" s="17" t="str">
        <f>IF(B240&lt;&gt;0,IFERROR(IF(COUNTIF(PrevTodas[],"SI"),"SI",""),""),"")</f>
        <v/>
      </c>
      <c r="BA240" s="151" t="str">
        <f>IFERROR(INDEX(ItemOcPreven[TipoProPrev],MATCH(AZ240,PrevTodas[PrevTodas],0)),"")</f>
        <v/>
      </c>
      <c r="BB240" s="151" t="str">
        <f>IFERROR(INDEX(ItemOcPreven[NomProPrev],MATCH(AZ240,PrevTodas[PrevTodas],0)),"")</f>
        <v/>
      </c>
      <c r="BC240" s="17" t="str">
        <f>IF(B240&lt;&gt;0,IFERROR(IF(COUNTIF(ItemOcEvto[],B240),"SI",""),""),"")</f>
        <v/>
      </c>
      <c r="BD240" s="151">
        <f>IFERROR(INDEX(ItemOcEvto[TipoEvto],MATCH(B240,ItemOcEvto[ItemOcEvto],0)),"")</f>
        <v>0</v>
      </c>
      <c r="BE240" s="17" t="str">
        <f>IF(B240&lt;&gt;0,IFERROR(IF(COUNTIF(EvtoTodas[],"SI"),"SI",""),""),"")</f>
        <v/>
      </c>
      <c r="BF240" s="151" t="str">
        <f>IFERROR(INDEX(ItemOcEvto[TipoEvto],MATCH(BE240,EvtoTodas[EvtoTodas],0)),"")</f>
        <v/>
      </c>
      <c r="BG240" s="151">
        <f t="shared" si="25"/>
        <v>0</v>
      </c>
      <c r="BH240" s="151">
        <f t="shared" si="26"/>
        <v>0</v>
      </c>
    </row>
    <row r="241" spans="2:60" ht="17.25" x14ac:dyDescent="0.25">
      <c r="B241" s="275"/>
      <c r="C241" s="275"/>
      <c r="D241" s="277" t="str">
        <f>IFERROR(VLOOKUP(B241,Item[],3,FALSE),IFERROR(VLOOKUP(B241,Item2[],3,FALSE),""))</f>
        <v/>
      </c>
      <c r="E241" s="276" t="str">
        <f>IFERROR(VLOOKUP(B241,Item[],2,FALSE),IFERROR(VLOOKUP(B241,Item2[],2,FALSE),""))</f>
        <v/>
      </c>
      <c r="F241" s="277"/>
      <c r="G241" s="278" t="str">
        <f t="shared" si="21"/>
        <v/>
      </c>
      <c r="H241" s="277"/>
      <c r="I241" s="277"/>
      <c r="J241" s="277"/>
      <c r="K241" s="278" t="str">
        <f t="shared" si="22"/>
        <v/>
      </c>
      <c r="L241" s="279" t="str">
        <f t="shared" si="23"/>
        <v/>
      </c>
      <c r="M241" s="277"/>
      <c r="N241" s="278" t="str">
        <f t="shared" si="24"/>
        <v/>
      </c>
      <c r="O241" s="275"/>
      <c r="P241" s="275"/>
      <c r="Q241" s="275"/>
      <c r="R241" s="275"/>
      <c r="S241" s="275"/>
      <c r="T241" s="275"/>
      <c r="U241" s="275"/>
      <c r="V241" s="275"/>
      <c r="W241" s="275"/>
      <c r="X241" s="275"/>
      <c r="Y241" s="275"/>
      <c r="Z241" s="275"/>
      <c r="AA241" s="275"/>
      <c r="AB241" s="275"/>
      <c r="AC241" s="275"/>
      <c r="AD241" s="275"/>
      <c r="AE241" s="275"/>
      <c r="AF241" s="275"/>
      <c r="AG241" s="275"/>
      <c r="AH241" s="275"/>
      <c r="AI241" s="275"/>
      <c r="AJ241" s="275"/>
      <c r="AK241" s="275"/>
      <c r="AL241" s="275"/>
      <c r="AM241" s="275"/>
      <c r="AN241" s="275"/>
      <c r="AO241" s="275"/>
      <c r="AP241" s="275"/>
      <c r="AQ241" s="275"/>
      <c r="AR241" s="275"/>
      <c r="AS241" s="280" t="str">
        <f>IF(C241&lt;&gt;0,IFERROR(IF(COUNTIF(AcuariosTto[],C241),"SI",""),""),"")</f>
        <v/>
      </c>
      <c r="AT241" s="151">
        <f>IFERROR(INDEX(AcuariosTto[SignoTTo],MATCH(C241,AcuariosTto[AcuariosTTo],0)),"")</f>
        <v>0</v>
      </c>
      <c r="AU241" s="151">
        <f>IFERROR(INDEX(AcuariosTto[TipoProd],MATCH(C241,AcuariosTto[AcuariosTTo],0)),"")</f>
        <v>0</v>
      </c>
      <c r="AV241" s="151">
        <f>IFERROR(INDEX(AcuariosTto[NomProd],MATCH(C241,AcuariosTto[AcuariosTTo],0)),"")</f>
        <v>0</v>
      </c>
      <c r="AW241" s="17" t="str">
        <f>IF(B241&lt;&gt;0,IFERROR(IF(COUNTIF(ItemOcPreven[],B241),"SI",""),""),"")</f>
        <v/>
      </c>
      <c r="AX241" s="17">
        <f>IFERROR(INDEX(ItemOcPreven[TipoProPrev],MATCH(B241,ItemOcPreven[ItemOcPreven],0)),"")</f>
        <v>0</v>
      </c>
      <c r="AY241" s="17">
        <f>IFERROR(INDEX(ItemOcPreven[NomProPrev],MATCH(B241,ItemOcPreven[ItemOcPreven],0)),"")</f>
        <v>0</v>
      </c>
      <c r="AZ241" s="17" t="str">
        <f>IF(B241&lt;&gt;0,IFERROR(IF(COUNTIF(PrevTodas[],"SI"),"SI",""),""),"")</f>
        <v/>
      </c>
      <c r="BA241" s="151" t="str">
        <f>IFERROR(INDEX(ItemOcPreven[TipoProPrev],MATCH(AZ241,PrevTodas[PrevTodas],0)),"")</f>
        <v/>
      </c>
      <c r="BB241" s="151" t="str">
        <f>IFERROR(INDEX(ItemOcPreven[NomProPrev],MATCH(AZ241,PrevTodas[PrevTodas],0)),"")</f>
        <v/>
      </c>
      <c r="BC241" s="17" t="str">
        <f>IF(B241&lt;&gt;0,IFERROR(IF(COUNTIF(ItemOcEvto[],B241),"SI",""),""),"")</f>
        <v/>
      </c>
      <c r="BD241" s="151">
        <f>IFERROR(INDEX(ItemOcEvto[TipoEvto],MATCH(B241,ItemOcEvto[ItemOcEvto],0)),"")</f>
        <v>0</v>
      </c>
      <c r="BE241" s="17" t="str">
        <f>IF(B241&lt;&gt;0,IFERROR(IF(COUNTIF(EvtoTodas[],"SI"),"SI",""),""),"")</f>
        <v/>
      </c>
      <c r="BF241" s="151" t="str">
        <f>IFERROR(INDEX(ItemOcEvto[TipoEvto],MATCH(BE241,EvtoTodas[EvtoTodas],0)),"")</f>
        <v/>
      </c>
      <c r="BG241" s="151">
        <f t="shared" si="25"/>
        <v>0</v>
      </c>
      <c r="BH241" s="151">
        <f t="shared" si="26"/>
        <v>0</v>
      </c>
    </row>
    <row r="242" spans="2:60" ht="17.25" x14ac:dyDescent="0.25">
      <c r="B242" s="275"/>
      <c r="C242" s="275"/>
      <c r="D242" s="277" t="str">
        <f>IFERROR(VLOOKUP(B242,Item[],3,FALSE),IFERROR(VLOOKUP(B242,Item2[],3,FALSE),""))</f>
        <v/>
      </c>
      <c r="E242" s="276" t="str">
        <f>IFERROR(VLOOKUP(B242,Item[],2,FALSE),IFERROR(VLOOKUP(B242,Item2[],2,FALSE),""))</f>
        <v/>
      </c>
      <c r="F242" s="277"/>
      <c r="G242" s="278" t="str">
        <f t="shared" si="21"/>
        <v/>
      </c>
      <c r="H242" s="277"/>
      <c r="I242" s="277"/>
      <c r="J242" s="277"/>
      <c r="K242" s="278" t="str">
        <f t="shared" si="22"/>
        <v/>
      </c>
      <c r="L242" s="279" t="str">
        <f t="shared" si="23"/>
        <v/>
      </c>
      <c r="M242" s="277"/>
      <c r="N242" s="278" t="str">
        <f t="shared" si="24"/>
        <v/>
      </c>
      <c r="O242" s="275"/>
      <c r="P242" s="275"/>
      <c r="Q242" s="275"/>
      <c r="R242" s="275"/>
      <c r="S242" s="275"/>
      <c r="T242" s="275"/>
      <c r="U242" s="275"/>
      <c r="V242" s="275"/>
      <c r="W242" s="275"/>
      <c r="X242" s="275"/>
      <c r="Y242" s="275"/>
      <c r="Z242" s="275"/>
      <c r="AA242" s="275"/>
      <c r="AB242" s="275"/>
      <c r="AC242" s="275"/>
      <c r="AD242" s="275"/>
      <c r="AE242" s="275"/>
      <c r="AF242" s="275"/>
      <c r="AG242" s="275"/>
      <c r="AH242" s="275"/>
      <c r="AI242" s="275"/>
      <c r="AJ242" s="275"/>
      <c r="AK242" s="275"/>
      <c r="AL242" s="275"/>
      <c r="AM242" s="275"/>
      <c r="AN242" s="275"/>
      <c r="AO242" s="275"/>
      <c r="AP242" s="275"/>
      <c r="AQ242" s="275"/>
      <c r="AR242" s="275"/>
      <c r="AS242" s="280" t="str">
        <f>IF(C242&lt;&gt;0,IFERROR(IF(COUNTIF(AcuariosTto[],C242),"SI",""),""),"")</f>
        <v/>
      </c>
      <c r="AT242" s="151">
        <f>IFERROR(INDEX(AcuariosTto[SignoTTo],MATCH(C242,AcuariosTto[AcuariosTTo],0)),"")</f>
        <v>0</v>
      </c>
      <c r="AU242" s="151">
        <f>IFERROR(INDEX(AcuariosTto[TipoProd],MATCH(C242,AcuariosTto[AcuariosTTo],0)),"")</f>
        <v>0</v>
      </c>
      <c r="AV242" s="151">
        <f>IFERROR(INDEX(AcuariosTto[NomProd],MATCH(C242,AcuariosTto[AcuariosTTo],0)),"")</f>
        <v>0</v>
      </c>
      <c r="AW242" s="17" t="str">
        <f>IF(B242&lt;&gt;0,IFERROR(IF(COUNTIF(ItemOcPreven[],B242),"SI",""),""),"")</f>
        <v/>
      </c>
      <c r="AX242" s="17">
        <f>IFERROR(INDEX(ItemOcPreven[TipoProPrev],MATCH(B242,ItemOcPreven[ItemOcPreven],0)),"")</f>
        <v>0</v>
      </c>
      <c r="AY242" s="17">
        <f>IFERROR(INDEX(ItemOcPreven[NomProPrev],MATCH(B242,ItemOcPreven[ItemOcPreven],0)),"")</f>
        <v>0</v>
      </c>
      <c r="AZ242" s="17" t="str">
        <f>IF(B242&lt;&gt;0,IFERROR(IF(COUNTIF(PrevTodas[],"SI"),"SI",""),""),"")</f>
        <v/>
      </c>
      <c r="BA242" s="151" t="str">
        <f>IFERROR(INDEX(ItemOcPreven[TipoProPrev],MATCH(AZ242,PrevTodas[PrevTodas],0)),"")</f>
        <v/>
      </c>
      <c r="BB242" s="151" t="str">
        <f>IFERROR(INDEX(ItemOcPreven[NomProPrev],MATCH(AZ242,PrevTodas[PrevTodas],0)),"")</f>
        <v/>
      </c>
      <c r="BC242" s="17" t="str">
        <f>IF(B242&lt;&gt;0,IFERROR(IF(COUNTIF(ItemOcEvto[],B242),"SI",""),""),"")</f>
        <v/>
      </c>
      <c r="BD242" s="151">
        <f>IFERROR(INDEX(ItemOcEvto[TipoEvto],MATCH(B242,ItemOcEvto[ItemOcEvto],0)),"")</f>
        <v>0</v>
      </c>
      <c r="BE242" s="17" t="str">
        <f>IF(B242&lt;&gt;0,IFERROR(IF(COUNTIF(EvtoTodas[],"SI"),"SI",""),""),"")</f>
        <v/>
      </c>
      <c r="BF242" s="151" t="str">
        <f>IFERROR(INDEX(ItemOcEvto[TipoEvto],MATCH(BE242,EvtoTodas[EvtoTodas],0)),"")</f>
        <v/>
      </c>
      <c r="BG242" s="151">
        <f t="shared" si="25"/>
        <v>0</v>
      </c>
      <c r="BH242" s="151">
        <f t="shared" si="26"/>
        <v>0</v>
      </c>
    </row>
    <row r="243" spans="2:60" ht="17.25" x14ac:dyDescent="0.25">
      <c r="B243" s="275"/>
      <c r="C243" s="275"/>
      <c r="D243" s="277" t="str">
        <f>IFERROR(VLOOKUP(B243,Item[],3,FALSE),IFERROR(VLOOKUP(B243,Item2[],3,FALSE),""))</f>
        <v/>
      </c>
      <c r="E243" s="276" t="str">
        <f>IFERROR(VLOOKUP(B243,Item[],2,FALSE),IFERROR(VLOOKUP(B243,Item2[],2,FALSE),""))</f>
        <v/>
      </c>
      <c r="F243" s="277"/>
      <c r="G243" s="278" t="str">
        <f t="shared" si="21"/>
        <v/>
      </c>
      <c r="H243" s="277"/>
      <c r="I243" s="277"/>
      <c r="J243" s="277"/>
      <c r="K243" s="278" t="str">
        <f t="shared" si="22"/>
        <v/>
      </c>
      <c r="L243" s="279" t="str">
        <f t="shared" si="23"/>
        <v/>
      </c>
      <c r="M243" s="277"/>
      <c r="N243" s="278" t="str">
        <f t="shared" si="24"/>
        <v/>
      </c>
      <c r="O243" s="275"/>
      <c r="P243" s="275"/>
      <c r="Q243" s="275"/>
      <c r="R243" s="275"/>
      <c r="S243" s="275"/>
      <c r="T243" s="275"/>
      <c r="U243" s="275"/>
      <c r="V243" s="275"/>
      <c r="W243" s="275"/>
      <c r="X243" s="275"/>
      <c r="Y243" s="275"/>
      <c r="Z243" s="275"/>
      <c r="AA243" s="275"/>
      <c r="AB243" s="275"/>
      <c r="AC243" s="275"/>
      <c r="AD243" s="275"/>
      <c r="AE243" s="275"/>
      <c r="AF243" s="275"/>
      <c r="AG243" s="275"/>
      <c r="AH243" s="275"/>
      <c r="AI243" s="275"/>
      <c r="AJ243" s="275"/>
      <c r="AK243" s="275"/>
      <c r="AL243" s="275"/>
      <c r="AM243" s="275"/>
      <c r="AN243" s="275"/>
      <c r="AO243" s="275"/>
      <c r="AP243" s="275"/>
      <c r="AQ243" s="275"/>
      <c r="AR243" s="275"/>
      <c r="AS243" s="280" t="str">
        <f>IF(C243&lt;&gt;0,IFERROR(IF(COUNTIF(AcuariosTto[],C243),"SI",""),""),"")</f>
        <v/>
      </c>
      <c r="AT243" s="151">
        <f>IFERROR(INDEX(AcuariosTto[SignoTTo],MATCH(C243,AcuariosTto[AcuariosTTo],0)),"")</f>
        <v>0</v>
      </c>
      <c r="AU243" s="151">
        <f>IFERROR(INDEX(AcuariosTto[TipoProd],MATCH(C243,AcuariosTto[AcuariosTTo],0)),"")</f>
        <v>0</v>
      </c>
      <c r="AV243" s="151">
        <f>IFERROR(INDEX(AcuariosTto[NomProd],MATCH(C243,AcuariosTto[AcuariosTTo],0)),"")</f>
        <v>0</v>
      </c>
      <c r="AW243" s="17" t="str">
        <f>IF(B243&lt;&gt;0,IFERROR(IF(COUNTIF(ItemOcPreven[],B243),"SI",""),""),"")</f>
        <v/>
      </c>
      <c r="AX243" s="17">
        <f>IFERROR(INDEX(ItemOcPreven[TipoProPrev],MATCH(B243,ItemOcPreven[ItemOcPreven],0)),"")</f>
        <v>0</v>
      </c>
      <c r="AY243" s="17">
        <f>IFERROR(INDEX(ItemOcPreven[NomProPrev],MATCH(B243,ItemOcPreven[ItemOcPreven],0)),"")</f>
        <v>0</v>
      </c>
      <c r="AZ243" s="17" t="str">
        <f>IF(B243&lt;&gt;0,IFERROR(IF(COUNTIF(PrevTodas[],"SI"),"SI",""),""),"")</f>
        <v/>
      </c>
      <c r="BA243" s="151" t="str">
        <f>IFERROR(INDEX(ItemOcPreven[TipoProPrev],MATCH(AZ243,PrevTodas[PrevTodas],0)),"")</f>
        <v/>
      </c>
      <c r="BB243" s="151" t="str">
        <f>IFERROR(INDEX(ItemOcPreven[NomProPrev],MATCH(AZ243,PrevTodas[PrevTodas],0)),"")</f>
        <v/>
      </c>
      <c r="BC243" s="17" t="str">
        <f>IF(B243&lt;&gt;0,IFERROR(IF(COUNTIF(ItemOcEvto[],B243),"SI",""),""),"")</f>
        <v/>
      </c>
      <c r="BD243" s="151">
        <f>IFERROR(INDEX(ItemOcEvto[TipoEvto],MATCH(B243,ItemOcEvto[ItemOcEvto],0)),"")</f>
        <v>0</v>
      </c>
      <c r="BE243" s="17" t="str">
        <f>IF(B243&lt;&gt;0,IFERROR(IF(COUNTIF(EvtoTodas[],"SI"),"SI",""),""),"")</f>
        <v/>
      </c>
      <c r="BF243" s="151" t="str">
        <f>IFERROR(INDEX(ItemOcEvto[TipoEvto],MATCH(BE243,EvtoTodas[EvtoTodas],0)),"")</f>
        <v/>
      </c>
      <c r="BG243" s="151">
        <f t="shared" si="25"/>
        <v>0</v>
      </c>
      <c r="BH243" s="151">
        <f t="shared" si="26"/>
        <v>0</v>
      </c>
    </row>
    <row r="244" spans="2:60" ht="17.25" x14ac:dyDescent="0.25">
      <c r="B244" s="275"/>
      <c r="C244" s="275"/>
      <c r="D244" s="277" t="str">
        <f>IFERROR(VLOOKUP(B244,Item[],3,FALSE),IFERROR(VLOOKUP(B244,Item2[],3,FALSE),""))</f>
        <v/>
      </c>
      <c r="E244" s="276" t="str">
        <f>IFERROR(VLOOKUP(B244,Item[],2,FALSE),IFERROR(VLOOKUP(B244,Item2[],2,FALSE),""))</f>
        <v/>
      </c>
      <c r="F244" s="277"/>
      <c r="G244" s="278" t="str">
        <f t="shared" si="21"/>
        <v/>
      </c>
      <c r="H244" s="277"/>
      <c r="I244" s="277"/>
      <c r="J244" s="277"/>
      <c r="K244" s="278" t="str">
        <f t="shared" si="22"/>
        <v/>
      </c>
      <c r="L244" s="279" t="str">
        <f t="shared" si="23"/>
        <v/>
      </c>
      <c r="M244" s="277"/>
      <c r="N244" s="278" t="str">
        <f t="shared" si="24"/>
        <v/>
      </c>
      <c r="O244" s="275"/>
      <c r="P244" s="275"/>
      <c r="Q244" s="275"/>
      <c r="R244" s="275"/>
      <c r="S244" s="275"/>
      <c r="T244" s="275"/>
      <c r="U244" s="275"/>
      <c r="V244" s="275"/>
      <c r="W244" s="275"/>
      <c r="X244" s="275"/>
      <c r="Y244" s="275"/>
      <c r="Z244" s="275"/>
      <c r="AA244" s="275"/>
      <c r="AB244" s="275"/>
      <c r="AC244" s="275"/>
      <c r="AD244" s="275"/>
      <c r="AE244" s="275"/>
      <c r="AF244" s="275"/>
      <c r="AG244" s="275"/>
      <c r="AH244" s="275"/>
      <c r="AI244" s="275"/>
      <c r="AJ244" s="275"/>
      <c r="AK244" s="275"/>
      <c r="AL244" s="275"/>
      <c r="AM244" s="275"/>
      <c r="AN244" s="275"/>
      <c r="AO244" s="275"/>
      <c r="AP244" s="275"/>
      <c r="AQ244" s="275"/>
      <c r="AR244" s="275"/>
      <c r="AS244" s="280" t="str">
        <f>IF(C244&lt;&gt;0,IFERROR(IF(COUNTIF(AcuariosTto[],C244),"SI",""),""),"")</f>
        <v/>
      </c>
      <c r="AT244" s="151">
        <f>IFERROR(INDEX(AcuariosTto[SignoTTo],MATCH(C244,AcuariosTto[AcuariosTTo],0)),"")</f>
        <v>0</v>
      </c>
      <c r="AU244" s="151">
        <f>IFERROR(INDEX(AcuariosTto[TipoProd],MATCH(C244,AcuariosTto[AcuariosTTo],0)),"")</f>
        <v>0</v>
      </c>
      <c r="AV244" s="151">
        <f>IFERROR(INDEX(AcuariosTto[NomProd],MATCH(C244,AcuariosTto[AcuariosTTo],0)),"")</f>
        <v>0</v>
      </c>
      <c r="AW244" s="17" t="str">
        <f>IF(B244&lt;&gt;0,IFERROR(IF(COUNTIF(ItemOcPreven[],B244),"SI",""),""),"")</f>
        <v/>
      </c>
      <c r="AX244" s="17">
        <f>IFERROR(INDEX(ItemOcPreven[TipoProPrev],MATCH(B244,ItemOcPreven[ItemOcPreven],0)),"")</f>
        <v>0</v>
      </c>
      <c r="AY244" s="17">
        <f>IFERROR(INDEX(ItemOcPreven[NomProPrev],MATCH(B244,ItemOcPreven[ItemOcPreven],0)),"")</f>
        <v>0</v>
      </c>
      <c r="AZ244" s="17" t="str">
        <f>IF(B244&lt;&gt;0,IFERROR(IF(COUNTIF(PrevTodas[],"SI"),"SI",""),""),"")</f>
        <v/>
      </c>
      <c r="BA244" s="151" t="str">
        <f>IFERROR(INDEX(ItemOcPreven[TipoProPrev],MATCH(AZ244,PrevTodas[PrevTodas],0)),"")</f>
        <v/>
      </c>
      <c r="BB244" s="151" t="str">
        <f>IFERROR(INDEX(ItemOcPreven[NomProPrev],MATCH(AZ244,PrevTodas[PrevTodas],0)),"")</f>
        <v/>
      </c>
      <c r="BC244" s="17" t="str">
        <f>IF(B244&lt;&gt;0,IFERROR(IF(COUNTIF(ItemOcEvto[],B244),"SI",""),""),"")</f>
        <v/>
      </c>
      <c r="BD244" s="151">
        <f>IFERROR(INDEX(ItemOcEvto[TipoEvto],MATCH(B244,ItemOcEvto[ItemOcEvto],0)),"")</f>
        <v>0</v>
      </c>
      <c r="BE244" s="17" t="str">
        <f>IF(B244&lt;&gt;0,IFERROR(IF(COUNTIF(EvtoTodas[],"SI"),"SI",""),""),"")</f>
        <v/>
      </c>
      <c r="BF244" s="151" t="str">
        <f>IFERROR(INDEX(ItemOcEvto[TipoEvto],MATCH(BE244,EvtoTodas[EvtoTodas],0)),"")</f>
        <v/>
      </c>
      <c r="BG244" s="151">
        <f t="shared" si="25"/>
        <v>0</v>
      </c>
      <c r="BH244" s="151">
        <f t="shared" si="26"/>
        <v>0</v>
      </c>
    </row>
    <row r="245" spans="2:60" x14ac:dyDescent="0.25">
      <c r="B245" s="55"/>
      <c r="C245" s="55"/>
      <c r="D245" s="170"/>
      <c r="E245" s="171"/>
      <c r="F245" s="127">
        <f>SUM(F15:F244)</f>
        <v>0</v>
      </c>
      <c r="G245" s="127">
        <f>SUM(G15:G244)</f>
        <v>0</v>
      </c>
      <c r="H245" s="127"/>
      <c r="I245" s="127"/>
      <c r="J245" s="127"/>
      <c r="K245" s="127">
        <f>SUM(K15:K244)</f>
        <v>0</v>
      </c>
      <c r="L245" s="127"/>
      <c r="M245" s="127"/>
      <c r="N245" s="127"/>
      <c r="O245" s="127">
        <f t="shared" ref="O245:AR245" si="27">SUM(O15:O244)</f>
        <v>0</v>
      </c>
      <c r="P245" s="127">
        <f t="shared" si="27"/>
        <v>0</v>
      </c>
      <c r="Q245" s="127">
        <f t="shared" si="27"/>
        <v>0</v>
      </c>
      <c r="R245" s="127">
        <f t="shared" si="27"/>
        <v>0</v>
      </c>
      <c r="S245" s="127">
        <f t="shared" si="27"/>
        <v>0</v>
      </c>
      <c r="T245" s="127">
        <f t="shared" si="27"/>
        <v>0</v>
      </c>
      <c r="U245" s="127">
        <f t="shared" si="27"/>
        <v>0</v>
      </c>
      <c r="V245" s="127">
        <f t="shared" si="27"/>
        <v>0</v>
      </c>
      <c r="W245" s="127">
        <f t="shared" si="27"/>
        <v>0</v>
      </c>
      <c r="X245" s="127">
        <f t="shared" si="27"/>
        <v>0</v>
      </c>
      <c r="Y245" s="127">
        <f t="shared" si="27"/>
        <v>0</v>
      </c>
      <c r="Z245" s="127">
        <f t="shared" si="27"/>
        <v>0</v>
      </c>
      <c r="AA245" s="127">
        <f t="shared" si="27"/>
        <v>0</v>
      </c>
      <c r="AB245" s="127">
        <f t="shared" si="27"/>
        <v>0</v>
      </c>
      <c r="AC245" s="127">
        <f t="shared" si="27"/>
        <v>0</v>
      </c>
      <c r="AD245" s="127">
        <f t="shared" si="27"/>
        <v>0</v>
      </c>
      <c r="AE245" s="127">
        <f t="shared" si="27"/>
        <v>0</v>
      </c>
      <c r="AF245" s="127">
        <f t="shared" si="27"/>
        <v>0</v>
      </c>
      <c r="AG245" s="127">
        <f t="shared" si="27"/>
        <v>0</v>
      </c>
      <c r="AH245" s="127">
        <f t="shared" si="27"/>
        <v>0</v>
      </c>
      <c r="AI245" s="127">
        <f t="shared" si="27"/>
        <v>0</v>
      </c>
      <c r="AJ245" s="127">
        <f t="shared" si="27"/>
        <v>0</v>
      </c>
      <c r="AK245" s="127">
        <f t="shared" si="27"/>
        <v>0</v>
      </c>
      <c r="AL245" s="127">
        <f t="shared" si="27"/>
        <v>0</v>
      </c>
      <c r="AM245" s="127">
        <f t="shared" si="27"/>
        <v>0</v>
      </c>
      <c r="AN245" s="127">
        <f t="shared" si="27"/>
        <v>0</v>
      </c>
      <c r="AO245" s="127">
        <f t="shared" si="27"/>
        <v>0</v>
      </c>
      <c r="AP245" s="127">
        <f t="shared" si="27"/>
        <v>0</v>
      </c>
      <c r="AQ245" s="127">
        <f t="shared" si="27"/>
        <v>0</v>
      </c>
      <c r="AR245" s="127">
        <f t="shared" si="27"/>
        <v>0</v>
      </c>
      <c r="AS245" s="180"/>
      <c r="AT245" s="16"/>
    </row>
    <row r="246" spans="2:60" x14ac:dyDescent="0.25">
      <c r="B246"/>
      <c r="C246"/>
      <c r="F246" s="127"/>
      <c r="G246" s="127"/>
      <c r="H246" s="127"/>
      <c r="I246" s="127"/>
      <c r="J246" s="127"/>
      <c r="K246" s="127"/>
      <c r="L246" s="127"/>
      <c r="M246" s="127"/>
      <c r="N246" s="127"/>
    </row>
    <row r="247" spans="2:60" x14ac:dyDescent="0.25">
      <c r="B247"/>
      <c r="C247"/>
      <c r="F247" s="127"/>
      <c r="G247" s="127"/>
      <c r="H247" s="127"/>
      <c r="I247" s="127"/>
      <c r="J247" s="127"/>
      <c r="K247" s="127"/>
      <c r="L247" s="127"/>
      <c r="M247" s="127"/>
      <c r="N247" s="127"/>
    </row>
    <row r="248" spans="2:60" x14ac:dyDescent="0.25">
      <c r="B248"/>
      <c r="C248"/>
    </row>
    <row r="250" spans="2:60" x14ac:dyDescent="0.25">
      <c r="B250"/>
      <c r="C250" s="121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</row>
    <row r="251" spans="2:60" x14ac:dyDescent="0.25">
      <c r="B251"/>
      <c r="C251" s="12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</row>
    <row r="252" spans="2:60" x14ac:dyDescent="0.25">
      <c r="B252"/>
      <c r="C252" s="121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</row>
    <row r="253" spans="2:60" x14ac:dyDescent="0.25">
      <c r="B253"/>
      <c r="C253" s="121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</row>
    <row r="254" spans="2:60" x14ac:dyDescent="0.25"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</row>
    <row r="255" spans="2:60" x14ac:dyDescent="0.25"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</row>
    <row r="256" spans="2:60" x14ac:dyDescent="0.25"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</row>
    <row r="257" spans="2:16" x14ac:dyDescent="0.25"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</row>
    <row r="258" spans="2:16" x14ac:dyDescent="0.25"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</row>
    <row r="259" spans="2:16" x14ac:dyDescent="0.25"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</row>
    <row r="260" spans="2:16" x14ac:dyDescent="0.25"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</row>
    <row r="261" spans="2:16" x14ac:dyDescent="0.25">
      <c r="B261"/>
      <c r="C261"/>
      <c r="D261"/>
      <c r="E261"/>
      <c r="F261"/>
      <c r="H261"/>
      <c r="I261"/>
      <c r="J261"/>
      <c r="K261"/>
      <c r="L261"/>
    </row>
    <row r="262" spans="2:16" x14ac:dyDescent="0.25">
      <c r="B262"/>
      <c r="C262"/>
      <c r="D262"/>
      <c r="E262"/>
      <c r="F262"/>
      <c r="H262"/>
      <c r="I262"/>
      <c r="J262"/>
      <c r="K262"/>
      <c r="L262"/>
    </row>
    <row r="263" spans="2:16" x14ac:dyDescent="0.25">
      <c r="B263"/>
      <c r="C263"/>
      <c r="D263"/>
      <c r="E263"/>
      <c r="F263"/>
      <c r="H263"/>
      <c r="I263"/>
      <c r="J263"/>
      <c r="K263"/>
      <c r="L263"/>
    </row>
    <row r="264" spans="2:16" x14ac:dyDescent="0.25">
      <c r="B264"/>
      <c r="C264"/>
      <c r="D264"/>
    </row>
    <row r="265" spans="2:16" x14ac:dyDescent="0.25">
      <c r="B265"/>
      <c r="C265"/>
      <c r="D265"/>
    </row>
    <row r="266" spans="2:16" x14ac:dyDescent="0.25">
      <c r="B266"/>
      <c r="C266"/>
      <c r="D266"/>
    </row>
    <row r="267" spans="2:16" x14ac:dyDescent="0.25">
      <c r="B267"/>
      <c r="C267"/>
      <c r="D267"/>
    </row>
  </sheetData>
  <sheetProtection algorithmName="SHA-512" hashValue="qirbJKYMkS5d4xCqLXPkK2CwIYuArxQff1QaYym4LVyYq9FlzA1QInCRBuWJJmMilD9NFSPv+ovU4MCzPMLuTA==" saltValue="ymO3gnAmcAeyZW4Lz/F+LQ==" spinCount="100000" sheet="1" pivotTables="0"/>
  <mergeCells count="21">
    <mergeCell ref="B1:M1"/>
    <mergeCell ref="B9:M10"/>
    <mergeCell ref="B12:M12"/>
    <mergeCell ref="B7:M7"/>
    <mergeCell ref="B3:K5"/>
    <mergeCell ref="M3:M4"/>
    <mergeCell ref="B13:M13"/>
    <mergeCell ref="T2:T3"/>
    <mergeCell ref="O4:Q5"/>
    <mergeCell ref="O8:Q9"/>
    <mergeCell ref="O6:P7"/>
    <mergeCell ref="R4:T5"/>
    <mergeCell ref="R8:T9"/>
    <mergeCell ref="Q6:Q7"/>
    <mergeCell ref="R6:R7"/>
    <mergeCell ref="S6:T7"/>
    <mergeCell ref="O2:P3"/>
    <mergeCell ref="Q2:Q3"/>
    <mergeCell ref="R2:S3"/>
    <mergeCell ref="B6:L6"/>
    <mergeCell ref="M5:M6"/>
  </mergeCells>
  <conditionalFormatting sqref="K15:K244">
    <cfRule type="expression" dxfId="21" priority="76">
      <formula>ESNUM($F15:$F244)</formula>
    </cfRule>
  </conditionalFormatting>
  <conditionalFormatting sqref="L15:M244">
    <cfRule type="expression" dxfId="20" priority="78">
      <formula>($K15:$K244/$F15:$F244)&gt;= 0.35</formula>
    </cfRule>
  </conditionalFormatting>
  <conditionalFormatting sqref="R8 D15:D244">
    <cfRule type="cellIs" dxfId="19" priority="12" operator="equal">
      <formula>0</formula>
    </cfRule>
  </conditionalFormatting>
  <conditionalFormatting sqref="T2:T3">
    <cfRule type="cellIs" dxfId="18" priority="1" operator="lessThan">
      <formula>$Q$2</formula>
    </cfRule>
  </conditionalFormatting>
  <dataValidations count="3">
    <dataValidation type="list" errorStyle="information" showInputMessage="1" sqref="M15:M244" xr:uid="{00000000-0002-0000-0500-000000000000}">
      <formula1>$BI$1:$BI$8</formula1>
    </dataValidation>
    <dataValidation type="list" errorStyle="warning" errorTitle="Mensaje" error="Debe seleccionar de lista desplegable, o dejar en blanco." sqref="J15:J244" xr:uid="{00000000-0002-0000-0500-000001000000}">
      <formula1>$BK$1:$BK$3</formula1>
    </dataValidation>
    <dataValidation type="list" errorStyle="information" showInputMessage="1" showErrorMessage="1" errorTitle="Importante" error="Elejir juvenil o adulto. O escribir estadío que estime para el lote de especie importada." sqref="I15:I244" xr:uid="{481E4AC7-5345-4996-AFAC-ACCEDD37D223}">
      <formula1>$BM$2:$BM$4</formula1>
    </dataValidation>
  </dataValidations>
  <pageMargins left="0.7" right="0.7" top="0.75" bottom="0.75" header="0.3" footer="0.3"/>
  <pageSetup scale="51" orientation="landscape" r:id="rId1"/>
  <rowBreaks count="1" manualBreakCount="1">
    <brk id="52" max="43" man="1"/>
  </rowBreaks>
  <colBreaks count="1" manualBreakCount="1">
    <brk id="30" max="243" man="1"/>
  </colBreaks>
  <ignoredErrors>
    <ignoredError sqref="D15:D16 D17:D244" unlocked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AI86"/>
  <sheetViews>
    <sheetView view="pageBreakPreview" zoomScaleNormal="80" zoomScaleSheetLayoutView="100" workbookViewId="0">
      <selection activeCell="E24" sqref="E24:F24"/>
    </sheetView>
  </sheetViews>
  <sheetFormatPr baseColWidth="10" defaultRowHeight="15" x14ac:dyDescent="0.25"/>
  <cols>
    <col min="1" max="1" width="2.42578125" customWidth="1"/>
    <col min="2" max="2" width="6.140625" style="16" customWidth="1"/>
    <col min="3" max="3" width="19.140625" style="16" customWidth="1"/>
    <col min="4" max="4" width="22.140625" style="20" customWidth="1"/>
    <col min="5" max="9" width="4.42578125" style="20" customWidth="1"/>
    <col min="10" max="10" width="4.42578125" style="16" customWidth="1"/>
    <col min="11" max="11" width="27.42578125" customWidth="1"/>
    <col min="12" max="12" width="18.85546875" customWidth="1"/>
    <col min="13" max="13" width="22.42578125" style="21" customWidth="1"/>
    <col min="14" max="14" width="10.85546875" style="16" customWidth="1"/>
    <col min="15" max="15" width="10.5703125" style="16" customWidth="1"/>
    <col min="16" max="16" width="10.5703125" customWidth="1"/>
    <col min="17" max="17" width="49.85546875" customWidth="1"/>
    <col min="18" max="19" width="4.140625" customWidth="1"/>
    <col min="20" max="20" width="10.85546875" hidden="1" customWidth="1"/>
    <col min="21" max="21" width="24.42578125" hidden="1" customWidth="1"/>
    <col min="22" max="22" width="16.42578125" hidden="1" customWidth="1"/>
    <col min="23" max="23" width="18" style="16" hidden="1" customWidth="1"/>
    <col min="24" max="27" width="13.140625" style="16" hidden="1" customWidth="1"/>
    <col min="28" max="31" width="14.28515625" hidden="1" customWidth="1"/>
    <col min="32" max="32" width="15.140625" style="16" hidden="1" customWidth="1"/>
    <col min="33" max="34" width="13.7109375" hidden="1" customWidth="1"/>
    <col min="35" max="35" width="11.42578125" hidden="1" customWidth="1"/>
  </cols>
  <sheetData>
    <row r="1" spans="2:35" ht="28.5" x14ac:dyDescent="0.45">
      <c r="B1" s="23" t="s">
        <v>3123</v>
      </c>
      <c r="C1" s="23"/>
      <c r="D1" s="16"/>
      <c r="E1" s="16"/>
      <c r="F1" s="16"/>
      <c r="G1" s="16"/>
      <c r="H1" s="16"/>
      <c r="I1" s="16"/>
      <c r="K1" s="16"/>
      <c r="L1" s="16"/>
      <c r="M1" s="23"/>
      <c r="P1" s="16"/>
      <c r="Q1" s="16"/>
      <c r="R1" s="16"/>
      <c r="S1" s="16"/>
      <c r="T1" s="16"/>
      <c r="U1" s="16"/>
      <c r="V1" s="16"/>
      <c r="AB1" s="16"/>
      <c r="AC1" s="16"/>
      <c r="AD1" s="16"/>
      <c r="AE1" s="16"/>
      <c r="AG1" s="16"/>
      <c r="AH1" s="16"/>
      <c r="AI1" s="16"/>
    </row>
    <row r="2" spans="2:35" x14ac:dyDescent="0.25">
      <c r="D2" s="16"/>
      <c r="E2" s="16"/>
      <c r="F2" s="16"/>
      <c r="G2" s="16"/>
      <c r="H2" s="16"/>
      <c r="I2" s="16"/>
      <c r="K2" s="16"/>
      <c r="L2" s="16"/>
      <c r="M2"/>
      <c r="P2" s="16"/>
      <c r="Q2" s="16"/>
      <c r="R2" s="16"/>
      <c r="S2" s="16"/>
      <c r="T2" s="16"/>
      <c r="U2" s="16"/>
      <c r="V2" s="11" t="s">
        <v>4189</v>
      </c>
      <c r="X2" t="s">
        <v>767</v>
      </c>
      <c r="Z2"/>
      <c r="AB2" s="16"/>
      <c r="AC2" s="16"/>
      <c r="AD2" s="16"/>
      <c r="AE2" s="16"/>
      <c r="AG2" s="16"/>
      <c r="AH2" s="16"/>
      <c r="AI2" s="16"/>
    </row>
    <row r="3" spans="2:35" ht="14.45" customHeight="1" x14ac:dyDescent="0.25">
      <c r="B3" s="615" t="s">
        <v>4192</v>
      </c>
      <c r="C3" s="615"/>
      <c r="D3" s="615"/>
      <c r="E3" s="615"/>
      <c r="F3" s="615"/>
      <c r="G3" s="615"/>
      <c r="H3" s="615"/>
      <c r="I3" s="615"/>
      <c r="J3" s="615"/>
      <c r="K3" s="615"/>
      <c r="L3" s="615"/>
      <c r="M3" s="615"/>
      <c r="N3" s="615"/>
      <c r="O3" s="615"/>
      <c r="P3" s="615"/>
      <c r="Q3" s="615"/>
      <c r="R3" s="24"/>
      <c r="S3" s="24"/>
      <c r="T3" s="24"/>
      <c r="U3" s="24"/>
      <c r="V3" s="162" t="s">
        <v>4190</v>
      </c>
      <c r="X3" s="134"/>
      <c r="Z3" s="134"/>
      <c r="AA3" s="134"/>
      <c r="AB3" s="24"/>
      <c r="AC3" s="24"/>
      <c r="AD3" s="24"/>
      <c r="AE3" s="24"/>
      <c r="AF3" s="134"/>
      <c r="AG3" s="24"/>
      <c r="AH3" s="24"/>
      <c r="AI3" s="24"/>
    </row>
    <row r="4" spans="2:35" ht="14.45" customHeight="1" x14ac:dyDescent="0.25">
      <c r="B4" s="615"/>
      <c r="C4" s="615"/>
      <c r="D4" s="615"/>
      <c r="E4" s="615"/>
      <c r="F4" s="615"/>
      <c r="G4" s="615"/>
      <c r="H4" s="615"/>
      <c r="I4" s="615"/>
      <c r="J4" s="615"/>
      <c r="K4" s="615"/>
      <c r="L4" s="615"/>
      <c r="M4" s="615"/>
      <c r="N4" s="615"/>
      <c r="O4" s="615"/>
      <c r="P4" s="615"/>
      <c r="Q4" s="615"/>
      <c r="R4" s="24"/>
      <c r="S4" s="24"/>
      <c r="T4" s="24"/>
      <c r="U4" s="24"/>
      <c r="V4" s="24" t="s">
        <v>4191</v>
      </c>
      <c r="X4" s="134"/>
      <c r="Z4" s="134"/>
      <c r="AA4" s="134"/>
      <c r="AB4" s="24"/>
      <c r="AC4" s="24"/>
      <c r="AD4" s="24"/>
      <c r="AE4" s="24"/>
      <c r="AF4" s="134"/>
      <c r="AG4" s="24"/>
      <c r="AH4" s="24"/>
      <c r="AI4" s="24"/>
    </row>
    <row r="5" spans="2:35" x14ac:dyDescent="0.25">
      <c r="B5" s="26" t="s">
        <v>4151</v>
      </c>
      <c r="C5" s="26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 t="s">
        <v>3099</v>
      </c>
      <c r="AB5" s="16"/>
      <c r="AC5" s="16"/>
      <c r="AD5" s="16"/>
      <c r="AE5" s="16"/>
      <c r="AG5" s="16"/>
      <c r="AH5" s="16"/>
      <c r="AI5" s="16"/>
    </row>
    <row r="6" spans="2:35" x14ac:dyDescent="0.25">
      <c r="B6" s="26"/>
      <c r="C6" s="26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 t="s">
        <v>3191</v>
      </c>
      <c r="W6"/>
      <c r="Y6"/>
      <c r="AB6" s="16"/>
      <c r="AC6" s="16"/>
      <c r="AD6" s="16"/>
      <c r="AE6" s="16"/>
      <c r="AG6" s="16"/>
      <c r="AH6" s="16"/>
      <c r="AI6" s="16"/>
    </row>
    <row r="7" spans="2:35" x14ac:dyDescent="0.25">
      <c r="B7" s="25"/>
      <c r="C7" s="25"/>
      <c r="D7" s="25"/>
      <c r="E7" s="140"/>
      <c r="F7" s="140"/>
      <c r="G7" s="140"/>
      <c r="H7" s="140"/>
      <c r="I7" s="140"/>
      <c r="J7" s="141"/>
      <c r="K7" s="623" t="s">
        <v>1969</v>
      </c>
      <c r="L7" s="624"/>
      <c r="M7" s="624"/>
      <c r="N7" s="624"/>
      <c r="O7" s="624"/>
      <c r="P7" s="624"/>
      <c r="Q7" s="625"/>
      <c r="R7" s="24"/>
      <c r="S7" s="24"/>
      <c r="T7" s="24"/>
      <c r="U7" s="24"/>
      <c r="V7" s="24" t="s">
        <v>3101</v>
      </c>
      <c r="W7" s="163"/>
      <c r="Y7"/>
      <c r="AB7" s="16"/>
      <c r="AC7" s="16"/>
      <c r="AD7" s="16"/>
      <c r="AE7" s="16"/>
      <c r="AG7" s="16"/>
      <c r="AH7" s="16"/>
      <c r="AI7" s="16"/>
    </row>
    <row r="8" spans="2:35" ht="38.25" x14ac:dyDescent="0.25">
      <c r="B8" s="125" t="s">
        <v>1947</v>
      </c>
      <c r="C8" s="132" t="s">
        <v>1951</v>
      </c>
      <c r="D8" s="133" t="s">
        <v>1948</v>
      </c>
      <c r="E8" s="620" t="s">
        <v>4153</v>
      </c>
      <c r="F8" s="621"/>
      <c r="G8" s="621"/>
      <c r="H8" s="621"/>
      <c r="I8" s="621"/>
      <c r="J8" s="622"/>
      <c r="K8" s="130" t="s">
        <v>4350</v>
      </c>
      <c r="L8" s="130" t="s">
        <v>4193</v>
      </c>
      <c r="M8" s="130" t="s">
        <v>3120</v>
      </c>
      <c r="N8" s="131" t="s">
        <v>1963</v>
      </c>
      <c r="O8" s="130" t="s">
        <v>1964</v>
      </c>
      <c r="P8" s="130" t="s">
        <v>3004</v>
      </c>
      <c r="Q8" s="130" t="s">
        <v>3005</v>
      </c>
      <c r="R8" s="24"/>
      <c r="S8" s="24"/>
      <c r="T8" s="281"/>
      <c r="U8" s="281" t="s">
        <v>4184</v>
      </c>
      <c r="V8" s="24" t="s">
        <v>4210</v>
      </c>
      <c r="W8" s="163"/>
      <c r="Y8"/>
      <c r="AB8" s="16"/>
      <c r="AC8" s="16"/>
      <c r="AD8" s="16"/>
      <c r="AE8" s="16"/>
      <c r="AG8" s="16"/>
      <c r="AH8" s="16"/>
      <c r="AI8" s="16"/>
    </row>
    <row r="9" spans="2:35" x14ac:dyDescent="0.25">
      <c r="B9" s="149"/>
      <c r="C9" s="22" t="str">
        <f>IFERROR(VLOOKUP(B9,Item[],3,FALSE),IFERROR(VLOOKUP(B9,Item2[],3,FALSE),""))</f>
        <v/>
      </c>
      <c r="D9" s="126" t="str">
        <f>IFERROR(VLOOKUP(B9,Item[],2,FALSE),IFERROR(VLOOKUP(B9,Item2[],2,FALSE),""))</f>
        <v/>
      </c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56"/>
      <c r="P9" s="156"/>
      <c r="Q9" s="161"/>
      <c r="S9" s="25"/>
      <c r="T9" s="282" t="s">
        <v>767</v>
      </c>
      <c r="U9" s="282" t="str">
        <f>CONCATENATE(E9,"  ",F9,"   ",G9,"   ",H9,"   ",I9,"   ",J9)</f>
        <v xml:space="preserve">              </v>
      </c>
      <c r="V9" s="24" t="s">
        <v>3100</v>
      </c>
      <c r="AB9" s="16"/>
      <c r="AC9" s="16"/>
      <c r="AD9" s="16"/>
      <c r="AE9" s="16"/>
      <c r="AG9" s="16"/>
      <c r="AH9" s="16"/>
      <c r="AI9" s="16"/>
    </row>
    <row r="10" spans="2:35" ht="14.45" customHeight="1" x14ac:dyDescent="0.25">
      <c r="B10" s="149"/>
      <c r="C10" s="22" t="str">
        <f>IFERROR(VLOOKUP(B10,Item[],3,FALSE),IFERROR(VLOOKUP(B10,Item2[],3,FALSE),""))</f>
        <v/>
      </c>
      <c r="D10" s="126" t="str">
        <f>IFERROR(VLOOKUP(B10,Item[],2,FALSE),IFERROR(VLOOKUP(B10,Item2[],2,FALSE),""))</f>
        <v/>
      </c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56"/>
      <c r="P10" s="156"/>
      <c r="Q10" s="161"/>
      <c r="S10" s="25"/>
      <c r="T10" s="282" t="s">
        <v>767</v>
      </c>
      <c r="U10" s="282" t="str">
        <f t="shared" ref="U10:U20" si="0">CONCATENATE(E10,"  ",F10,"   ",G10,"   ",H10,"   ",I10,"   ",J10)</f>
        <v xml:space="preserve">              </v>
      </c>
      <c r="V10" s="25" t="s">
        <v>3102</v>
      </c>
      <c r="AB10" s="16"/>
      <c r="AC10" s="16"/>
      <c r="AD10" s="16"/>
      <c r="AE10" s="16"/>
      <c r="AG10" s="16"/>
      <c r="AH10" s="16"/>
      <c r="AI10" s="16"/>
    </row>
    <row r="11" spans="2:35" x14ac:dyDescent="0.25">
      <c r="B11" s="149"/>
      <c r="C11" s="22" t="str">
        <f>IFERROR(VLOOKUP(B11,Item[],3,FALSE),IFERROR(VLOOKUP(B11,Item2[],3,FALSE),""))</f>
        <v/>
      </c>
      <c r="D11" s="126" t="str">
        <f>IFERROR(VLOOKUP(B11,Item[],2,FALSE),IFERROR(VLOOKUP(B11,Item2[],2,FALSE),""))</f>
        <v/>
      </c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56"/>
      <c r="P11" s="156"/>
      <c r="Q11" s="161"/>
      <c r="S11" s="25"/>
      <c r="T11" s="282" t="s">
        <v>767</v>
      </c>
      <c r="U11" s="282" t="str">
        <f t="shared" si="0"/>
        <v xml:space="preserve">              </v>
      </c>
      <c r="V11" s="25"/>
      <c r="W11" s="16" t="s">
        <v>3008</v>
      </c>
      <c r="X11" s="16" t="s">
        <v>3105</v>
      </c>
      <c r="Y11" s="16" t="s">
        <v>3119</v>
      </c>
      <c r="Z11" s="16" t="s">
        <v>4341</v>
      </c>
      <c r="AB11" s="16" t="s">
        <v>3103</v>
      </c>
      <c r="AC11" s="16" t="s">
        <v>3109</v>
      </c>
      <c r="AD11" s="16" t="s">
        <v>3104</v>
      </c>
      <c r="AE11" s="16"/>
      <c r="AF11" s="16" t="s">
        <v>3030</v>
      </c>
      <c r="AG11" s="16" t="s">
        <v>3113</v>
      </c>
      <c r="AH11" s="16" t="s">
        <v>3121</v>
      </c>
      <c r="AI11" s="16" t="s">
        <v>3031</v>
      </c>
    </row>
    <row r="12" spans="2:35" x14ac:dyDescent="0.25">
      <c r="B12" s="149"/>
      <c r="C12" s="22" t="str">
        <f>IFERROR(VLOOKUP(B12,Item[],3,FALSE),IFERROR(VLOOKUP(B12,Item2[],3,FALSE),""))</f>
        <v/>
      </c>
      <c r="D12" s="126" t="str">
        <f>IFERROR(VLOOKUP(B12,Item[],2,FALSE),IFERROR(VLOOKUP(B12,Item2[],2,FALSE),""))</f>
        <v/>
      </c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56"/>
      <c r="P12" s="156"/>
      <c r="Q12" s="161"/>
      <c r="S12" s="25"/>
      <c r="T12" s="282" t="s">
        <v>767</v>
      </c>
      <c r="U12" s="282" t="str">
        <f t="shared" si="0"/>
        <v xml:space="preserve">              </v>
      </c>
      <c r="W12" s="16">
        <f t="shared" ref="W12:W23" si="1">E9</f>
        <v>0</v>
      </c>
      <c r="X12" s="16">
        <f t="shared" ref="X12:Y23" si="2">L9</f>
        <v>0</v>
      </c>
      <c r="Y12" s="16">
        <f t="shared" si="2"/>
        <v>0</v>
      </c>
      <c r="Z12" s="16">
        <f t="shared" ref="Z12:Z23" si="3">K9</f>
        <v>0</v>
      </c>
      <c r="AB12" s="16">
        <f>G24</f>
        <v>0</v>
      </c>
      <c r="AC12" s="16">
        <f>K24</f>
        <v>0</v>
      </c>
      <c r="AD12" s="16">
        <f t="shared" ref="AD12:AD18" si="4">E24</f>
        <v>0</v>
      </c>
      <c r="AE12" s="16"/>
      <c r="AF12" s="16">
        <f>G36</f>
        <v>0</v>
      </c>
      <c r="AG12" s="16">
        <f t="shared" ref="AG12:AH15" si="5">K36</f>
        <v>0</v>
      </c>
      <c r="AH12" s="16">
        <f t="shared" si="5"/>
        <v>0</v>
      </c>
      <c r="AI12" s="16">
        <f>E36</f>
        <v>0</v>
      </c>
    </row>
    <row r="13" spans="2:35" x14ac:dyDescent="0.25">
      <c r="B13" s="149"/>
      <c r="C13" s="22" t="str">
        <f>IFERROR(VLOOKUP(B13,Item[],3,FALSE),IFERROR(VLOOKUP(B13,Item2[],3,FALSE),""))</f>
        <v/>
      </c>
      <c r="D13" s="126" t="str">
        <f>IFERROR(VLOOKUP(B13,Item[],2,FALSE),IFERROR(VLOOKUP(B13,Item2[],2,FALSE),""))</f>
        <v/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56"/>
      <c r="P13" s="156"/>
      <c r="Q13" s="161"/>
      <c r="S13" s="25"/>
      <c r="T13" s="282" t="s">
        <v>767</v>
      </c>
      <c r="U13" s="282" t="str">
        <f t="shared" si="0"/>
        <v xml:space="preserve">              </v>
      </c>
      <c r="W13" s="16">
        <f t="shared" si="1"/>
        <v>0</v>
      </c>
      <c r="X13" s="16">
        <f t="shared" si="2"/>
        <v>0</v>
      </c>
      <c r="Y13" s="16">
        <f t="shared" si="2"/>
        <v>0</v>
      </c>
      <c r="Z13" s="16">
        <f t="shared" si="3"/>
        <v>0</v>
      </c>
      <c r="AB13" s="16">
        <f t="shared" ref="AB13:AB18" si="6">G25</f>
        <v>0</v>
      </c>
      <c r="AC13" s="16">
        <f t="shared" ref="AC13:AC18" si="7">K25</f>
        <v>0</v>
      </c>
      <c r="AD13" s="16">
        <f t="shared" si="4"/>
        <v>0</v>
      </c>
      <c r="AE13" s="16"/>
      <c r="AF13" s="16">
        <f>G37</f>
        <v>0</v>
      </c>
      <c r="AG13" s="16">
        <f t="shared" si="5"/>
        <v>0</v>
      </c>
      <c r="AH13" s="16">
        <f t="shared" si="5"/>
        <v>0</v>
      </c>
      <c r="AI13" s="16">
        <f>E37</f>
        <v>0</v>
      </c>
    </row>
    <row r="14" spans="2:35" x14ac:dyDescent="0.25">
      <c r="B14" s="149"/>
      <c r="C14" s="22" t="str">
        <f>IFERROR(VLOOKUP(B14,Item[],3,FALSE),IFERROR(VLOOKUP(B14,Item2[],3,FALSE),""))</f>
        <v/>
      </c>
      <c r="D14" s="126" t="str">
        <f>IFERROR(VLOOKUP(B14,Item[],2,FALSE),IFERROR(VLOOKUP(B14,Item2[],2,FALSE),""))</f>
        <v/>
      </c>
      <c r="E14" s="148"/>
      <c r="F14" s="148"/>
      <c r="G14" s="148"/>
      <c r="H14" s="148"/>
      <c r="I14" s="148"/>
      <c r="J14" s="148"/>
      <c r="K14" s="148"/>
      <c r="L14" s="148"/>
      <c r="M14" s="148"/>
      <c r="N14" s="148"/>
      <c r="O14" s="156"/>
      <c r="P14" s="156"/>
      <c r="Q14" s="161"/>
      <c r="S14" s="25"/>
      <c r="T14" s="282" t="s">
        <v>767</v>
      </c>
      <c r="U14" s="282" t="str">
        <f t="shared" si="0"/>
        <v xml:space="preserve">              </v>
      </c>
      <c r="W14" s="16">
        <f t="shared" si="1"/>
        <v>0</v>
      </c>
      <c r="X14" s="16">
        <f t="shared" si="2"/>
        <v>0</v>
      </c>
      <c r="Y14" s="16">
        <f t="shared" si="2"/>
        <v>0</v>
      </c>
      <c r="Z14" s="16">
        <f t="shared" si="3"/>
        <v>0</v>
      </c>
      <c r="AB14" s="16">
        <f t="shared" si="6"/>
        <v>0</v>
      </c>
      <c r="AC14" s="16">
        <f t="shared" si="7"/>
        <v>0</v>
      </c>
      <c r="AD14" s="16">
        <f t="shared" si="4"/>
        <v>0</v>
      </c>
      <c r="AE14" s="16"/>
      <c r="AF14" s="16">
        <f>G38</f>
        <v>0</v>
      </c>
      <c r="AG14" s="16">
        <f t="shared" si="5"/>
        <v>0</v>
      </c>
      <c r="AH14" s="16">
        <f t="shared" si="5"/>
        <v>0</v>
      </c>
      <c r="AI14" s="16">
        <f>E38</f>
        <v>0</v>
      </c>
    </row>
    <row r="15" spans="2:35" x14ac:dyDescent="0.25">
      <c r="B15" s="149"/>
      <c r="C15" s="22" t="str">
        <f>IFERROR(VLOOKUP(B15,Item[],3,FALSE),IFERROR(VLOOKUP(B15,Item2[],3,FALSE),""))</f>
        <v/>
      </c>
      <c r="D15" s="126" t="str">
        <f>IFERROR(VLOOKUP(B15,Item[],2,FALSE),IFERROR(VLOOKUP(B15,Item2[],2,FALSE),""))</f>
        <v/>
      </c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56"/>
      <c r="P15" s="156"/>
      <c r="Q15" s="161"/>
      <c r="S15" s="25"/>
      <c r="T15" s="282" t="s">
        <v>767</v>
      </c>
      <c r="U15" s="282" t="str">
        <f t="shared" si="0"/>
        <v xml:space="preserve">              </v>
      </c>
      <c r="V15" s="78"/>
      <c r="W15" s="16">
        <f t="shared" si="1"/>
        <v>0</v>
      </c>
      <c r="X15" s="16">
        <f t="shared" si="2"/>
        <v>0</v>
      </c>
      <c r="Y15" s="16">
        <f t="shared" si="2"/>
        <v>0</v>
      </c>
      <c r="Z15" s="16">
        <f t="shared" si="3"/>
        <v>0</v>
      </c>
      <c r="AB15" s="16">
        <f t="shared" si="6"/>
        <v>0</v>
      </c>
      <c r="AC15" s="16">
        <f t="shared" si="7"/>
        <v>0</v>
      </c>
      <c r="AD15" s="16">
        <f t="shared" si="4"/>
        <v>0</v>
      </c>
      <c r="AE15" s="16"/>
      <c r="AF15" s="16">
        <f>G39</f>
        <v>0</v>
      </c>
      <c r="AG15" s="16">
        <f t="shared" si="5"/>
        <v>0</v>
      </c>
      <c r="AH15" s="16">
        <f t="shared" si="5"/>
        <v>0</v>
      </c>
      <c r="AI15" s="16">
        <f>E39</f>
        <v>0</v>
      </c>
    </row>
    <row r="16" spans="2:35" x14ac:dyDescent="0.25">
      <c r="B16" s="149"/>
      <c r="C16" s="22" t="str">
        <f>IFERROR(VLOOKUP(B16,Item[],3,FALSE),IFERROR(VLOOKUP(B16,Item2[],3,FALSE),""))</f>
        <v/>
      </c>
      <c r="D16" s="126" t="str">
        <f>IFERROR(VLOOKUP(B16,Item[],2,FALSE),IFERROR(VLOOKUP(B16,Item2[],2,FALSE),""))</f>
        <v/>
      </c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56"/>
      <c r="P16" s="156"/>
      <c r="Q16" s="161"/>
      <c r="S16" s="25"/>
      <c r="T16" s="282" t="s">
        <v>767</v>
      </c>
      <c r="U16" s="282" t="str">
        <f t="shared" si="0"/>
        <v xml:space="preserve">              </v>
      </c>
      <c r="V16" s="78"/>
      <c r="W16" s="16">
        <f t="shared" si="1"/>
        <v>0</v>
      </c>
      <c r="X16" s="16">
        <f t="shared" si="2"/>
        <v>0</v>
      </c>
      <c r="Y16" s="16">
        <f t="shared" si="2"/>
        <v>0</v>
      </c>
      <c r="Z16" s="16">
        <f t="shared" si="3"/>
        <v>0</v>
      </c>
      <c r="AB16" s="16">
        <f t="shared" si="6"/>
        <v>0</v>
      </c>
      <c r="AC16" s="16">
        <f t="shared" si="7"/>
        <v>0</v>
      </c>
      <c r="AD16" s="16">
        <f t="shared" si="4"/>
        <v>0</v>
      </c>
      <c r="AE16" s="16"/>
      <c r="AF16" s="16">
        <f>H36</f>
        <v>0</v>
      </c>
      <c r="AG16" s="16">
        <f>K36</f>
        <v>0</v>
      </c>
      <c r="AH16" s="16">
        <f>L36</f>
        <v>0</v>
      </c>
    </row>
    <row r="17" spans="2:34" x14ac:dyDescent="0.25">
      <c r="B17" s="149"/>
      <c r="C17" s="22" t="str">
        <f>IFERROR(VLOOKUP(B17,Item[],3,FALSE),IFERROR(VLOOKUP(B17,Item2[],3,FALSE),""))</f>
        <v/>
      </c>
      <c r="D17" s="126" t="str">
        <f>IFERROR(VLOOKUP(B17,Item[],2,FALSE),IFERROR(VLOOKUP(B17,Item2[],2,FALSE),""))</f>
        <v/>
      </c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56"/>
      <c r="P17" s="156"/>
      <c r="Q17" s="161"/>
      <c r="S17" s="25"/>
      <c r="T17" s="282" t="s">
        <v>767</v>
      </c>
      <c r="U17" s="282" t="str">
        <f t="shared" si="0"/>
        <v xml:space="preserve">              </v>
      </c>
      <c r="V17" s="78"/>
      <c r="W17" s="16">
        <f t="shared" si="1"/>
        <v>0</v>
      </c>
      <c r="X17" s="16">
        <f t="shared" si="2"/>
        <v>0</v>
      </c>
      <c r="Y17" s="16">
        <f t="shared" si="2"/>
        <v>0</v>
      </c>
      <c r="Z17" s="16">
        <f t="shared" si="3"/>
        <v>0</v>
      </c>
      <c r="AB17" s="16">
        <f t="shared" si="6"/>
        <v>0</v>
      </c>
      <c r="AC17" s="16">
        <f t="shared" si="7"/>
        <v>0</v>
      </c>
      <c r="AD17" s="16">
        <f t="shared" si="4"/>
        <v>0</v>
      </c>
      <c r="AE17" s="16"/>
      <c r="AF17" s="16">
        <f>H37</f>
        <v>0</v>
      </c>
      <c r="AG17" s="16">
        <f t="shared" ref="AG17:AH19" si="8">K37</f>
        <v>0</v>
      </c>
      <c r="AH17" s="16">
        <f t="shared" si="8"/>
        <v>0</v>
      </c>
    </row>
    <row r="18" spans="2:34" x14ac:dyDescent="0.25">
      <c r="B18" s="149"/>
      <c r="C18" s="22" t="str">
        <f>IFERROR(VLOOKUP(B18,Item[],3,FALSE),IFERROR(VLOOKUP(B18,Item2[],3,FALSE),""))</f>
        <v/>
      </c>
      <c r="D18" s="126" t="str">
        <f>IFERROR(VLOOKUP(B18,Item[],2,FALSE),IFERROR(VLOOKUP(B18,Item2[],2,FALSE),""))</f>
        <v/>
      </c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56"/>
      <c r="P18" s="156"/>
      <c r="Q18" s="161"/>
      <c r="S18" s="25"/>
      <c r="T18" s="282" t="s">
        <v>767</v>
      </c>
      <c r="U18" s="282" t="str">
        <f t="shared" si="0"/>
        <v xml:space="preserve">              </v>
      </c>
      <c r="V18" s="78"/>
      <c r="W18" s="16">
        <f t="shared" si="1"/>
        <v>0</v>
      </c>
      <c r="X18" s="16">
        <f t="shared" si="2"/>
        <v>0</v>
      </c>
      <c r="Y18" s="16">
        <f t="shared" si="2"/>
        <v>0</v>
      </c>
      <c r="Z18" s="16">
        <f t="shared" si="3"/>
        <v>0</v>
      </c>
      <c r="AB18" s="16">
        <f t="shared" si="6"/>
        <v>0</v>
      </c>
      <c r="AC18" s="16">
        <f t="shared" si="7"/>
        <v>0</v>
      </c>
      <c r="AD18" s="16">
        <f t="shared" si="4"/>
        <v>0</v>
      </c>
      <c r="AE18" s="16"/>
      <c r="AF18" s="16">
        <f>H38</f>
        <v>0</v>
      </c>
      <c r="AG18" s="16">
        <f t="shared" si="8"/>
        <v>0</v>
      </c>
      <c r="AH18" s="16">
        <f t="shared" si="8"/>
        <v>0</v>
      </c>
    </row>
    <row r="19" spans="2:34" x14ac:dyDescent="0.25">
      <c r="B19" s="149"/>
      <c r="C19" s="22" t="str">
        <f>IFERROR(VLOOKUP(B19,Item[],3,FALSE),IFERROR(VLOOKUP(B19,Item2[],3,FALSE),""))</f>
        <v/>
      </c>
      <c r="D19" s="126" t="str">
        <f>IFERROR(VLOOKUP(B19,Item[],2,FALSE),IFERROR(VLOOKUP(B19,Item2[],2,FALSE),""))</f>
        <v/>
      </c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56"/>
      <c r="P19" s="156"/>
      <c r="Q19" s="161"/>
      <c r="S19" s="25"/>
      <c r="T19" s="282" t="s">
        <v>767</v>
      </c>
      <c r="U19" s="282" t="str">
        <f t="shared" si="0"/>
        <v xml:space="preserve">              </v>
      </c>
      <c r="V19" s="78"/>
      <c r="W19" s="16">
        <f t="shared" si="1"/>
        <v>0</v>
      </c>
      <c r="X19" s="16">
        <f t="shared" si="2"/>
        <v>0</v>
      </c>
      <c r="Y19" s="16">
        <f t="shared" si="2"/>
        <v>0</v>
      </c>
      <c r="Z19" s="16">
        <f t="shared" si="3"/>
        <v>0</v>
      </c>
      <c r="AB19" s="16">
        <f>H24</f>
        <v>0</v>
      </c>
      <c r="AC19" s="16">
        <f t="shared" ref="AC19:AC25" si="9">K24</f>
        <v>0</v>
      </c>
      <c r="AD19" s="16"/>
      <c r="AE19" s="16"/>
      <c r="AF19" s="16">
        <f>H39</f>
        <v>0</v>
      </c>
      <c r="AG19" s="16">
        <f t="shared" si="8"/>
        <v>0</v>
      </c>
      <c r="AH19" s="16">
        <f t="shared" si="8"/>
        <v>0</v>
      </c>
    </row>
    <row r="20" spans="2:34" x14ac:dyDescent="0.25">
      <c r="B20" s="149"/>
      <c r="C20" s="22" t="str">
        <f>IFERROR(VLOOKUP(B20,Item[],3,FALSE),IFERROR(VLOOKUP(B20,Item2[],3,FALSE),""))</f>
        <v/>
      </c>
      <c r="D20" s="126" t="str">
        <f>IFERROR(VLOOKUP(B20,Item[],2,FALSE),IFERROR(VLOOKUP(B20,Item2[],2,FALSE),""))</f>
        <v/>
      </c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56"/>
      <c r="P20" s="156"/>
      <c r="Q20" s="161"/>
      <c r="S20" s="25"/>
      <c r="T20" s="282" t="s">
        <v>767</v>
      </c>
      <c r="U20" s="282" t="str">
        <f t="shared" si="0"/>
        <v xml:space="preserve">              </v>
      </c>
      <c r="V20" s="78"/>
      <c r="W20" s="16">
        <f t="shared" si="1"/>
        <v>0</v>
      </c>
      <c r="X20" s="16">
        <f t="shared" si="2"/>
        <v>0</v>
      </c>
      <c r="Y20" s="16">
        <f t="shared" si="2"/>
        <v>0</v>
      </c>
      <c r="Z20" s="16">
        <f t="shared" si="3"/>
        <v>0</v>
      </c>
      <c r="AB20" s="16">
        <f t="shared" ref="AB20:AB25" si="10">H25</f>
        <v>0</v>
      </c>
      <c r="AC20" s="16">
        <f t="shared" si="9"/>
        <v>0</v>
      </c>
      <c r="AD20" s="16"/>
      <c r="AE20" s="16"/>
      <c r="AF20" s="16">
        <f>I36</f>
        <v>0</v>
      </c>
      <c r="AG20" s="16">
        <f>K36</f>
        <v>0</v>
      </c>
      <c r="AH20" s="16">
        <f>L36</f>
        <v>0</v>
      </c>
    </row>
    <row r="21" spans="2:34" x14ac:dyDescent="0.25">
      <c r="B21" s="134"/>
      <c r="C21" s="135"/>
      <c r="D21" s="136"/>
      <c r="J21" s="142"/>
      <c r="K21" s="137"/>
      <c r="L21" s="137"/>
      <c r="M21" s="137"/>
      <c r="N21" s="137"/>
      <c r="O21" s="137"/>
      <c r="P21" s="137"/>
      <c r="Q21" s="138"/>
      <c r="V21" s="78"/>
      <c r="W21" s="16">
        <f t="shared" si="1"/>
        <v>0</v>
      </c>
      <c r="X21" s="16">
        <f t="shared" si="2"/>
        <v>0</v>
      </c>
      <c r="Y21" s="16">
        <f t="shared" si="2"/>
        <v>0</v>
      </c>
      <c r="Z21" s="16">
        <f t="shared" si="3"/>
        <v>0</v>
      </c>
      <c r="AB21" s="16">
        <f t="shared" si="10"/>
        <v>0</v>
      </c>
      <c r="AC21" s="16">
        <f t="shared" si="9"/>
        <v>0</v>
      </c>
      <c r="AD21" s="16"/>
      <c r="AE21" s="16"/>
      <c r="AF21" s="16">
        <f>I37</f>
        <v>0</v>
      </c>
      <c r="AG21" s="16">
        <f t="shared" ref="AG21:AH23" si="11">K37</f>
        <v>0</v>
      </c>
      <c r="AH21" s="16">
        <f t="shared" si="11"/>
        <v>0</v>
      </c>
    </row>
    <row r="22" spans="2:34" x14ac:dyDescent="0.25">
      <c r="B22" s="25"/>
      <c r="D22" s="144"/>
      <c r="E22" s="616" t="s">
        <v>4154</v>
      </c>
      <c r="F22" s="616"/>
      <c r="G22" s="616"/>
      <c r="H22" s="616"/>
      <c r="I22" s="616"/>
      <c r="J22" s="616"/>
      <c r="K22" s="623" t="s">
        <v>4275</v>
      </c>
      <c r="L22" s="624"/>
      <c r="M22" s="624"/>
      <c r="N22" s="624"/>
      <c r="O22" s="624"/>
      <c r="P22" s="624"/>
      <c r="Q22" s="625"/>
      <c r="V22" s="78"/>
      <c r="W22" s="16">
        <f t="shared" si="1"/>
        <v>0</v>
      </c>
      <c r="X22" s="16">
        <f t="shared" si="2"/>
        <v>0</v>
      </c>
      <c r="Y22" s="16">
        <f t="shared" si="2"/>
        <v>0</v>
      </c>
      <c r="Z22" s="16">
        <f t="shared" si="3"/>
        <v>0</v>
      </c>
      <c r="AB22" s="16">
        <f t="shared" si="10"/>
        <v>0</v>
      </c>
      <c r="AC22" s="16">
        <f t="shared" si="9"/>
        <v>0</v>
      </c>
      <c r="AD22" s="16"/>
      <c r="AE22" s="16"/>
      <c r="AF22" s="16">
        <f>I38</f>
        <v>0</v>
      </c>
      <c r="AG22" s="16">
        <f t="shared" si="11"/>
        <v>0</v>
      </c>
      <c r="AH22" s="16">
        <f t="shared" si="11"/>
        <v>0</v>
      </c>
    </row>
    <row r="23" spans="2:34" ht="14.45" customHeight="1" x14ac:dyDescent="0.25">
      <c r="B23" s="143"/>
      <c r="C23" s="130" t="s">
        <v>1964</v>
      </c>
      <c r="D23" s="160" t="s">
        <v>3014</v>
      </c>
      <c r="E23" s="626" t="s">
        <v>3012</v>
      </c>
      <c r="F23" s="626"/>
      <c r="G23" s="626" t="s">
        <v>3013</v>
      </c>
      <c r="H23" s="626"/>
      <c r="I23" s="626"/>
      <c r="J23" s="626"/>
      <c r="K23" s="125" t="s">
        <v>3010</v>
      </c>
      <c r="L23" s="627" t="s">
        <v>3015</v>
      </c>
      <c r="M23" s="628"/>
      <c r="N23" s="628"/>
      <c r="O23" s="628"/>
      <c r="P23" s="628"/>
      <c r="Q23" s="629"/>
      <c r="V23" s="78"/>
      <c r="W23" s="16">
        <f t="shared" si="1"/>
        <v>0</v>
      </c>
      <c r="X23" s="16">
        <f t="shared" si="2"/>
        <v>0</v>
      </c>
      <c r="Y23" s="16">
        <f t="shared" si="2"/>
        <v>0</v>
      </c>
      <c r="Z23" s="16">
        <f t="shared" si="3"/>
        <v>0</v>
      </c>
      <c r="AB23" s="16">
        <f t="shared" si="10"/>
        <v>0</v>
      </c>
      <c r="AC23" s="16">
        <f t="shared" si="9"/>
        <v>0</v>
      </c>
      <c r="AD23" s="16"/>
      <c r="AE23" s="16"/>
      <c r="AF23" s="16">
        <f>I39</f>
        <v>0</v>
      </c>
      <c r="AG23" s="16">
        <f t="shared" si="11"/>
        <v>0</v>
      </c>
      <c r="AH23" s="16">
        <f t="shared" si="11"/>
        <v>0</v>
      </c>
    </row>
    <row r="24" spans="2:34" x14ac:dyDescent="0.25">
      <c r="B24" s="134"/>
      <c r="C24" s="146"/>
      <c r="D24" s="147"/>
      <c r="E24" s="613"/>
      <c r="F24" s="614"/>
      <c r="G24" s="148"/>
      <c r="H24" s="148"/>
      <c r="I24" s="148"/>
      <c r="J24" s="148"/>
      <c r="K24" s="283"/>
      <c r="L24" s="617"/>
      <c r="M24" s="618"/>
      <c r="N24" s="618"/>
      <c r="O24" s="618"/>
      <c r="P24" s="618"/>
      <c r="Q24" s="619"/>
      <c r="U24" s="16" t="s">
        <v>4278</v>
      </c>
      <c r="V24" s="16"/>
      <c r="W24" s="16">
        <f t="shared" ref="W24:W35" si="12">F9</f>
        <v>0</v>
      </c>
      <c r="X24" s="16">
        <f>L9</f>
        <v>0</v>
      </c>
      <c r="Y24" s="16">
        <f>M9</f>
        <v>0</v>
      </c>
      <c r="Z24" s="16">
        <f>K9</f>
        <v>0</v>
      </c>
      <c r="AB24" s="16">
        <f t="shared" si="10"/>
        <v>0</v>
      </c>
      <c r="AC24" s="16">
        <f t="shared" si="9"/>
        <v>0</v>
      </c>
      <c r="AD24" s="16"/>
      <c r="AE24" s="16"/>
      <c r="AF24" s="16">
        <f>I36</f>
        <v>0</v>
      </c>
      <c r="AG24" s="16">
        <f>K36</f>
        <v>0</v>
      </c>
      <c r="AH24" s="16">
        <f>L36</f>
        <v>0</v>
      </c>
    </row>
    <row r="25" spans="2:34" x14ac:dyDescent="0.25">
      <c r="B25" s="134"/>
      <c r="C25" s="146"/>
      <c r="D25" s="147"/>
      <c r="E25" s="613"/>
      <c r="F25" s="614"/>
      <c r="G25" s="148"/>
      <c r="H25" s="148"/>
      <c r="I25" s="148"/>
      <c r="J25" s="148"/>
      <c r="K25" s="283"/>
      <c r="L25" s="617"/>
      <c r="M25" s="618"/>
      <c r="N25" s="618"/>
      <c r="O25" s="618"/>
      <c r="P25" s="618"/>
      <c r="Q25" s="619"/>
      <c r="U25" s="16" t="s">
        <v>4347</v>
      </c>
      <c r="V25" s="16"/>
      <c r="W25" s="16">
        <f t="shared" si="12"/>
        <v>0</v>
      </c>
      <c r="X25" s="16">
        <f t="shared" ref="X25:Y35" si="13">L10</f>
        <v>0</v>
      </c>
      <c r="Y25" s="16">
        <f t="shared" si="13"/>
        <v>0</v>
      </c>
      <c r="Z25" s="16">
        <f t="shared" ref="Z25:Z35" si="14">K10</f>
        <v>0</v>
      </c>
      <c r="AB25" s="16">
        <f t="shared" si="10"/>
        <v>0</v>
      </c>
      <c r="AC25" s="16">
        <f t="shared" si="9"/>
        <v>0</v>
      </c>
      <c r="AD25" s="16"/>
      <c r="AE25" s="16"/>
      <c r="AF25" s="16">
        <f>I37</f>
        <v>0</v>
      </c>
      <c r="AG25" s="16">
        <f t="shared" ref="AG25:AH27" si="15">K37</f>
        <v>0</v>
      </c>
      <c r="AH25" s="16">
        <f t="shared" si="15"/>
        <v>0</v>
      </c>
    </row>
    <row r="26" spans="2:34" x14ac:dyDescent="0.25">
      <c r="B26" s="134"/>
      <c r="C26" s="146"/>
      <c r="D26" s="147"/>
      <c r="E26" s="613"/>
      <c r="F26" s="614"/>
      <c r="G26" s="148"/>
      <c r="H26" s="148"/>
      <c r="I26" s="148"/>
      <c r="J26" s="148"/>
      <c r="K26" s="283"/>
      <c r="L26" s="617"/>
      <c r="M26" s="618"/>
      <c r="N26" s="618"/>
      <c r="O26" s="618"/>
      <c r="P26" s="618"/>
      <c r="Q26" s="619"/>
      <c r="U26" s="16" t="s">
        <v>4119</v>
      </c>
      <c r="V26" s="134"/>
      <c r="W26" s="16">
        <f t="shared" si="12"/>
        <v>0</v>
      </c>
      <c r="X26" s="16">
        <f t="shared" si="13"/>
        <v>0</v>
      </c>
      <c r="Y26" s="16">
        <f t="shared" si="13"/>
        <v>0</v>
      </c>
      <c r="Z26" s="16">
        <f t="shared" si="14"/>
        <v>0</v>
      </c>
      <c r="AB26" s="16">
        <f>I24</f>
        <v>0</v>
      </c>
      <c r="AC26" s="16">
        <f>K24</f>
        <v>0</v>
      </c>
      <c r="AD26" s="16"/>
      <c r="AE26" s="16"/>
      <c r="AF26" s="16">
        <f>I38</f>
        <v>0</v>
      </c>
      <c r="AG26" s="16">
        <f t="shared" si="15"/>
        <v>0</v>
      </c>
      <c r="AH26" s="16">
        <f t="shared" si="15"/>
        <v>0</v>
      </c>
    </row>
    <row r="27" spans="2:34" ht="14.45" customHeight="1" x14ac:dyDescent="0.25">
      <c r="B27" s="134"/>
      <c r="C27" s="146"/>
      <c r="D27" s="147"/>
      <c r="E27" s="613"/>
      <c r="F27" s="614"/>
      <c r="G27" s="148"/>
      <c r="H27" s="148"/>
      <c r="I27" s="148"/>
      <c r="J27" s="148"/>
      <c r="K27" s="283"/>
      <c r="L27" s="617"/>
      <c r="M27" s="618"/>
      <c r="N27" s="618"/>
      <c r="O27" s="618"/>
      <c r="P27" s="618"/>
      <c r="Q27" s="619"/>
      <c r="U27" s="134" t="s">
        <v>4344</v>
      </c>
      <c r="V27" s="134"/>
      <c r="W27" s="16">
        <f t="shared" si="12"/>
        <v>0</v>
      </c>
      <c r="X27" s="16">
        <f t="shared" si="13"/>
        <v>0</v>
      </c>
      <c r="Y27" s="16">
        <f t="shared" si="13"/>
        <v>0</v>
      </c>
      <c r="Z27" s="16">
        <f t="shared" si="14"/>
        <v>0</v>
      </c>
      <c r="AB27" s="16">
        <f t="shared" ref="AB27:AB32" si="16">I25</f>
        <v>0</v>
      </c>
      <c r="AC27" s="16">
        <f t="shared" ref="AC27:AC32" si="17">K25</f>
        <v>0</v>
      </c>
      <c r="AD27" s="16"/>
      <c r="AE27" s="16"/>
      <c r="AF27" s="16">
        <f>I39</f>
        <v>0</v>
      </c>
      <c r="AG27" s="16">
        <f t="shared" si="15"/>
        <v>0</v>
      </c>
      <c r="AH27" s="16">
        <f t="shared" si="15"/>
        <v>0</v>
      </c>
    </row>
    <row r="28" spans="2:34" x14ac:dyDescent="0.25">
      <c r="B28" s="134"/>
      <c r="C28" s="146"/>
      <c r="D28" s="147"/>
      <c r="E28" s="613"/>
      <c r="F28" s="614"/>
      <c r="G28" s="148"/>
      <c r="H28" s="148"/>
      <c r="I28" s="148"/>
      <c r="J28" s="148"/>
      <c r="K28" s="283"/>
      <c r="L28" s="617"/>
      <c r="M28" s="618"/>
      <c r="N28" s="618"/>
      <c r="O28" s="618"/>
      <c r="P28" s="618"/>
      <c r="Q28" s="619"/>
      <c r="U28" s="134" t="s">
        <v>4346</v>
      </c>
      <c r="V28" s="134"/>
      <c r="W28" s="16">
        <f t="shared" si="12"/>
        <v>0</v>
      </c>
      <c r="X28" s="16">
        <f t="shared" si="13"/>
        <v>0</v>
      </c>
      <c r="Y28" s="16">
        <f t="shared" si="13"/>
        <v>0</v>
      </c>
      <c r="Z28" s="16">
        <f t="shared" si="14"/>
        <v>0</v>
      </c>
      <c r="AB28" s="16">
        <f t="shared" si="16"/>
        <v>0</v>
      </c>
      <c r="AC28" s="16">
        <f t="shared" si="17"/>
        <v>0</v>
      </c>
      <c r="AD28" s="16"/>
      <c r="AE28" s="16"/>
      <c r="AF28" s="16">
        <f>J36</f>
        <v>0</v>
      </c>
      <c r="AG28" s="16">
        <f>K36</f>
        <v>0</v>
      </c>
      <c r="AH28" s="16">
        <f>L36</f>
        <v>0</v>
      </c>
    </row>
    <row r="29" spans="2:34" x14ac:dyDescent="0.25">
      <c r="B29" s="134"/>
      <c r="C29" s="146"/>
      <c r="D29" s="147"/>
      <c r="E29" s="613"/>
      <c r="F29" s="614"/>
      <c r="G29" s="148"/>
      <c r="H29" s="148"/>
      <c r="I29" s="148"/>
      <c r="J29" s="148"/>
      <c r="K29" s="283"/>
      <c r="L29" s="617"/>
      <c r="M29" s="618"/>
      <c r="N29" s="618"/>
      <c r="O29" s="618"/>
      <c r="P29" s="618"/>
      <c r="Q29" s="619"/>
      <c r="U29" s="134" t="s">
        <v>4276</v>
      </c>
      <c r="V29" s="134"/>
      <c r="W29" s="16">
        <f t="shared" si="12"/>
        <v>0</v>
      </c>
      <c r="X29" s="16">
        <f t="shared" si="13"/>
        <v>0</v>
      </c>
      <c r="Y29" s="16">
        <f t="shared" si="13"/>
        <v>0</v>
      </c>
      <c r="Z29" s="16">
        <f t="shared" si="14"/>
        <v>0</v>
      </c>
      <c r="AB29" s="16">
        <f t="shared" si="16"/>
        <v>0</v>
      </c>
      <c r="AC29" s="16">
        <f t="shared" si="17"/>
        <v>0</v>
      </c>
      <c r="AD29" s="16"/>
      <c r="AE29" s="16"/>
      <c r="AF29" s="16">
        <f>J37</f>
        <v>0</v>
      </c>
      <c r="AG29" s="16">
        <f t="shared" ref="AG29:AH31" si="18">K37</f>
        <v>0</v>
      </c>
      <c r="AH29" s="16">
        <f t="shared" si="18"/>
        <v>0</v>
      </c>
    </row>
    <row r="30" spans="2:34" x14ac:dyDescent="0.25">
      <c r="B30" s="134"/>
      <c r="C30" s="146"/>
      <c r="D30" s="147"/>
      <c r="E30" s="613"/>
      <c r="F30" s="614"/>
      <c r="G30" s="148"/>
      <c r="H30" s="148"/>
      <c r="I30" s="148"/>
      <c r="J30" s="148"/>
      <c r="K30" s="283"/>
      <c r="L30" s="617"/>
      <c r="M30" s="618"/>
      <c r="N30" s="618"/>
      <c r="O30" s="618"/>
      <c r="P30" s="618"/>
      <c r="Q30" s="619"/>
      <c r="U30" s="16" t="s">
        <v>4277</v>
      </c>
      <c r="V30" s="16"/>
      <c r="W30" s="16">
        <f t="shared" si="12"/>
        <v>0</v>
      </c>
      <c r="X30" s="16">
        <f t="shared" si="13"/>
        <v>0</v>
      </c>
      <c r="Y30" s="16">
        <f t="shared" si="13"/>
        <v>0</v>
      </c>
      <c r="Z30" s="16">
        <f t="shared" si="14"/>
        <v>0</v>
      </c>
      <c r="AB30" s="16">
        <f t="shared" si="16"/>
        <v>0</v>
      </c>
      <c r="AC30" s="16">
        <f t="shared" si="17"/>
        <v>0</v>
      </c>
      <c r="AD30" s="16"/>
      <c r="AE30" s="16"/>
      <c r="AF30" s="16">
        <f>J38</f>
        <v>0</v>
      </c>
      <c r="AG30" s="16">
        <f t="shared" si="18"/>
        <v>0</v>
      </c>
      <c r="AH30" s="16">
        <f t="shared" si="18"/>
        <v>0</v>
      </c>
    </row>
    <row r="31" spans="2:34" x14ac:dyDescent="0.25">
      <c r="B31" s="134"/>
      <c r="C31" s="135"/>
      <c r="D31" s="136"/>
      <c r="J31" s="142"/>
      <c r="K31" s="137"/>
      <c r="L31" s="137"/>
      <c r="M31" s="137"/>
      <c r="N31" s="137"/>
      <c r="O31" s="137"/>
      <c r="P31" s="137"/>
      <c r="Q31" s="138"/>
      <c r="U31" s="16" t="s">
        <v>4115</v>
      </c>
      <c r="V31" s="16"/>
      <c r="W31" s="16">
        <f t="shared" si="12"/>
        <v>0</v>
      </c>
      <c r="X31" s="16">
        <f t="shared" si="13"/>
        <v>0</v>
      </c>
      <c r="Y31" s="16">
        <f t="shared" si="13"/>
        <v>0</v>
      </c>
      <c r="Z31" s="16">
        <f t="shared" si="14"/>
        <v>0</v>
      </c>
      <c r="AB31" s="16">
        <f t="shared" si="16"/>
        <v>0</v>
      </c>
      <c r="AC31" s="16">
        <f t="shared" si="17"/>
        <v>0</v>
      </c>
      <c r="AD31" s="16"/>
      <c r="AE31" s="16"/>
      <c r="AF31" s="16">
        <f>J39</f>
        <v>0</v>
      </c>
      <c r="AG31" s="16">
        <f t="shared" si="18"/>
        <v>0</v>
      </c>
      <c r="AH31" s="16">
        <f t="shared" si="18"/>
        <v>0</v>
      </c>
    </row>
    <row r="32" spans="2:34" ht="15.75" x14ac:dyDescent="0.25">
      <c r="B32" s="639" t="s">
        <v>3018</v>
      </c>
      <c r="C32" s="639"/>
      <c r="D32" s="639"/>
      <c r="E32" s="639"/>
      <c r="F32" s="639"/>
      <c r="G32" s="639"/>
      <c r="H32" s="639"/>
      <c r="I32" s="639"/>
      <c r="J32" s="639"/>
      <c r="K32" s="639"/>
      <c r="L32" s="639"/>
      <c r="M32" s="639"/>
      <c r="N32" s="639"/>
      <c r="O32" s="639"/>
      <c r="P32" s="639"/>
      <c r="Q32" s="639"/>
      <c r="U32" s="16" t="s">
        <v>4349</v>
      </c>
      <c r="V32" s="16"/>
      <c r="W32" s="16">
        <f t="shared" si="12"/>
        <v>0</v>
      </c>
      <c r="X32" s="16">
        <f t="shared" si="13"/>
        <v>0</v>
      </c>
      <c r="Y32" s="16">
        <f t="shared" si="13"/>
        <v>0</v>
      </c>
      <c r="Z32" s="16">
        <f t="shared" si="14"/>
        <v>0</v>
      </c>
      <c r="AB32" s="16">
        <f t="shared" si="16"/>
        <v>0</v>
      </c>
      <c r="AC32" s="16">
        <f t="shared" si="17"/>
        <v>0</v>
      </c>
      <c r="AD32" s="16"/>
      <c r="AE32" s="16"/>
    </row>
    <row r="33" spans="2:31" x14ac:dyDescent="0.25">
      <c r="B33" s="134"/>
      <c r="C33" s="135"/>
      <c r="D33" s="136"/>
      <c r="J33" s="142"/>
      <c r="K33" s="137"/>
      <c r="L33" s="137"/>
      <c r="M33" s="137"/>
      <c r="N33" s="137"/>
      <c r="O33" s="137"/>
      <c r="P33" s="137"/>
      <c r="Q33" s="138"/>
      <c r="U33" s="16" t="s">
        <v>4345</v>
      </c>
      <c r="V33" s="16"/>
      <c r="W33" s="16">
        <f t="shared" si="12"/>
        <v>0</v>
      </c>
      <c r="X33" s="16">
        <f t="shared" si="13"/>
        <v>0</v>
      </c>
      <c r="Y33" s="16">
        <f t="shared" si="13"/>
        <v>0</v>
      </c>
      <c r="Z33" s="16">
        <f t="shared" si="14"/>
        <v>0</v>
      </c>
      <c r="AB33" s="16">
        <f>J24</f>
        <v>0</v>
      </c>
      <c r="AC33" s="16">
        <f>K24</f>
        <v>0</v>
      </c>
      <c r="AD33" s="16"/>
      <c r="AE33" s="16"/>
    </row>
    <row r="34" spans="2:31" x14ac:dyDescent="0.25">
      <c r="B34" s="134"/>
      <c r="C34" s="135"/>
      <c r="D34" s="144"/>
      <c r="E34" s="616" t="s">
        <v>3011</v>
      </c>
      <c r="F34" s="616"/>
      <c r="G34" s="616"/>
      <c r="H34" s="616"/>
      <c r="I34" s="616"/>
      <c r="J34" s="616"/>
      <c r="K34" s="623" t="s">
        <v>3017</v>
      </c>
      <c r="L34" s="624"/>
      <c r="M34" s="624"/>
      <c r="N34" s="624"/>
      <c r="O34" s="624"/>
      <c r="P34" s="624"/>
      <c r="Q34" s="625"/>
      <c r="U34" s="134" t="s">
        <v>4125</v>
      </c>
      <c r="V34" s="16"/>
      <c r="W34" s="16">
        <f t="shared" si="12"/>
        <v>0</v>
      </c>
      <c r="X34" s="16">
        <f t="shared" si="13"/>
        <v>0</v>
      </c>
      <c r="Y34" s="16">
        <f t="shared" si="13"/>
        <v>0</v>
      </c>
      <c r="Z34" s="16">
        <f t="shared" si="14"/>
        <v>0</v>
      </c>
      <c r="AB34" s="16">
        <f t="shared" ref="AB34:AC39" si="19">J25</f>
        <v>0</v>
      </c>
      <c r="AC34" s="16">
        <f t="shared" si="19"/>
        <v>0</v>
      </c>
      <c r="AD34" s="16"/>
      <c r="AE34" s="16"/>
    </row>
    <row r="35" spans="2:31" ht="38.25" x14ac:dyDescent="0.25">
      <c r="B35" s="134"/>
      <c r="C35" s="135"/>
      <c r="D35" s="130" t="s">
        <v>3016</v>
      </c>
      <c r="E35" s="626" t="s">
        <v>3012</v>
      </c>
      <c r="F35" s="626"/>
      <c r="G35" s="626" t="s">
        <v>3013</v>
      </c>
      <c r="H35" s="626"/>
      <c r="I35" s="626"/>
      <c r="J35" s="626"/>
      <c r="K35" s="130" t="s">
        <v>3098</v>
      </c>
      <c r="L35" s="130" t="s">
        <v>3120</v>
      </c>
      <c r="M35" s="131" t="s">
        <v>1963</v>
      </c>
      <c r="N35" s="627" t="s">
        <v>3009</v>
      </c>
      <c r="O35" s="628"/>
      <c r="P35" s="628"/>
      <c r="Q35" s="629"/>
      <c r="U35" s="16" t="s">
        <v>4351</v>
      </c>
      <c r="W35" s="16">
        <f t="shared" si="12"/>
        <v>0</v>
      </c>
      <c r="X35" s="16">
        <f t="shared" si="13"/>
        <v>0</v>
      </c>
      <c r="Y35" s="16">
        <f t="shared" si="13"/>
        <v>0</v>
      </c>
      <c r="Z35" s="16">
        <f t="shared" si="14"/>
        <v>0</v>
      </c>
      <c r="AB35" s="16">
        <f t="shared" si="19"/>
        <v>0</v>
      </c>
      <c r="AC35" s="16">
        <f t="shared" si="19"/>
        <v>0</v>
      </c>
      <c r="AD35" s="16"/>
      <c r="AE35" s="16"/>
    </row>
    <row r="36" spans="2:31" x14ac:dyDescent="0.25">
      <c r="B36" s="134"/>
      <c r="C36" s="135"/>
      <c r="D36" s="147"/>
      <c r="E36" s="613"/>
      <c r="F36" s="614"/>
      <c r="G36" s="148"/>
      <c r="H36" s="148"/>
      <c r="I36" s="148"/>
      <c r="J36" s="148"/>
      <c r="K36" s="148"/>
      <c r="L36" s="72"/>
      <c r="M36" s="72"/>
      <c r="N36" s="640"/>
      <c r="O36" s="641"/>
      <c r="P36" s="641"/>
      <c r="Q36" s="642"/>
      <c r="W36" s="16">
        <f t="shared" ref="W36:W47" si="20">G9</f>
        <v>0</v>
      </c>
      <c r="X36" s="16">
        <f>L9</f>
        <v>0</v>
      </c>
      <c r="Y36" s="16">
        <f>M9</f>
        <v>0</v>
      </c>
      <c r="Z36" s="16">
        <f>K9</f>
        <v>0</v>
      </c>
      <c r="AB36" s="16">
        <f t="shared" si="19"/>
        <v>0</v>
      </c>
      <c r="AC36" s="16">
        <f t="shared" si="19"/>
        <v>0</v>
      </c>
      <c r="AD36" s="16"/>
      <c r="AE36" s="16"/>
    </row>
    <row r="37" spans="2:31" x14ac:dyDescent="0.25">
      <c r="B37" s="134"/>
      <c r="C37" s="135"/>
      <c r="D37" s="147"/>
      <c r="E37" s="613"/>
      <c r="F37" s="614"/>
      <c r="G37" s="148"/>
      <c r="H37" s="148"/>
      <c r="I37" s="148"/>
      <c r="J37" s="148"/>
      <c r="K37" s="148"/>
      <c r="L37" s="72"/>
      <c r="M37" s="72"/>
      <c r="N37" s="640"/>
      <c r="O37" s="641"/>
      <c r="P37" s="641"/>
      <c r="Q37" s="642"/>
      <c r="W37" s="16">
        <f t="shared" si="20"/>
        <v>0</v>
      </c>
      <c r="X37" s="16">
        <f t="shared" ref="X37:Y47" si="21">L10</f>
        <v>0</v>
      </c>
      <c r="Y37" s="16">
        <f t="shared" si="21"/>
        <v>0</v>
      </c>
      <c r="Z37" s="16">
        <f t="shared" ref="Z37:Z47" si="22">K10</f>
        <v>0</v>
      </c>
      <c r="AB37" s="16">
        <f t="shared" si="19"/>
        <v>0</v>
      </c>
      <c r="AC37" s="16">
        <f t="shared" si="19"/>
        <v>0</v>
      </c>
      <c r="AD37" s="16"/>
      <c r="AE37" s="16"/>
    </row>
    <row r="38" spans="2:31" x14ac:dyDescent="0.25">
      <c r="B38" s="134"/>
      <c r="C38" s="135"/>
      <c r="D38" s="147"/>
      <c r="E38" s="613"/>
      <c r="F38" s="614"/>
      <c r="G38" s="148"/>
      <c r="H38" s="148"/>
      <c r="I38" s="148"/>
      <c r="J38" s="148"/>
      <c r="K38" s="148"/>
      <c r="L38" s="72"/>
      <c r="M38" s="72"/>
      <c r="N38" s="640"/>
      <c r="O38" s="641"/>
      <c r="P38" s="641"/>
      <c r="Q38" s="642"/>
      <c r="W38" s="16">
        <f t="shared" si="20"/>
        <v>0</v>
      </c>
      <c r="X38" s="16">
        <f t="shared" si="21"/>
        <v>0</v>
      </c>
      <c r="Y38" s="16">
        <f t="shared" si="21"/>
        <v>0</v>
      </c>
      <c r="Z38" s="16">
        <f t="shared" si="22"/>
        <v>0</v>
      </c>
      <c r="AB38" s="16">
        <f t="shared" si="19"/>
        <v>0</v>
      </c>
      <c r="AC38" s="16">
        <f t="shared" si="19"/>
        <v>0</v>
      </c>
      <c r="AD38" s="16"/>
      <c r="AE38" s="16"/>
    </row>
    <row r="39" spans="2:31" x14ac:dyDescent="0.25">
      <c r="B39" s="134"/>
      <c r="C39" s="135"/>
      <c r="D39" s="147"/>
      <c r="E39" s="613"/>
      <c r="F39" s="614"/>
      <c r="G39" s="148"/>
      <c r="H39" s="148"/>
      <c r="I39" s="148"/>
      <c r="J39" s="148"/>
      <c r="K39" s="148"/>
      <c r="L39" s="72"/>
      <c r="M39" s="72"/>
      <c r="N39" s="640"/>
      <c r="O39" s="641"/>
      <c r="P39" s="641"/>
      <c r="Q39" s="642"/>
      <c r="W39" s="16">
        <f t="shared" si="20"/>
        <v>0</v>
      </c>
      <c r="X39" s="16">
        <f t="shared" si="21"/>
        <v>0</v>
      </c>
      <c r="Y39" s="16">
        <f t="shared" si="21"/>
        <v>0</v>
      </c>
      <c r="Z39" s="16">
        <f t="shared" si="22"/>
        <v>0</v>
      </c>
      <c r="AB39" s="16">
        <f t="shared" si="19"/>
        <v>0</v>
      </c>
      <c r="AC39" s="16">
        <f t="shared" si="19"/>
        <v>0</v>
      </c>
      <c r="AD39" s="16"/>
      <c r="AE39" s="16"/>
    </row>
    <row r="40" spans="2:31" x14ac:dyDescent="0.25">
      <c r="B40" s="134"/>
      <c r="C40" s="135"/>
      <c r="D40" s="136"/>
      <c r="J40" s="142"/>
      <c r="K40" s="137"/>
      <c r="L40" s="137"/>
      <c r="M40" s="137"/>
      <c r="N40" s="137"/>
      <c r="O40" s="137"/>
      <c r="P40" s="137"/>
      <c r="Q40" s="138"/>
      <c r="W40" s="16">
        <f t="shared" si="20"/>
        <v>0</v>
      </c>
      <c r="X40" s="16">
        <f t="shared" si="21"/>
        <v>0</v>
      </c>
      <c r="Y40" s="16">
        <f t="shared" si="21"/>
        <v>0</v>
      </c>
      <c r="Z40" s="16">
        <f t="shared" si="22"/>
        <v>0</v>
      </c>
    </row>
    <row r="41" spans="2:31" x14ac:dyDescent="0.25">
      <c r="B41" s="11" t="s">
        <v>3029</v>
      </c>
      <c r="C41" s="135"/>
      <c r="D41" s="136"/>
      <c r="J41" s="142"/>
      <c r="K41" s="137"/>
      <c r="L41" s="137"/>
      <c r="M41" s="137"/>
      <c r="N41" s="137"/>
      <c r="O41" s="137"/>
      <c r="P41" s="137"/>
      <c r="Q41" s="138"/>
      <c r="W41" s="16">
        <f t="shared" si="20"/>
        <v>0</v>
      </c>
      <c r="X41" s="16">
        <f t="shared" si="21"/>
        <v>0</v>
      </c>
      <c r="Y41" s="16">
        <f t="shared" si="21"/>
        <v>0</v>
      </c>
      <c r="Z41" s="16">
        <f t="shared" si="22"/>
        <v>0</v>
      </c>
    </row>
    <row r="42" spans="2:31" x14ac:dyDescent="0.25">
      <c r="B42" s="630"/>
      <c r="C42" s="631"/>
      <c r="D42" s="631"/>
      <c r="E42" s="631"/>
      <c r="F42" s="631"/>
      <c r="G42" s="631"/>
      <c r="H42" s="631"/>
      <c r="I42" s="631"/>
      <c r="J42" s="631"/>
      <c r="K42" s="631"/>
      <c r="L42" s="631"/>
      <c r="M42" s="631"/>
      <c r="N42" s="631"/>
      <c r="O42" s="631"/>
      <c r="P42" s="631"/>
      <c r="Q42" s="632"/>
      <c r="U42" t="s">
        <v>4348</v>
      </c>
      <c r="W42" s="16">
        <f t="shared" si="20"/>
        <v>0</v>
      </c>
      <c r="X42" s="16">
        <f t="shared" si="21"/>
        <v>0</v>
      </c>
      <c r="Y42" s="16">
        <f t="shared" si="21"/>
        <v>0</v>
      </c>
      <c r="Z42" s="16">
        <f t="shared" si="22"/>
        <v>0</v>
      </c>
    </row>
    <row r="43" spans="2:31" x14ac:dyDescent="0.25">
      <c r="B43" s="633"/>
      <c r="C43" s="634"/>
      <c r="D43" s="634"/>
      <c r="E43" s="634"/>
      <c r="F43" s="634"/>
      <c r="G43" s="634"/>
      <c r="H43" s="634"/>
      <c r="I43" s="634"/>
      <c r="J43" s="634"/>
      <c r="K43" s="634"/>
      <c r="L43" s="634"/>
      <c r="M43" s="634"/>
      <c r="N43" s="634"/>
      <c r="O43" s="634"/>
      <c r="P43" s="634"/>
      <c r="Q43" s="635"/>
      <c r="U43" s="163" t="s">
        <v>3106</v>
      </c>
      <c r="W43" s="16">
        <f t="shared" si="20"/>
        <v>0</v>
      </c>
      <c r="X43" s="16">
        <f t="shared" si="21"/>
        <v>0</v>
      </c>
      <c r="Y43" s="16">
        <f t="shared" si="21"/>
        <v>0</v>
      </c>
      <c r="Z43" s="16">
        <f t="shared" si="22"/>
        <v>0</v>
      </c>
    </row>
    <row r="44" spans="2:31" x14ac:dyDescent="0.25">
      <c r="B44" s="633"/>
      <c r="C44" s="634"/>
      <c r="D44" s="634"/>
      <c r="E44" s="634"/>
      <c r="F44" s="634"/>
      <c r="G44" s="634"/>
      <c r="H44" s="634"/>
      <c r="I44" s="634"/>
      <c r="J44" s="634"/>
      <c r="K44" s="634"/>
      <c r="L44" s="634"/>
      <c r="M44" s="634"/>
      <c r="N44" s="634"/>
      <c r="O44" s="634"/>
      <c r="P44" s="634"/>
      <c r="Q44" s="635"/>
      <c r="U44" s="25" t="s">
        <v>3107</v>
      </c>
      <c r="W44" s="16">
        <f t="shared" si="20"/>
        <v>0</v>
      </c>
      <c r="X44" s="16">
        <f t="shared" si="21"/>
        <v>0</v>
      </c>
      <c r="Y44" s="16">
        <f t="shared" si="21"/>
        <v>0</v>
      </c>
      <c r="Z44" s="16">
        <f t="shared" si="22"/>
        <v>0</v>
      </c>
    </row>
    <row r="45" spans="2:31" x14ac:dyDescent="0.25">
      <c r="B45" s="636"/>
      <c r="C45" s="637"/>
      <c r="D45" s="637"/>
      <c r="E45" s="637"/>
      <c r="F45" s="637"/>
      <c r="G45" s="637"/>
      <c r="H45" s="637"/>
      <c r="I45" s="637"/>
      <c r="J45" s="637"/>
      <c r="K45" s="637"/>
      <c r="L45" s="637"/>
      <c r="M45" s="637"/>
      <c r="N45" s="637"/>
      <c r="O45" s="637"/>
      <c r="P45" s="637"/>
      <c r="Q45" s="638"/>
      <c r="U45" s="25" t="s">
        <v>3108</v>
      </c>
      <c r="W45" s="16">
        <f t="shared" si="20"/>
        <v>0</v>
      </c>
      <c r="X45" s="16">
        <f t="shared" si="21"/>
        <v>0</v>
      </c>
      <c r="Y45" s="16">
        <f t="shared" si="21"/>
        <v>0</v>
      </c>
      <c r="Z45" s="16">
        <f t="shared" si="22"/>
        <v>0</v>
      </c>
    </row>
    <row r="46" spans="2:31" x14ac:dyDescent="0.25">
      <c r="B46" s="134"/>
      <c r="C46" s="135"/>
      <c r="D46" s="136"/>
      <c r="J46" s="142"/>
      <c r="K46" s="137"/>
      <c r="L46" s="137"/>
      <c r="M46" s="137"/>
      <c r="N46" s="137"/>
      <c r="O46" s="137"/>
      <c r="P46" s="137"/>
      <c r="Q46" s="138"/>
      <c r="U46" s="163" t="s">
        <v>4286</v>
      </c>
      <c r="W46" s="16">
        <f t="shared" si="20"/>
        <v>0</v>
      </c>
      <c r="X46" s="16">
        <f t="shared" si="21"/>
        <v>0</v>
      </c>
      <c r="Y46" s="16">
        <f t="shared" si="21"/>
        <v>0</v>
      </c>
      <c r="Z46" s="16">
        <f t="shared" si="22"/>
        <v>0</v>
      </c>
    </row>
    <row r="47" spans="2:31" x14ac:dyDescent="0.25">
      <c r="B47" s="134"/>
      <c r="C47" s="135"/>
      <c r="D47" s="136"/>
      <c r="J47" s="142"/>
      <c r="K47" s="137"/>
      <c r="L47" s="137"/>
      <c r="M47" s="137"/>
      <c r="N47" s="137"/>
      <c r="O47" s="137"/>
      <c r="P47" s="137"/>
      <c r="Q47" s="138"/>
      <c r="U47" s="16" t="s">
        <v>4351</v>
      </c>
      <c r="W47" s="16">
        <f t="shared" si="20"/>
        <v>0</v>
      </c>
      <c r="X47" s="16">
        <f t="shared" si="21"/>
        <v>0</v>
      </c>
      <c r="Y47" s="16">
        <f t="shared" si="21"/>
        <v>0</v>
      </c>
      <c r="Z47" s="16">
        <f t="shared" si="22"/>
        <v>0</v>
      </c>
    </row>
    <row r="48" spans="2:31" x14ac:dyDescent="0.25">
      <c r="B48" s="134"/>
      <c r="C48" s="135"/>
      <c r="D48" s="136"/>
      <c r="J48" s="142"/>
      <c r="K48" s="137"/>
      <c r="L48" s="137"/>
      <c r="M48" s="137"/>
      <c r="N48" s="137"/>
      <c r="O48" s="137"/>
      <c r="P48" s="137"/>
      <c r="Q48" s="138"/>
      <c r="W48" s="16">
        <f t="shared" ref="W48:W59" si="23">H9</f>
        <v>0</v>
      </c>
      <c r="X48" s="16">
        <f>L9</f>
        <v>0</v>
      </c>
      <c r="Y48" s="16">
        <f>M9</f>
        <v>0</v>
      </c>
      <c r="Z48" s="16">
        <f>K9</f>
        <v>0</v>
      </c>
    </row>
    <row r="49" spans="2:26" x14ac:dyDescent="0.25">
      <c r="B49" s="134"/>
      <c r="C49" s="135"/>
      <c r="D49" s="136"/>
      <c r="J49" s="142"/>
      <c r="K49" s="137"/>
      <c r="L49" s="137"/>
      <c r="M49" s="137"/>
      <c r="N49" s="137"/>
      <c r="O49" s="137"/>
      <c r="P49" s="137"/>
      <c r="Q49" s="138"/>
      <c r="W49" s="16">
        <f t="shared" si="23"/>
        <v>0</v>
      </c>
      <c r="X49" s="16">
        <f t="shared" ref="X49:Y59" si="24">L10</f>
        <v>0</v>
      </c>
      <c r="Y49" s="16">
        <f t="shared" si="24"/>
        <v>0</v>
      </c>
      <c r="Z49" s="16">
        <f t="shared" ref="Z49:Z59" si="25">K10</f>
        <v>0</v>
      </c>
    </row>
    <row r="50" spans="2:26" x14ac:dyDescent="0.25">
      <c r="B50" s="134"/>
      <c r="C50" s="135"/>
      <c r="D50" s="136"/>
      <c r="J50" s="142"/>
      <c r="K50" s="137"/>
      <c r="L50" s="137"/>
      <c r="M50" s="137"/>
      <c r="N50" s="137"/>
      <c r="O50" s="137"/>
      <c r="P50" s="137"/>
      <c r="Q50" s="138"/>
      <c r="W50" s="16">
        <f t="shared" si="23"/>
        <v>0</v>
      </c>
      <c r="X50" s="16">
        <f t="shared" si="24"/>
        <v>0</v>
      </c>
      <c r="Y50" s="16">
        <f t="shared" si="24"/>
        <v>0</v>
      </c>
      <c r="Z50" s="16">
        <f t="shared" si="25"/>
        <v>0</v>
      </c>
    </row>
    <row r="51" spans="2:26" x14ac:dyDescent="0.25">
      <c r="B51" s="134"/>
      <c r="C51" s="135"/>
      <c r="D51" s="136"/>
      <c r="J51" s="142"/>
      <c r="K51" s="137"/>
      <c r="L51" s="137"/>
      <c r="M51" s="137"/>
      <c r="N51" s="137"/>
      <c r="O51" s="137"/>
      <c r="P51" s="137"/>
      <c r="Q51" s="138"/>
      <c r="W51" s="16">
        <f t="shared" si="23"/>
        <v>0</v>
      </c>
      <c r="X51" s="16">
        <f t="shared" si="24"/>
        <v>0</v>
      </c>
      <c r="Y51" s="16">
        <f t="shared" si="24"/>
        <v>0</v>
      </c>
      <c r="Z51" s="16">
        <f t="shared" si="25"/>
        <v>0</v>
      </c>
    </row>
    <row r="52" spans="2:26" x14ac:dyDescent="0.25">
      <c r="B52" s="134"/>
      <c r="C52" s="135"/>
      <c r="D52" s="136"/>
      <c r="J52" s="142"/>
      <c r="K52" s="137"/>
      <c r="L52" s="137"/>
      <c r="M52" s="137"/>
      <c r="N52" s="137"/>
      <c r="O52" s="137"/>
      <c r="P52" s="137"/>
      <c r="Q52" s="138"/>
      <c r="W52" s="16">
        <f t="shared" si="23"/>
        <v>0</v>
      </c>
      <c r="X52" s="16">
        <f t="shared" si="24"/>
        <v>0</v>
      </c>
      <c r="Y52" s="16">
        <f t="shared" si="24"/>
        <v>0</v>
      </c>
      <c r="Z52" s="16">
        <f t="shared" si="25"/>
        <v>0</v>
      </c>
    </row>
    <row r="53" spans="2:26" x14ac:dyDescent="0.25">
      <c r="B53" s="134"/>
      <c r="C53" s="135"/>
      <c r="D53" s="136"/>
      <c r="J53" s="142"/>
      <c r="K53" s="137"/>
      <c r="L53" s="137"/>
      <c r="M53" s="137"/>
      <c r="N53" s="137"/>
      <c r="O53" s="137"/>
      <c r="P53" s="137"/>
      <c r="Q53" s="138"/>
      <c r="W53" s="16">
        <f t="shared" si="23"/>
        <v>0</v>
      </c>
      <c r="X53" s="16">
        <f t="shared" si="24"/>
        <v>0</v>
      </c>
      <c r="Y53" s="16">
        <f t="shared" si="24"/>
        <v>0</v>
      </c>
      <c r="Z53" s="16">
        <f t="shared" si="25"/>
        <v>0</v>
      </c>
    </row>
    <row r="54" spans="2:26" x14ac:dyDescent="0.25">
      <c r="B54" s="134"/>
      <c r="C54" s="135"/>
      <c r="D54" s="136"/>
      <c r="J54" s="142"/>
      <c r="K54" s="137"/>
      <c r="L54" s="137"/>
      <c r="M54" s="137"/>
      <c r="N54" s="137"/>
      <c r="O54" s="137"/>
      <c r="P54" s="137"/>
      <c r="Q54" s="138"/>
      <c r="W54" s="16">
        <f t="shared" si="23"/>
        <v>0</v>
      </c>
      <c r="X54" s="16">
        <f t="shared" si="24"/>
        <v>0</v>
      </c>
      <c r="Y54" s="16">
        <f t="shared" si="24"/>
        <v>0</v>
      </c>
      <c r="Z54" s="16">
        <f t="shared" si="25"/>
        <v>0</v>
      </c>
    </row>
    <row r="55" spans="2:26" x14ac:dyDescent="0.25">
      <c r="B55" s="134"/>
      <c r="C55" s="135"/>
      <c r="D55" s="136"/>
      <c r="J55" s="142"/>
      <c r="K55" s="137"/>
      <c r="L55" s="137"/>
      <c r="M55" s="137"/>
      <c r="N55" s="137"/>
      <c r="O55" s="137"/>
      <c r="P55" s="137"/>
      <c r="Q55" s="138"/>
      <c r="W55" s="16">
        <f t="shared" si="23"/>
        <v>0</v>
      </c>
      <c r="X55" s="16">
        <f t="shared" si="24"/>
        <v>0</v>
      </c>
      <c r="Y55" s="16">
        <f t="shared" si="24"/>
        <v>0</v>
      </c>
      <c r="Z55" s="16">
        <f t="shared" si="25"/>
        <v>0</v>
      </c>
    </row>
    <row r="56" spans="2:26" x14ac:dyDescent="0.25">
      <c r="B56" s="134"/>
      <c r="C56" s="135"/>
      <c r="D56" s="136"/>
      <c r="J56" s="142"/>
      <c r="K56" s="137"/>
      <c r="L56" s="137"/>
      <c r="M56" s="137"/>
      <c r="N56" s="137"/>
      <c r="O56" s="137"/>
      <c r="P56" s="137"/>
      <c r="Q56" s="138"/>
      <c r="W56" s="16">
        <f t="shared" si="23"/>
        <v>0</v>
      </c>
      <c r="X56" s="16">
        <f t="shared" si="24"/>
        <v>0</v>
      </c>
      <c r="Y56" s="16">
        <f t="shared" si="24"/>
        <v>0</v>
      </c>
      <c r="Z56" s="16">
        <f t="shared" si="25"/>
        <v>0</v>
      </c>
    </row>
    <row r="57" spans="2:26" x14ac:dyDescent="0.25">
      <c r="B57" s="134"/>
      <c r="C57" s="135"/>
      <c r="D57" s="136"/>
      <c r="J57" s="142"/>
      <c r="K57" s="137"/>
      <c r="L57" s="137"/>
      <c r="M57" s="137"/>
      <c r="N57" s="137"/>
      <c r="O57" s="137"/>
      <c r="P57" s="137"/>
      <c r="Q57" s="138"/>
      <c r="W57" s="16">
        <f t="shared" si="23"/>
        <v>0</v>
      </c>
      <c r="X57" s="16">
        <f t="shared" si="24"/>
        <v>0</v>
      </c>
      <c r="Y57" s="16">
        <f t="shared" si="24"/>
        <v>0</v>
      </c>
      <c r="Z57" s="16">
        <f t="shared" si="25"/>
        <v>0</v>
      </c>
    </row>
    <row r="58" spans="2:26" x14ac:dyDescent="0.25">
      <c r="B58" s="134"/>
      <c r="C58" s="135"/>
      <c r="D58" s="136"/>
      <c r="J58" s="142"/>
      <c r="K58" s="137"/>
      <c r="L58" s="137"/>
      <c r="M58" s="137"/>
      <c r="N58" s="137"/>
      <c r="O58" s="137"/>
      <c r="P58" s="137"/>
      <c r="Q58" s="138"/>
      <c r="W58" s="16">
        <f t="shared" si="23"/>
        <v>0</v>
      </c>
      <c r="X58" s="16">
        <f t="shared" si="24"/>
        <v>0</v>
      </c>
      <c r="Y58" s="16">
        <f t="shared" si="24"/>
        <v>0</v>
      </c>
      <c r="Z58" s="16">
        <f t="shared" si="25"/>
        <v>0</v>
      </c>
    </row>
    <row r="59" spans="2:26" x14ac:dyDescent="0.25">
      <c r="B59" s="134"/>
      <c r="C59" s="135"/>
      <c r="D59" s="136"/>
      <c r="J59" s="142"/>
      <c r="K59" s="137"/>
      <c r="L59" s="137"/>
      <c r="M59" s="137"/>
      <c r="N59" s="137"/>
      <c r="O59" s="137"/>
      <c r="P59" s="137"/>
      <c r="Q59" s="138"/>
      <c r="W59" s="16">
        <f t="shared" si="23"/>
        <v>0</v>
      </c>
      <c r="X59" s="16">
        <f t="shared" si="24"/>
        <v>0</v>
      </c>
      <c r="Y59" s="16">
        <f t="shared" si="24"/>
        <v>0</v>
      </c>
      <c r="Z59" s="16">
        <f t="shared" si="25"/>
        <v>0</v>
      </c>
    </row>
    <row r="60" spans="2:26" x14ac:dyDescent="0.25">
      <c r="B60" s="134"/>
      <c r="C60" s="135"/>
      <c r="D60" s="136"/>
      <c r="J60" s="142"/>
      <c r="K60" s="137"/>
      <c r="L60" s="137"/>
      <c r="M60" s="137"/>
      <c r="N60" s="137"/>
      <c r="O60" s="137"/>
      <c r="P60" s="137"/>
      <c r="Q60" s="138"/>
      <c r="W60" s="16">
        <f t="shared" ref="W60:W71" si="26">I9</f>
        <v>0</v>
      </c>
      <c r="X60" s="16">
        <f>L9</f>
        <v>0</v>
      </c>
      <c r="Y60" s="16">
        <f>M9</f>
        <v>0</v>
      </c>
      <c r="Z60" s="16">
        <f>K9</f>
        <v>0</v>
      </c>
    </row>
    <row r="61" spans="2:26" x14ac:dyDescent="0.25">
      <c r="B61" s="134"/>
      <c r="C61" s="135"/>
      <c r="D61" s="136"/>
      <c r="J61" s="142"/>
      <c r="K61" s="137"/>
      <c r="L61" s="137"/>
      <c r="M61" s="137"/>
      <c r="N61" s="137"/>
      <c r="O61" s="137"/>
      <c r="P61" s="137"/>
      <c r="Q61" s="138"/>
      <c r="W61" s="16">
        <f t="shared" si="26"/>
        <v>0</v>
      </c>
      <c r="X61" s="16">
        <f t="shared" ref="X61:Y71" si="27">L10</f>
        <v>0</v>
      </c>
      <c r="Y61" s="16">
        <f t="shared" si="27"/>
        <v>0</v>
      </c>
      <c r="Z61" s="16">
        <f t="shared" ref="Z61:Z71" si="28">K10</f>
        <v>0</v>
      </c>
    </row>
    <row r="62" spans="2:26" x14ac:dyDescent="0.25">
      <c r="B62" s="134"/>
      <c r="C62" s="135"/>
      <c r="D62" s="136"/>
      <c r="J62" s="142"/>
      <c r="K62" s="137"/>
      <c r="L62" s="137"/>
      <c r="M62" s="137"/>
      <c r="N62" s="137"/>
      <c r="O62" s="137"/>
      <c r="P62" s="137"/>
      <c r="Q62" s="138"/>
      <c r="W62" s="16">
        <f t="shared" si="26"/>
        <v>0</v>
      </c>
      <c r="X62" s="16">
        <f t="shared" si="27"/>
        <v>0</v>
      </c>
      <c r="Y62" s="16">
        <f t="shared" si="27"/>
        <v>0</v>
      </c>
      <c r="Z62" s="16">
        <f t="shared" si="28"/>
        <v>0</v>
      </c>
    </row>
    <row r="63" spans="2:26" x14ac:dyDescent="0.25">
      <c r="B63" s="134"/>
      <c r="C63" s="135"/>
      <c r="D63" s="136"/>
      <c r="J63" s="142"/>
      <c r="K63" s="137"/>
      <c r="L63" s="137"/>
      <c r="M63" s="137"/>
      <c r="N63" s="137"/>
      <c r="O63" s="137"/>
      <c r="P63" s="137"/>
      <c r="Q63" s="138"/>
      <c r="W63" s="16">
        <f t="shared" si="26"/>
        <v>0</v>
      </c>
      <c r="X63" s="16">
        <f t="shared" si="27"/>
        <v>0</v>
      </c>
      <c r="Y63" s="16">
        <f t="shared" si="27"/>
        <v>0</v>
      </c>
      <c r="Z63" s="16">
        <f t="shared" si="28"/>
        <v>0</v>
      </c>
    </row>
    <row r="64" spans="2:26" x14ac:dyDescent="0.25">
      <c r="B64" s="134"/>
      <c r="C64" s="135"/>
      <c r="D64" s="136"/>
      <c r="J64" s="142"/>
      <c r="K64" s="137"/>
      <c r="L64" s="137"/>
      <c r="M64" s="137"/>
      <c r="N64" s="137"/>
      <c r="O64" s="137"/>
      <c r="P64" s="137"/>
      <c r="Q64" s="138"/>
      <c r="W64" s="16">
        <f t="shared" si="26"/>
        <v>0</v>
      </c>
      <c r="X64" s="16">
        <f t="shared" si="27"/>
        <v>0</v>
      </c>
      <c r="Y64" s="16">
        <f t="shared" si="27"/>
        <v>0</v>
      </c>
      <c r="Z64" s="16">
        <f t="shared" si="28"/>
        <v>0</v>
      </c>
    </row>
    <row r="65" spans="2:26" x14ac:dyDescent="0.25">
      <c r="B65" s="134"/>
      <c r="C65" s="135"/>
      <c r="D65" s="136"/>
      <c r="J65" s="142"/>
      <c r="K65" s="137"/>
      <c r="L65" s="137"/>
      <c r="M65" s="137"/>
      <c r="N65" s="137"/>
      <c r="O65" s="137"/>
      <c r="P65" s="137"/>
      <c r="Q65" s="138"/>
      <c r="W65" s="16">
        <f t="shared" si="26"/>
        <v>0</v>
      </c>
      <c r="X65" s="16">
        <f t="shared" si="27"/>
        <v>0</v>
      </c>
      <c r="Y65" s="16">
        <f t="shared" si="27"/>
        <v>0</v>
      </c>
      <c r="Z65" s="16">
        <f t="shared" si="28"/>
        <v>0</v>
      </c>
    </row>
    <row r="66" spans="2:26" x14ac:dyDescent="0.25">
      <c r="B66" s="134"/>
      <c r="C66" s="135"/>
      <c r="D66" s="136"/>
      <c r="J66" s="142"/>
      <c r="K66" s="137"/>
      <c r="L66" s="137"/>
      <c r="M66" s="137"/>
      <c r="N66" s="137"/>
      <c r="O66" s="137"/>
      <c r="P66" s="137"/>
      <c r="Q66" s="138"/>
      <c r="W66" s="16">
        <f t="shared" si="26"/>
        <v>0</v>
      </c>
      <c r="X66" s="16">
        <f t="shared" si="27"/>
        <v>0</v>
      </c>
      <c r="Y66" s="16">
        <f t="shared" si="27"/>
        <v>0</v>
      </c>
      <c r="Z66" s="16">
        <f t="shared" si="28"/>
        <v>0</v>
      </c>
    </row>
    <row r="67" spans="2:26" x14ac:dyDescent="0.25">
      <c r="B67" s="134"/>
      <c r="C67" s="135"/>
      <c r="D67" s="136"/>
      <c r="J67" s="142"/>
      <c r="K67" s="137"/>
      <c r="L67" s="137"/>
      <c r="M67" s="137"/>
      <c r="N67" s="137"/>
      <c r="O67" s="137"/>
      <c r="P67" s="137"/>
      <c r="Q67" s="138"/>
      <c r="W67" s="16">
        <f t="shared" si="26"/>
        <v>0</v>
      </c>
      <c r="X67" s="16">
        <f t="shared" si="27"/>
        <v>0</v>
      </c>
      <c r="Y67" s="16">
        <f t="shared" si="27"/>
        <v>0</v>
      </c>
      <c r="Z67" s="16">
        <f t="shared" si="28"/>
        <v>0</v>
      </c>
    </row>
    <row r="68" spans="2:26" x14ac:dyDescent="0.25">
      <c r="B68" s="134"/>
      <c r="C68" s="135"/>
      <c r="D68" s="136"/>
      <c r="J68" s="142"/>
      <c r="K68" s="137"/>
      <c r="L68" s="137"/>
      <c r="M68" s="137"/>
      <c r="N68" s="137"/>
      <c r="O68" s="137"/>
      <c r="P68" s="137"/>
      <c r="Q68" s="138"/>
      <c r="W68" s="16">
        <f t="shared" si="26"/>
        <v>0</v>
      </c>
      <c r="X68" s="16">
        <f t="shared" si="27"/>
        <v>0</v>
      </c>
      <c r="Y68" s="16">
        <f t="shared" si="27"/>
        <v>0</v>
      </c>
      <c r="Z68" s="16">
        <f t="shared" si="28"/>
        <v>0</v>
      </c>
    </row>
    <row r="69" spans="2:26" x14ac:dyDescent="0.25">
      <c r="B69" s="134"/>
      <c r="C69" s="135"/>
      <c r="D69" s="136"/>
      <c r="J69" s="142"/>
      <c r="K69" s="137"/>
      <c r="L69" s="137"/>
      <c r="M69" s="137"/>
      <c r="N69" s="137"/>
      <c r="O69" s="137"/>
      <c r="P69" s="137"/>
      <c r="Q69" s="138"/>
      <c r="W69" s="16">
        <f t="shared" si="26"/>
        <v>0</v>
      </c>
      <c r="X69" s="16">
        <f t="shared" si="27"/>
        <v>0</v>
      </c>
      <c r="Y69" s="16">
        <f t="shared" si="27"/>
        <v>0</v>
      </c>
      <c r="Z69" s="16">
        <f t="shared" si="28"/>
        <v>0</v>
      </c>
    </row>
    <row r="70" spans="2:26" x14ac:dyDescent="0.25">
      <c r="B70" s="134"/>
      <c r="C70" s="135"/>
      <c r="D70" s="136"/>
      <c r="J70" s="142"/>
      <c r="K70" s="137"/>
      <c r="L70" s="137"/>
      <c r="M70" s="137"/>
      <c r="N70" s="137"/>
      <c r="O70" s="137"/>
      <c r="P70" s="137"/>
      <c r="Q70" s="138"/>
      <c r="W70" s="16">
        <f t="shared" si="26"/>
        <v>0</v>
      </c>
      <c r="X70" s="16">
        <f t="shared" si="27"/>
        <v>0</v>
      </c>
      <c r="Y70" s="16">
        <f t="shared" si="27"/>
        <v>0</v>
      </c>
      <c r="Z70" s="16">
        <f t="shared" si="28"/>
        <v>0</v>
      </c>
    </row>
    <row r="71" spans="2:26" x14ac:dyDescent="0.25">
      <c r="B71" s="134"/>
      <c r="C71" s="135"/>
      <c r="D71" s="136"/>
      <c r="J71" s="142"/>
      <c r="K71" s="137"/>
      <c r="L71" s="137"/>
      <c r="M71" s="137"/>
      <c r="N71" s="137"/>
      <c r="O71" s="137"/>
      <c r="P71" s="137"/>
      <c r="Q71" s="138"/>
      <c r="W71" s="16">
        <f t="shared" si="26"/>
        <v>0</v>
      </c>
      <c r="X71" s="16">
        <f t="shared" si="27"/>
        <v>0</v>
      </c>
      <c r="Y71" s="16">
        <f t="shared" si="27"/>
        <v>0</v>
      </c>
      <c r="Z71" s="16">
        <f t="shared" si="28"/>
        <v>0</v>
      </c>
    </row>
    <row r="72" spans="2:26" x14ac:dyDescent="0.25">
      <c r="B72" s="134"/>
      <c r="C72" s="135"/>
      <c r="D72" s="136"/>
      <c r="J72" s="142"/>
      <c r="K72" s="137"/>
      <c r="L72" s="137"/>
      <c r="M72" s="137"/>
      <c r="N72" s="137"/>
      <c r="O72" s="137"/>
      <c r="P72" s="137"/>
      <c r="Q72" s="138"/>
      <c r="W72" s="16">
        <f t="shared" ref="W72:W83" si="29">J9</f>
        <v>0</v>
      </c>
      <c r="X72" s="16">
        <f>L9</f>
        <v>0</v>
      </c>
      <c r="Y72" s="16">
        <f>M9</f>
        <v>0</v>
      </c>
      <c r="Z72" s="16">
        <f>K9</f>
        <v>0</v>
      </c>
    </row>
    <row r="73" spans="2:26" x14ac:dyDescent="0.25">
      <c r="B73" s="134"/>
      <c r="C73" s="135"/>
      <c r="D73" s="136"/>
      <c r="J73" s="142"/>
      <c r="K73" s="137"/>
      <c r="L73" s="137"/>
      <c r="M73" s="137"/>
      <c r="N73" s="137"/>
      <c r="O73" s="137"/>
      <c r="P73" s="137"/>
      <c r="Q73" s="138"/>
      <c r="W73" s="16">
        <f t="shared" si="29"/>
        <v>0</v>
      </c>
      <c r="X73" s="16">
        <f t="shared" ref="X73:Y83" si="30">L10</f>
        <v>0</v>
      </c>
      <c r="Y73" s="16">
        <f t="shared" si="30"/>
        <v>0</v>
      </c>
      <c r="Z73" s="16">
        <f t="shared" ref="Z73:Z83" si="31">K10</f>
        <v>0</v>
      </c>
    </row>
    <row r="74" spans="2:26" x14ac:dyDescent="0.25">
      <c r="B74" s="134"/>
      <c r="C74" s="135"/>
      <c r="D74" s="136"/>
      <c r="J74" s="142"/>
      <c r="K74" s="137"/>
      <c r="L74" s="137"/>
      <c r="M74" s="137"/>
      <c r="N74" s="137"/>
      <c r="O74" s="137"/>
      <c r="P74" s="137"/>
      <c r="Q74" s="138"/>
      <c r="W74" s="16">
        <f t="shared" si="29"/>
        <v>0</v>
      </c>
      <c r="X74" s="16">
        <f t="shared" si="30"/>
        <v>0</v>
      </c>
      <c r="Y74" s="16">
        <f t="shared" si="30"/>
        <v>0</v>
      </c>
      <c r="Z74" s="16">
        <f t="shared" si="31"/>
        <v>0</v>
      </c>
    </row>
    <row r="75" spans="2:26" x14ac:dyDescent="0.25">
      <c r="B75" s="134"/>
      <c r="C75" s="135"/>
      <c r="D75" s="136"/>
      <c r="J75" s="142"/>
      <c r="K75" s="137"/>
      <c r="L75" s="137"/>
      <c r="M75" s="137"/>
      <c r="N75" s="137"/>
      <c r="O75" s="137"/>
      <c r="P75" s="137"/>
      <c r="Q75" s="138"/>
      <c r="W75" s="16">
        <f t="shared" si="29"/>
        <v>0</v>
      </c>
      <c r="X75" s="16">
        <f t="shared" si="30"/>
        <v>0</v>
      </c>
      <c r="Y75" s="16">
        <f t="shared" si="30"/>
        <v>0</v>
      </c>
      <c r="Z75" s="16">
        <f t="shared" si="31"/>
        <v>0</v>
      </c>
    </row>
    <row r="76" spans="2:26" x14ac:dyDescent="0.25">
      <c r="B76" s="134"/>
      <c r="C76" s="135"/>
      <c r="D76" s="136"/>
      <c r="J76" s="142"/>
      <c r="K76" s="137"/>
      <c r="L76" s="137"/>
      <c r="M76" s="137"/>
      <c r="N76" s="137"/>
      <c r="O76" s="137"/>
      <c r="P76" s="137"/>
      <c r="Q76" s="138"/>
      <c r="W76" s="16">
        <f t="shared" si="29"/>
        <v>0</v>
      </c>
      <c r="X76" s="16">
        <f t="shared" si="30"/>
        <v>0</v>
      </c>
      <c r="Y76" s="16">
        <f t="shared" si="30"/>
        <v>0</v>
      </c>
      <c r="Z76" s="16">
        <f t="shared" si="31"/>
        <v>0</v>
      </c>
    </row>
    <row r="77" spans="2:26" x14ac:dyDescent="0.25">
      <c r="B77" s="134"/>
      <c r="C77" s="135"/>
      <c r="D77" s="136"/>
      <c r="J77" s="142"/>
      <c r="K77" s="137"/>
      <c r="L77" s="137"/>
      <c r="M77" s="137"/>
      <c r="N77" s="137"/>
      <c r="O77" s="137"/>
      <c r="P77" s="137"/>
      <c r="Q77" s="138"/>
      <c r="W77" s="16">
        <f t="shared" si="29"/>
        <v>0</v>
      </c>
      <c r="X77" s="16">
        <f t="shared" si="30"/>
        <v>0</v>
      </c>
      <c r="Y77" s="16">
        <f t="shared" si="30"/>
        <v>0</v>
      </c>
      <c r="Z77" s="16">
        <f t="shared" si="31"/>
        <v>0</v>
      </c>
    </row>
    <row r="78" spans="2:26" x14ac:dyDescent="0.25">
      <c r="B78" s="134"/>
      <c r="C78" s="135"/>
      <c r="D78" s="136"/>
      <c r="J78" s="142"/>
      <c r="K78" s="137"/>
      <c r="L78" s="137"/>
      <c r="M78" s="137"/>
      <c r="N78" s="137"/>
      <c r="O78" s="137"/>
      <c r="P78" s="137"/>
      <c r="Q78" s="138"/>
      <c r="W78" s="16">
        <f t="shared" si="29"/>
        <v>0</v>
      </c>
      <c r="X78" s="16">
        <f t="shared" si="30"/>
        <v>0</v>
      </c>
      <c r="Y78" s="16">
        <f t="shared" si="30"/>
        <v>0</v>
      </c>
      <c r="Z78" s="16">
        <f t="shared" si="31"/>
        <v>0</v>
      </c>
    </row>
    <row r="79" spans="2:26" x14ac:dyDescent="0.25">
      <c r="B79" s="134"/>
      <c r="C79" s="135"/>
      <c r="D79" s="136"/>
      <c r="J79" s="142"/>
      <c r="K79" s="137"/>
      <c r="L79" s="137"/>
      <c r="M79" s="137"/>
      <c r="N79" s="137"/>
      <c r="O79" s="137"/>
      <c r="P79" s="137"/>
      <c r="Q79" s="138"/>
      <c r="W79" s="16">
        <f t="shared" si="29"/>
        <v>0</v>
      </c>
      <c r="X79" s="16">
        <f t="shared" si="30"/>
        <v>0</v>
      </c>
      <c r="Y79" s="16">
        <f t="shared" si="30"/>
        <v>0</v>
      </c>
      <c r="Z79" s="16">
        <f t="shared" si="31"/>
        <v>0</v>
      </c>
    </row>
    <row r="80" spans="2:26" x14ac:dyDescent="0.25">
      <c r="B80" s="134"/>
      <c r="C80" s="135"/>
      <c r="D80" s="136"/>
      <c r="J80" s="142"/>
      <c r="K80" s="137"/>
      <c r="L80" s="137"/>
      <c r="M80" s="137"/>
      <c r="N80" s="137"/>
      <c r="O80" s="137"/>
      <c r="P80" s="137"/>
      <c r="Q80" s="138"/>
      <c r="W80" s="16">
        <f t="shared" si="29"/>
        <v>0</v>
      </c>
      <c r="X80" s="16">
        <f t="shared" si="30"/>
        <v>0</v>
      </c>
      <c r="Y80" s="16">
        <f t="shared" si="30"/>
        <v>0</v>
      </c>
      <c r="Z80" s="16">
        <f t="shared" si="31"/>
        <v>0</v>
      </c>
    </row>
    <row r="81" spans="2:26" x14ac:dyDescent="0.25">
      <c r="B81" s="134"/>
      <c r="C81" s="135"/>
      <c r="D81" s="136"/>
      <c r="J81" s="142"/>
      <c r="K81" s="137"/>
      <c r="L81" s="137"/>
      <c r="M81" s="137"/>
      <c r="N81" s="137"/>
      <c r="O81" s="137"/>
      <c r="P81" s="137"/>
      <c r="Q81" s="138"/>
      <c r="W81" s="16">
        <f t="shared" si="29"/>
        <v>0</v>
      </c>
      <c r="X81" s="16">
        <f t="shared" si="30"/>
        <v>0</v>
      </c>
      <c r="Y81" s="16">
        <f t="shared" si="30"/>
        <v>0</v>
      </c>
      <c r="Z81" s="16">
        <f t="shared" si="31"/>
        <v>0</v>
      </c>
    </row>
    <row r="82" spans="2:26" x14ac:dyDescent="0.25">
      <c r="B82" s="134"/>
      <c r="C82" s="135"/>
      <c r="D82" s="136"/>
      <c r="J82" s="142"/>
      <c r="K82" s="137"/>
      <c r="L82" s="137"/>
      <c r="M82" s="137"/>
      <c r="N82" s="137"/>
      <c r="O82" s="137"/>
      <c r="P82" s="137"/>
      <c r="Q82" s="138"/>
      <c r="W82" s="16">
        <f t="shared" si="29"/>
        <v>0</v>
      </c>
      <c r="X82" s="16">
        <f t="shared" si="30"/>
        <v>0</v>
      </c>
      <c r="Y82" s="16">
        <f t="shared" si="30"/>
        <v>0</v>
      </c>
      <c r="Z82" s="16">
        <f t="shared" si="31"/>
        <v>0</v>
      </c>
    </row>
    <row r="83" spans="2:26" x14ac:dyDescent="0.25">
      <c r="B83" s="134"/>
      <c r="C83" s="135"/>
      <c r="D83" s="136"/>
      <c r="J83" s="142"/>
      <c r="K83" s="137"/>
      <c r="L83" s="137"/>
      <c r="M83" s="137"/>
      <c r="N83" s="137"/>
      <c r="O83" s="137"/>
      <c r="P83" s="137"/>
      <c r="Q83" s="138"/>
      <c r="W83" s="16">
        <f t="shared" si="29"/>
        <v>0</v>
      </c>
      <c r="X83" s="16">
        <f t="shared" si="30"/>
        <v>0</v>
      </c>
      <c r="Y83" s="16">
        <f t="shared" si="30"/>
        <v>0</v>
      </c>
      <c r="Z83" s="16">
        <f t="shared" si="31"/>
        <v>0</v>
      </c>
    </row>
    <row r="84" spans="2:26" x14ac:dyDescent="0.25">
      <c r="B84" s="134"/>
      <c r="C84" s="135"/>
      <c r="D84" s="136"/>
      <c r="J84" s="142"/>
      <c r="K84" s="137"/>
      <c r="L84" s="137"/>
      <c r="M84" s="137"/>
      <c r="N84" s="137"/>
      <c r="O84" s="137"/>
      <c r="P84" s="137"/>
      <c r="Q84" s="138"/>
    </row>
    <row r="85" spans="2:26" x14ac:dyDescent="0.25">
      <c r="C85" s="135"/>
      <c r="D85" s="136"/>
      <c r="J85" s="142"/>
      <c r="K85" s="137"/>
      <c r="L85" s="137"/>
      <c r="M85" s="137"/>
      <c r="N85" s="137"/>
      <c r="O85" s="137"/>
      <c r="P85" s="137"/>
      <c r="Q85" s="138"/>
    </row>
    <row r="86" spans="2:26" x14ac:dyDescent="0.25">
      <c r="C86" s="135"/>
      <c r="D86" s="136"/>
      <c r="J86" s="142"/>
      <c r="K86" s="137"/>
      <c r="L86" s="137"/>
      <c r="M86" s="137"/>
      <c r="N86" s="137"/>
      <c r="O86" s="137"/>
      <c r="P86" s="137"/>
      <c r="Q86" s="138"/>
    </row>
  </sheetData>
  <sheetProtection password="CCA7" sheet="1" objects="1" scenarios="1"/>
  <mergeCells count="37">
    <mergeCell ref="B42:Q45"/>
    <mergeCell ref="L29:Q29"/>
    <mergeCell ref="L30:Q30"/>
    <mergeCell ref="K34:Q34"/>
    <mergeCell ref="B32:Q32"/>
    <mergeCell ref="N39:Q39"/>
    <mergeCell ref="E35:F35"/>
    <mergeCell ref="G35:J35"/>
    <mergeCell ref="E36:F36"/>
    <mergeCell ref="E37:F37"/>
    <mergeCell ref="E38:F38"/>
    <mergeCell ref="E39:F39"/>
    <mergeCell ref="N35:Q35"/>
    <mergeCell ref="N36:Q36"/>
    <mergeCell ref="N37:Q37"/>
    <mergeCell ref="N38:Q38"/>
    <mergeCell ref="B3:Q4"/>
    <mergeCell ref="E34:J34"/>
    <mergeCell ref="L24:Q24"/>
    <mergeCell ref="L25:Q25"/>
    <mergeCell ref="L26:Q26"/>
    <mergeCell ref="L27:Q27"/>
    <mergeCell ref="L28:Q28"/>
    <mergeCell ref="E8:J8"/>
    <mergeCell ref="K7:Q7"/>
    <mergeCell ref="K22:Q22"/>
    <mergeCell ref="E22:J22"/>
    <mergeCell ref="E23:F23"/>
    <mergeCell ref="G23:J23"/>
    <mergeCell ref="L23:Q23"/>
    <mergeCell ref="E24:F24"/>
    <mergeCell ref="E30:F30"/>
    <mergeCell ref="E25:F25"/>
    <mergeCell ref="E26:F26"/>
    <mergeCell ref="E27:F27"/>
    <mergeCell ref="E28:F28"/>
    <mergeCell ref="E29:F29"/>
  </mergeCells>
  <conditionalFormatting sqref="B9:B42 B46:B84">
    <cfRule type="cellIs" dxfId="17" priority="1" operator="equal">
      <formula>0</formula>
    </cfRule>
  </conditionalFormatting>
  <dataValidations disablePrompts="1" count="4">
    <dataValidation type="list" allowBlank="1" showInputMessage="1" sqref="E24:F30 E36:F39" xr:uid="{00000000-0002-0000-0600-000000000000}">
      <formula1>$X$1:$X$2</formula1>
    </dataValidation>
    <dataValidation type="list" allowBlank="1" showInputMessage="1" showErrorMessage="1" errorTitle="Antención" error="Selecciones opción de la lista." sqref="L9:L20 K36:K39" xr:uid="{00000000-0002-0000-0600-000001000000}">
      <formula1>$V$1:$V$10</formula1>
    </dataValidation>
    <dataValidation type="list" errorStyle="information" allowBlank="1" showInputMessage="1" sqref="K24:K30" xr:uid="{00000000-0002-0000-0600-000002000000}">
      <formula1>$U$41:$U$47</formula1>
    </dataValidation>
    <dataValidation type="list" showInputMessage="1" promptTitle="Atención" prompt="Esta lista es solo una sugerencia. Puede escribir lo que estime._x000a_" sqref="K9:K20" xr:uid="{00000000-0002-0000-0600-000003000000}">
      <formula1>$U$23:$U$35</formula1>
    </dataValidation>
  </dataValidations>
  <pageMargins left="0.70866141732283472" right="0.70866141732283472" top="0.74803149606299213" bottom="0.74803149606299213" header="0.31496062992125984" footer="0.31496062992125984"/>
  <pageSetup paperSize="14" scale="63" orientation="landscape" r:id="rId1"/>
  <tableParts count="5">
    <tablePart r:id="rId2"/>
    <tablePart r:id="rId3"/>
    <tablePart r:id="rId4"/>
    <tablePart r:id="rId5"/>
    <tablePart r:id="rId6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Q136"/>
  <sheetViews>
    <sheetView showZeros="0" view="pageBreakPreview" zoomScaleNormal="100" zoomScaleSheetLayoutView="100" workbookViewId="0">
      <selection activeCell="M15" sqref="M15"/>
    </sheetView>
  </sheetViews>
  <sheetFormatPr baseColWidth="10" defaultRowHeight="14.25" x14ac:dyDescent="0.2"/>
  <cols>
    <col min="1" max="1" width="2.140625" style="224" customWidth="1"/>
    <col min="2" max="2" width="2.85546875" style="224" customWidth="1"/>
    <col min="3" max="3" width="22.85546875" style="224" customWidth="1"/>
    <col min="4" max="4" width="28" style="224" customWidth="1"/>
    <col min="5" max="5" width="11.5703125" style="224" customWidth="1"/>
    <col min="6" max="7" width="11.5703125" style="223" customWidth="1"/>
    <col min="8" max="8" width="8.42578125" style="223" customWidth="1"/>
    <col min="9" max="10" width="8.7109375" style="223" customWidth="1"/>
    <col min="11" max="11" width="8.7109375" style="224" customWidth="1"/>
    <col min="12" max="12" width="9.7109375" style="224" customWidth="1"/>
    <col min="13" max="13" width="8.140625" style="224" customWidth="1"/>
    <col min="14" max="14" width="9.7109375" style="224" customWidth="1"/>
    <col min="15" max="15" width="6.85546875" style="224" customWidth="1"/>
    <col min="16" max="16" width="5.5703125" style="224" customWidth="1"/>
    <col min="17" max="17" width="22.28515625" style="224" customWidth="1"/>
    <col min="18" max="18" width="2.28515625" style="224" customWidth="1"/>
    <col min="19" max="20" width="4" style="224" customWidth="1"/>
    <col min="21" max="16384" width="11.42578125" style="224"/>
  </cols>
  <sheetData>
    <row r="1" spans="2:17" x14ac:dyDescent="0.2">
      <c r="L1" s="223"/>
      <c r="M1" s="223"/>
      <c r="N1" s="223"/>
      <c r="O1" s="223"/>
      <c r="P1" s="678" t="str">
        <f>IF(E109 &gt; 0,"Página 1 de 3",IF(E58 &gt;0,"Página 1 de 2","Página 1 de 1"))</f>
        <v>Página 1 de 1</v>
      </c>
      <c r="Q1" s="678"/>
    </row>
    <row r="2" spans="2:17" ht="14.45" customHeight="1" x14ac:dyDescent="0.2">
      <c r="L2" s="674" t="s">
        <v>0</v>
      </c>
      <c r="M2" s="674"/>
      <c r="N2" s="674"/>
      <c r="O2" s="267"/>
      <c r="P2" s="675">
        <f>'ORDEN DE CUARENTENA'!AE3</f>
        <v>0</v>
      </c>
      <c r="Q2" s="675"/>
    </row>
    <row r="3" spans="2:17" ht="14.45" customHeight="1" x14ac:dyDescent="0.2">
      <c r="L3" s="674"/>
      <c r="M3" s="674"/>
      <c r="N3" s="674"/>
      <c r="O3" s="267"/>
      <c r="P3" s="675"/>
      <c r="Q3" s="675"/>
    </row>
    <row r="4" spans="2:17" x14ac:dyDescent="0.2">
      <c r="L4" s="650" t="s">
        <v>1977</v>
      </c>
      <c r="M4" s="650"/>
      <c r="N4" s="650"/>
      <c r="O4" s="268"/>
      <c r="P4" s="650" t="str">
        <f>'ORDEN DE CUARENTENA'!AE2</f>
        <v>XIII - Metropolitana</v>
      </c>
      <c r="Q4" s="650"/>
    </row>
    <row r="5" spans="2:17" ht="24.75" x14ac:dyDescent="0.3">
      <c r="C5" s="686" t="s">
        <v>5</v>
      </c>
      <c r="D5" s="686"/>
      <c r="E5" s="686"/>
      <c r="F5" s="686"/>
      <c r="G5" s="686"/>
      <c r="H5" s="686"/>
      <c r="I5" s="686"/>
      <c r="J5" s="686"/>
      <c r="K5" s="686"/>
      <c r="L5" s="686"/>
      <c r="M5" s="686"/>
      <c r="N5" s="686"/>
      <c r="O5" s="686"/>
      <c r="P5" s="686"/>
      <c r="Q5" s="686"/>
    </row>
    <row r="6" spans="2:17" ht="15" customHeight="1" x14ac:dyDescent="0.3"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</row>
    <row r="7" spans="2:17" ht="15" customHeight="1" x14ac:dyDescent="0.2">
      <c r="B7" s="643" t="s">
        <v>4202</v>
      </c>
      <c r="C7" s="643"/>
      <c r="D7" s="239">
        <f>'ORDEN DE CUARENTENA'!H7</f>
        <v>0</v>
      </c>
      <c r="E7" s="685" t="s">
        <v>4274</v>
      </c>
      <c r="F7" s="685"/>
      <c r="G7" s="685"/>
      <c r="H7" s="690" t="s">
        <v>4273</v>
      </c>
      <c r="I7" s="691"/>
      <c r="J7" s="692" t="s">
        <v>4196</v>
      </c>
      <c r="K7" s="693"/>
      <c r="L7" s="694"/>
      <c r="M7" s="246"/>
      <c r="Q7" s="247"/>
    </row>
    <row r="8" spans="2:17" ht="18.75" customHeight="1" x14ac:dyDescent="0.2">
      <c r="B8" s="643" t="s">
        <v>4201</v>
      </c>
      <c r="C8" s="643"/>
      <c r="D8" s="239">
        <f>'ORDEN DE CUARENTENA'!H9</f>
        <v>0</v>
      </c>
      <c r="E8" s="226" t="s">
        <v>4167</v>
      </c>
      <c r="F8" s="267">
        <f>'Acuario (Arribado - mortalidad)'!O245</f>
        <v>0</v>
      </c>
      <c r="G8" s="325" t="str">
        <f>IFERROR('Acuario (Arribado - mortalidad)'!O245/'Acuario (Arribado - mortalidad)'!F245,"")</f>
        <v/>
      </c>
      <c r="H8" s="226" t="s">
        <v>4167</v>
      </c>
      <c r="I8" s="324" t="str">
        <f>IFERROR(AVERAGE('ORDEN DE CUARENTENA'!BA14:BA58,ANEXO!BA14:BA58),"")</f>
        <v/>
      </c>
      <c r="J8" s="649" t="s">
        <v>4197</v>
      </c>
      <c r="K8" s="650"/>
      <c r="L8" s="251">
        <f>'ORDEN DE CUARENTENA'!$AD$59+ANEXO!$AD$59</f>
        <v>0</v>
      </c>
      <c r="M8" s="246"/>
      <c r="Q8" s="240"/>
    </row>
    <row r="9" spans="2:17" ht="18.75" customHeight="1" x14ac:dyDescent="0.2">
      <c r="B9" s="643" t="s">
        <v>3190</v>
      </c>
      <c r="C9" s="643"/>
      <c r="D9" s="239">
        <f>'ORDEN DE CUARENTENA'!Q9</f>
        <v>0</v>
      </c>
      <c r="E9" s="226" t="s">
        <v>4168</v>
      </c>
      <c r="F9" s="267">
        <f>SUM('Acuario (Arribado - mortalidad)'!P245:U245)</f>
        <v>0</v>
      </c>
      <c r="G9" s="325" t="str">
        <f>IFERROR(SUM('Acuario (Arribado - mortalidad)'!P245:U245)/'Acuario (Arribado - mortalidad)'!F245,"")</f>
        <v/>
      </c>
      <c r="H9" s="226" t="s">
        <v>4168</v>
      </c>
      <c r="I9" s="324" t="str">
        <f>IFERROR(AVERAGE('ORDEN DE CUARENTENA'!BB14:BB58,ANEXO!BB14:BB58),"")</f>
        <v/>
      </c>
      <c r="J9" s="649" t="s">
        <v>4198</v>
      </c>
      <c r="K9" s="650"/>
      <c r="L9" s="252">
        <f>'ORDEN DE CUARENTENA'!$AV$59+ANEXO!$AV$59</f>
        <v>0</v>
      </c>
      <c r="M9" s="246"/>
      <c r="Q9" s="241"/>
    </row>
    <row r="10" spans="2:17" ht="15.75" customHeight="1" x14ac:dyDescent="0.2">
      <c r="B10" s="643" t="s">
        <v>3192</v>
      </c>
      <c r="C10" s="643"/>
      <c r="D10" s="242" t="str">
        <f>IF(ISBLANK('ORDEN DE CUARENTENA'!I6),"",'ORDEN DE CUARENTENA'!Q6)</f>
        <v/>
      </c>
      <c r="E10" s="227" t="s">
        <v>4158</v>
      </c>
      <c r="F10" s="309">
        <f>SUM('Acuario (Arribado - mortalidad)'!V245:AC245)</f>
        <v>0</v>
      </c>
      <c r="G10" s="326" t="str">
        <f>IFERROR(SUM('Acuario (Arribado - mortalidad)'!V245:AC245)/'Acuario (Arribado - mortalidad)'!F245,"")</f>
        <v/>
      </c>
      <c r="H10" s="226" t="s">
        <v>4158</v>
      </c>
      <c r="I10" s="324" t="str">
        <f>IFERROR(AVERAGE('ORDEN DE CUARENTENA'!BC14:BC58,ANEXO!BC14:BC58),"")</f>
        <v/>
      </c>
      <c r="J10" s="651" t="s">
        <v>4199</v>
      </c>
      <c r="K10" s="652"/>
      <c r="L10" s="250">
        <f>'ORDEN DE CUARENTENA'!$AT$59+ANEXO!$AT$59</f>
        <v>0</v>
      </c>
      <c r="M10" s="246"/>
      <c r="Q10" s="245"/>
    </row>
    <row r="11" spans="2:17" ht="18.75" customHeight="1" x14ac:dyDescent="0.2">
      <c r="B11" s="644" t="s">
        <v>4195</v>
      </c>
      <c r="C11" s="644"/>
      <c r="D11" s="243" t="str">
        <f>IF(SUM(M15:M49,M58:M100,M109:M120)&gt;0,CONCATENATE(SUM(M15:M49,M58:M100,M109:M120)," ", "Acuarios"),"")</f>
        <v/>
      </c>
      <c r="E11" s="232" t="s">
        <v>4200</v>
      </c>
      <c r="F11" s="249">
        <f>SUM(F8:F10)</f>
        <v>0</v>
      </c>
      <c r="G11" s="327" t="str">
        <f>IFERROR(F11/L9,"")</f>
        <v/>
      </c>
      <c r="H11" s="232" t="s">
        <v>4169</v>
      </c>
      <c r="I11" s="328" t="str">
        <f>IFERROR(AVERAGE(Item[porcentaje mortalidad],Item2[porcentaje mortalidad]),"")</f>
        <v/>
      </c>
      <c r="J11" s="653" t="s">
        <v>4204</v>
      </c>
      <c r="K11" s="654"/>
      <c r="L11" s="253" t="str">
        <f>IFERROR(L10/L9,"")</f>
        <v/>
      </c>
      <c r="M11" s="244"/>
      <c r="N11" s="248"/>
      <c r="O11" s="248"/>
      <c r="Q11" s="248"/>
    </row>
    <row r="12" spans="2:17" ht="15" thickBot="1" x14ac:dyDescent="0.25"/>
    <row r="13" spans="2:17" ht="15" customHeight="1" thickTop="1" x14ac:dyDescent="0.2">
      <c r="B13" s="661" t="s">
        <v>13</v>
      </c>
      <c r="C13" s="664" t="s">
        <v>1951</v>
      </c>
      <c r="D13" s="670" t="s">
        <v>1948</v>
      </c>
      <c r="E13" s="664" t="s">
        <v>4156</v>
      </c>
      <c r="F13" s="647" t="s">
        <v>1955</v>
      </c>
      <c r="G13" s="647" t="s">
        <v>3189</v>
      </c>
      <c r="H13" s="681" t="s">
        <v>1961</v>
      </c>
      <c r="I13" s="655" t="s">
        <v>4166</v>
      </c>
      <c r="J13" s="656"/>
      <c r="K13" s="656"/>
      <c r="L13" s="657"/>
      <c r="M13" s="683" t="s">
        <v>2933</v>
      </c>
      <c r="N13" s="679" t="s">
        <v>3475</v>
      </c>
      <c r="O13" s="659" t="s">
        <v>63</v>
      </c>
      <c r="P13" s="688" t="s">
        <v>3007</v>
      </c>
      <c r="Q13" s="666" t="s">
        <v>4365</v>
      </c>
    </row>
    <row r="14" spans="2:17" x14ac:dyDescent="0.2">
      <c r="B14" s="662"/>
      <c r="C14" s="665"/>
      <c r="D14" s="687"/>
      <c r="E14" s="665"/>
      <c r="F14" s="663"/>
      <c r="G14" s="663"/>
      <c r="H14" s="682"/>
      <c r="I14" s="233" t="s">
        <v>4167</v>
      </c>
      <c r="J14" s="234" t="s">
        <v>4168</v>
      </c>
      <c r="K14" s="234" t="s">
        <v>4158</v>
      </c>
      <c r="L14" s="235" t="s">
        <v>4173</v>
      </c>
      <c r="M14" s="684"/>
      <c r="N14" s="680"/>
      <c r="O14" s="660"/>
      <c r="P14" s="689"/>
      <c r="Q14" s="667" t="s">
        <v>4183</v>
      </c>
    </row>
    <row r="15" spans="2:17" x14ac:dyDescent="0.2">
      <c r="B15" s="236">
        <v>1</v>
      </c>
      <c r="C15" s="284">
        <f>IFERROR(VLOOKUP(B15,Item[],3,FALSE),"")</f>
        <v>0</v>
      </c>
      <c r="D15" s="284" t="str">
        <f>IFERROR(VLOOKUP(B15,Item[],2,FALSE),"")</f>
        <v xml:space="preserve"> </v>
      </c>
      <c r="E15" s="285">
        <f>IFERROR('ORDEN DE CUARENTENA'!AD14,"")</f>
        <v>0</v>
      </c>
      <c r="F15" s="286">
        <f>IFERROR(VLOOKUP(B15,Item[],10,FALSE),"")</f>
        <v>0</v>
      </c>
      <c r="G15" s="285" t="str">
        <f>IFERROR(VLOOKUP(B15,Item[],7,FALSE),"")</f>
        <v/>
      </c>
      <c r="H15" s="287">
        <f>IFERROR(VLOOKUP(B15,Item[],8,FALSE),"")</f>
        <v>0</v>
      </c>
      <c r="I15" s="362" t="str">
        <f>IFERROR(VLOOKUP(B15,Item[],15,FALSE),"")</f>
        <v/>
      </c>
      <c r="J15" s="363" t="str">
        <f>IFERROR(VLOOKUP(B15,Item[],16,FALSE),"")</f>
        <v/>
      </c>
      <c r="K15" s="363" t="str">
        <f>IFERROR(VLOOKUP(B15,Item[],17,FALSE),"")</f>
        <v/>
      </c>
      <c r="L15" s="288" t="str">
        <f>IFERROR(VLOOKUP(B15,Item[],9,FALSE),"")</f>
        <v/>
      </c>
      <c r="M15" s="289">
        <f>IF(F15="No llega","N/A",COUNTIF('Acuario (Arribado - mortalidad)'!$B$15:$B$244,'Resumen de cuarentena'!B15))</f>
        <v>0</v>
      </c>
      <c r="N15" s="285" t="str">
        <f>IFERROR(VLOOKUP(D15,SuscepEARs[],2,FALSE),"")</f>
        <v/>
      </c>
      <c r="O15" s="285" t="str">
        <f>IFERROR(VLOOKUP(D15,CITES[],2,FALSE),"")</f>
        <v/>
      </c>
      <c r="P15" s="285" t="str">
        <f>IFERROR(VLOOKUP(B15,'Tratamientos-Eventos'!$B$9:$U$20,19,FALSE),"")</f>
        <v/>
      </c>
      <c r="Q15" s="290" t="str">
        <f>IF(ISTEXT(P15),IFERROR(VLOOKUP(B15,'Tratamientos-Eventos'!$B$9:$U$20,20,FALSE),""),"")</f>
        <v/>
      </c>
    </row>
    <row r="16" spans="2:17" x14ac:dyDescent="0.2">
      <c r="B16" s="236">
        <v>2</v>
      </c>
      <c r="C16" s="284">
        <f>IFERROR(VLOOKUP(B16,Item[],3,FALSE),"")</f>
        <v>0</v>
      </c>
      <c r="D16" s="284" t="str">
        <f>IFERROR(VLOOKUP(B16,Item[],2,FALSE),"")</f>
        <v xml:space="preserve"> </v>
      </c>
      <c r="E16" s="285">
        <f>IFERROR('ORDEN DE CUARENTENA'!AD15,"")</f>
        <v>0</v>
      </c>
      <c r="F16" s="286">
        <f>IFERROR(VLOOKUP(B16,Item[],10,FALSE),"")</f>
        <v>0</v>
      </c>
      <c r="G16" s="285" t="str">
        <f>IFERROR(VLOOKUP(B16,Item[],7,FALSE),"")</f>
        <v/>
      </c>
      <c r="H16" s="287">
        <f>IFERROR(VLOOKUP(B16,Item[],8,FALSE),"")</f>
        <v>0</v>
      </c>
      <c r="I16" s="362" t="str">
        <f>IFERROR(VLOOKUP(B16,Item[],15,FALSE),"")</f>
        <v/>
      </c>
      <c r="J16" s="363" t="str">
        <f>IFERROR(VLOOKUP(B16,Item[],16,FALSE),"")</f>
        <v/>
      </c>
      <c r="K16" s="363" t="str">
        <f>IFERROR(VLOOKUP(B16,Item[],17,FALSE),"")</f>
        <v/>
      </c>
      <c r="L16" s="288" t="str">
        <f>IFERROR(VLOOKUP(B16,Item[],9,FALSE),"")</f>
        <v/>
      </c>
      <c r="M16" s="289">
        <f>IF(F16="No llega","N/A",COUNTIF('Acuario (Arribado - mortalidad)'!$B$15:$B$244,'Resumen de cuarentena'!B16))</f>
        <v>0</v>
      </c>
      <c r="N16" s="285" t="str">
        <f>IFERROR(VLOOKUP(D16,SuscepEARs[],2,FALSE),"")</f>
        <v/>
      </c>
      <c r="O16" s="285" t="str">
        <f>IFERROR(VLOOKUP(D16,CITES[],2,FALSE),"")</f>
        <v/>
      </c>
      <c r="P16" s="285" t="str">
        <f>IFERROR(VLOOKUP(B16,'Tratamientos-Eventos'!$B$9:$U$20,19,FALSE),"")</f>
        <v/>
      </c>
      <c r="Q16" s="290" t="str">
        <f>IF(ISTEXT(P16),IFERROR(VLOOKUP(B16,'Tratamientos-Eventos'!$B$9:$U$20,20,FALSE),""),"")</f>
        <v/>
      </c>
    </row>
    <row r="17" spans="2:17" x14ac:dyDescent="0.2">
      <c r="B17" s="236">
        <v>3</v>
      </c>
      <c r="C17" s="284">
        <f>IFERROR(VLOOKUP(B17,Item[],3,FALSE),"")</f>
        <v>0</v>
      </c>
      <c r="D17" s="284" t="str">
        <f>IFERROR(VLOOKUP(B17,Item[],2,FALSE),"")</f>
        <v xml:space="preserve"> </v>
      </c>
      <c r="E17" s="285">
        <f>IFERROR('ORDEN DE CUARENTENA'!AD16,"")</f>
        <v>0</v>
      </c>
      <c r="F17" s="286">
        <f>IFERROR(VLOOKUP(B17,Item[],10,FALSE),"")</f>
        <v>0</v>
      </c>
      <c r="G17" s="285" t="str">
        <f>IFERROR(VLOOKUP(B17,Item[],7,FALSE),"")</f>
        <v/>
      </c>
      <c r="H17" s="287">
        <f>IFERROR(VLOOKUP(B17,Item[],8,FALSE),"")</f>
        <v>0</v>
      </c>
      <c r="I17" s="362" t="str">
        <f>IFERROR(VLOOKUP(B17,Item[],15,FALSE),"")</f>
        <v/>
      </c>
      <c r="J17" s="363" t="str">
        <f>IFERROR(VLOOKUP(B17,Item[],16,FALSE),"")</f>
        <v/>
      </c>
      <c r="K17" s="363" t="str">
        <f>IFERROR(VLOOKUP(B17,Item[],17,FALSE),"")</f>
        <v/>
      </c>
      <c r="L17" s="288" t="str">
        <f>IFERROR(VLOOKUP(B17,Item[],9,FALSE),"")</f>
        <v/>
      </c>
      <c r="M17" s="289">
        <f>IF(F17="No llega","N/A",COUNTIF('Acuario (Arribado - mortalidad)'!$B$15:$B$244,'Resumen de cuarentena'!B17))</f>
        <v>0</v>
      </c>
      <c r="N17" s="285" t="str">
        <f>IFERROR(VLOOKUP(D17,SuscepEARs[],2,FALSE),"")</f>
        <v/>
      </c>
      <c r="O17" s="285" t="str">
        <f>IFERROR(VLOOKUP(D17,CITES[],2,FALSE),"")</f>
        <v/>
      </c>
      <c r="P17" s="285" t="str">
        <f>IFERROR(VLOOKUP(B17,'Tratamientos-Eventos'!$B$9:$U$20,19,FALSE),"")</f>
        <v/>
      </c>
      <c r="Q17" s="290" t="str">
        <f>IF(ISTEXT(P17),IFERROR(VLOOKUP(B17,'Tratamientos-Eventos'!$B$9:$U$20,20,FALSE),""),"")</f>
        <v/>
      </c>
    </row>
    <row r="18" spans="2:17" x14ac:dyDescent="0.2">
      <c r="B18" s="236">
        <v>4</v>
      </c>
      <c r="C18" s="284">
        <f>IFERROR(VLOOKUP(B18,Item[],3,FALSE),"")</f>
        <v>0</v>
      </c>
      <c r="D18" s="284" t="str">
        <f>IFERROR(VLOOKUP(B18,Item[],2,FALSE),"")</f>
        <v xml:space="preserve"> </v>
      </c>
      <c r="E18" s="285">
        <f>IFERROR('ORDEN DE CUARENTENA'!AD17,"")</f>
        <v>0</v>
      </c>
      <c r="F18" s="286">
        <f>IFERROR(VLOOKUP(B18,Item[],10,FALSE),"")</f>
        <v>0</v>
      </c>
      <c r="G18" s="285" t="str">
        <f>IFERROR(VLOOKUP(B18,Item[],7,FALSE),"")</f>
        <v/>
      </c>
      <c r="H18" s="287">
        <f>IFERROR(VLOOKUP(B18,Item[],8,FALSE),"")</f>
        <v>0</v>
      </c>
      <c r="I18" s="362" t="str">
        <f>IFERROR(VLOOKUP(B18,Item[],15,FALSE),"")</f>
        <v/>
      </c>
      <c r="J18" s="363" t="str">
        <f>IFERROR(VLOOKUP(B18,Item[],16,FALSE),"")</f>
        <v/>
      </c>
      <c r="K18" s="363" t="str">
        <f>IFERROR(VLOOKUP(B18,Item[],17,FALSE),"")</f>
        <v/>
      </c>
      <c r="L18" s="288" t="str">
        <f>IFERROR(VLOOKUP(B18,Item[],9,FALSE),"")</f>
        <v/>
      </c>
      <c r="M18" s="289">
        <f>IF(F18="No llega","N/A",COUNTIF('Acuario (Arribado - mortalidad)'!$B$15:$B$244,'Resumen de cuarentena'!B18))</f>
        <v>0</v>
      </c>
      <c r="N18" s="285" t="str">
        <f>IFERROR(VLOOKUP(D18,SuscepEARs[],2,FALSE),"")</f>
        <v/>
      </c>
      <c r="O18" s="285" t="str">
        <f>IFERROR(VLOOKUP(D18,CITES[],2,FALSE),"")</f>
        <v/>
      </c>
      <c r="P18" s="285" t="str">
        <f>IFERROR(VLOOKUP(B18,'Tratamientos-Eventos'!$B$9:$U$20,19,FALSE),"")</f>
        <v/>
      </c>
      <c r="Q18" s="290" t="str">
        <f>IF(ISTEXT(P18),IFERROR(VLOOKUP(B18,'Tratamientos-Eventos'!$B$9:$U$20,20,FALSE),""),"")</f>
        <v/>
      </c>
    </row>
    <row r="19" spans="2:17" x14ac:dyDescent="0.2">
      <c r="B19" s="236">
        <v>5</v>
      </c>
      <c r="C19" s="284">
        <f>IFERROR(VLOOKUP(B19,Item[],3,FALSE),"")</f>
        <v>0</v>
      </c>
      <c r="D19" s="284" t="str">
        <f>IFERROR(VLOOKUP(B19,Item[],2,FALSE),"")</f>
        <v xml:space="preserve"> </v>
      </c>
      <c r="E19" s="285">
        <f>IFERROR('ORDEN DE CUARENTENA'!AD18,"")</f>
        <v>0</v>
      </c>
      <c r="F19" s="286">
        <f>IFERROR(VLOOKUP(B19,Item[],10,FALSE),"")</f>
        <v>0</v>
      </c>
      <c r="G19" s="285" t="str">
        <f>IFERROR(VLOOKUP(B19,Item[],7,FALSE),"")</f>
        <v/>
      </c>
      <c r="H19" s="287">
        <f>IFERROR(VLOOKUP(B19,Item[],8,FALSE),"")</f>
        <v>0</v>
      </c>
      <c r="I19" s="362" t="str">
        <f>IFERROR(VLOOKUP(B19,Item[],15,FALSE),"")</f>
        <v/>
      </c>
      <c r="J19" s="363" t="str">
        <f>IFERROR(VLOOKUP(B19,Item[],16,FALSE),"")</f>
        <v/>
      </c>
      <c r="K19" s="363" t="str">
        <f>IFERROR(VLOOKUP(B19,Item[],17,FALSE),"")</f>
        <v/>
      </c>
      <c r="L19" s="288" t="str">
        <f>IFERROR(VLOOKUP(B19,Item[],9,FALSE),"")</f>
        <v/>
      </c>
      <c r="M19" s="289">
        <f>IF(F19="No llega","N/A",COUNTIF('Acuario (Arribado - mortalidad)'!$B$15:$B$244,'Resumen de cuarentena'!B19))</f>
        <v>0</v>
      </c>
      <c r="N19" s="285" t="str">
        <f>IFERROR(VLOOKUP(D19,SuscepEARs[],2,FALSE),"")</f>
        <v/>
      </c>
      <c r="O19" s="285" t="str">
        <f>IFERROR(VLOOKUP(D19,CITES[],2,FALSE),"")</f>
        <v/>
      </c>
      <c r="P19" s="285" t="str">
        <f>IFERROR(VLOOKUP(B19,'Tratamientos-Eventos'!$B$9:$U$20,19,FALSE),"")</f>
        <v/>
      </c>
      <c r="Q19" s="290" t="str">
        <f>IF(ISTEXT(P19),IFERROR(VLOOKUP(B19,'Tratamientos-Eventos'!$B$9:$U$20,20,FALSE),""),"")</f>
        <v/>
      </c>
    </row>
    <row r="20" spans="2:17" x14ac:dyDescent="0.2">
      <c r="B20" s="236">
        <v>6</v>
      </c>
      <c r="C20" s="284">
        <f>IFERROR(VLOOKUP(B20,Item[],3,FALSE),"")</f>
        <v>0</v>
      </c>
      <c r="D20" s="284" t="str">
        <f>IFERROR(VLOOKUP(B20,Item[],2,FALSE),"")</f>
        <v xml:space="preserve"> </v>
      </c>
      <c r="E20" s="285">
        <f>IFERROR('ORDEN DE CUARENTENA'!AD19,"")</f>
        <v>0</v>
      </c>
      <c r="F20" s="286">
        <f>IFERROR(VLOOKUP(B20,Item[],10,FALSE),"")</f>
        <v>0</v>
      </c>
      <c r="G20" s="285" t="str">
        <f>IFERROR(VLOOKUP(B20,Item[],7,FALSE),"")</f>
        <v/>
      </c>
      <c r="H20" s="287">
        <f>IFERROR(VLOOKUP(B20,Item[],8,FALSE),"")</f>
        <v>0</v>
      </c>
      <c r="I20" s="362" t="str">
        <f>IFERROR(VLOOKUP(B20,Item[],15,FALSE),"")</f>
        <v/>
      </c>
      <c r="J20" s="363" t="str">
        <f>IFERROR(VLOOKUP(B20,Item[],16,FALSE),"")</f>
        <v/>
      </c>
      <c r="K20" s="363" t="str">
        <f>IFERROR(VLOOKUP(B20,Item[],17,FALSE),"")</f>
        <v/>
      </c>
      <c r="L20" s="288" t="str">
        <f>IFERROR(VLOOKUP(B20,Item[],9,FALSE),"")</f>
        <v/>
      </c>
      <c r="M20" s="289">
        <f>IF(F20="No llega","N/A",COUNTIF('Acuario (Arribado - mortalidad)'!$B$15:$B$244,'Resumen de cuarentena'!B20))</f>
        <v>0</v>
      </c>
      <c r="N20" s="285" t="str">
        <f>IFERROR(VLOOKUP(D20,SuscepEARs[],2,FALSE),"")</f>
        <v/>
      </c>
      <c r="O20" s="285" t="str">
        <f>IFERROR(VLOOKUP(D20,CITES[],2,FALSE),"")</f>
        <v/>
      </c>
      <c r="P20" s="285" t="str">
        <f>IFERROR(VLOOKUP(B20,'Tratamientos-Eventos'!$B$9:$U$20,19,FALSE),"")</f>
        <v/>
      </c>
      <c r="Q20" s="290" t="str">
        <f>IF(ISTEXT(P20),IFERROR(VLOOKUP(B20,'Tratamientos-Eventos'!$B$9:$U$20,20,FALSE),""),"")</f>
        <v/>
      </c>
    </row>
    <row r="21" spans="2:17" x14ac:dyDescent="0.2">
      <c r="B21" s="236">
        <v>7</v>
      </c>
      <c r="C21" s="284">
        <f>IFERROR(VLOOKUP(B21,Item[],3,FALSE),"")</f>
        <v>0</v>
      </c>
      <c r="D21" s="284" t="str">
        <f>IFERROR(VLOOKUP(B21,Item[],2,FALSE),"")</f>
        <v xml:space="preserve"> </v>
      </c>
      <c r="E21" s="285">
        <f>IFERROR('ORDEN DE CUARENTENA'!AD20,"")</f>
        <v>0</v>
      </c>
      <c r="F21" s="286">
        <f>IFERROR(VLOOKUP(B21,Item[],10,FALSE),"")</f>
        <v>0</v>
      </c>
      <c r="G21" s="285" t="str">
        <f>IFERROR(VLOOKUP(B21,Item[],7,FALSE),"")</f>
        <v/>
      </c>
      <c r="H21" s="287">
        <f>IFERROR(VLOOKUP(B21,Item[],8,FALSE),"")</f>
        <v>0</v>
      </c>
      <c r="I21" s="362" t="str">
        <f>IFERROR(VLOOKUP(B21,Item[],15,FALSE),"")</f>
        <v/>
      </c>
      <c r="J21" s="363" t="str">
        <f>IFERROR(VLOOKUP(B21,Item[],16,FALSE),"")</f>
        <v/>
      </c>
      <c r="K21" s="363" t="str">
        <f>IFERROR(VLOOKUP(B21,Item[],17,FALSE),"")</f>
        <v/>
      </c>
      <c r="L21" s="288" t="str">
        <f>IFERROR(VLOOKUP(B21,Item[],9,FALSE),"")</f>
        <v/>
      </c>
      <c r="M21" s="289">
        <f>IF(F21="No llega","N/A",COUNTIF('Acuario (Arribado - mortalidad)'!$B$15:$B$244,'Resumen de cuarentena'!B21))</f>
        <v>0</v>
      </c>
      <c r="N21" s="285" t="str">
        <f>IFERROR(VLOOKUP(D21,SuscepEARs[],2,FALSE),"")</f>
        <v/>
      </c>
      <c r="O21" s="285" t="str">
        <f>IFERROR(VLOOKUP(D21,CITES[],2,FALSE),"")</f>
        <v/>
      </c>
      <c r="P21" s="285" t="str">
        <f>IFERROR(VLOOKUP(B21,'Tratamientos-Eventos'!$B$9:$U$20,19,FALSE),"")</f>
        <v/>
      </c>
      <c r="Q21" s="290" t="str">
        <f>IF(ISTEXT(P21),IFERROR(VLOOKUP(B21,'Tratamientos-Eventos'!$B$9:$U$20,20,FALSE),""),"")</f>
        <v/>
      </c>
    </row>
    <row r="22" spans="2:17" x14ac:dyDescent="0.2">
      <c r="B22" s="236">
        <v>8</v>
      </c>
      <c r="C22" s="284">
        <f>IFERROR(VLOOKUP(B22,Item[],3,FALSE),"")</f>
        <v>0</v>
      </c>
      <c r="D22" s="284" t="str">
        <f>IFERROR(VLOOKUP(B22,Item[],2,FALSE),"")</f>
        <v xml:space="preserve"> </v>
      </c>
      <c r="E22" s="285">
        <f>IFERROR('ORDEN DE CUARENTENA'!AD21,"")</f>
        <v>0</v>
      </c>
      <c r="F22" s="286">
        <f>IFERROR(VLOOKUP(B22,Item[],10,FALSE),"")</f>
        <v>0</v>
      </c>
      <c r="G22" s="285" t="str">
        <f>IFERROR(VLOOKUP(B22,Item[],7,FALSE),"")</f>
        <v/>
      </c>
      <c r="H22" s="287">
        <f>IFERROR(VLOOKUP(B22,Item[],8,FALSE),"")</f>
        <v>0</v>
      </c>
      <c r="I22" s="362" t="str">
        <f>IFERROR(VLOOKUP(B22,Item[],15,FALSE),"")</f>
        <v/>
      </c>
      <c r="J22" s="363" t="str">
        <f>IFERROR(VLOOKUP(B22,Item[],16,FALSE),"")</f>
        <v/>
      </c>
      <c r="K22" s="363" t="str">
        <f>IFERROR(VLOOKUP(B22,Item[],17,FALSE),"")</f>
        <v/>
      </c>
      <c r="L22" s="288" t="str">
        <f>IFERROR(VLOOKUP(B22,Item[],9,FALSE),"")</f>
        <v/>
      </c>
      <c r="M22" s="289">
        <f>IF(F22="No llega","N/A",COUNTIF('Acuario (Arribado - mortalidad)'!$B$15:$B$244,'Resumen de cuarentena'!B22))</f>
        <v>0</v>
      </c>
      <c r="N22" s="285" t="str">
        <f>IFERROR(VLOOKUP(D22,SuscepEARs[],2,FALSE),"")</f>
        <v/>
      </c>
      <c r="O22" s="285" t="str">
        <f>IFERROR(VLOOKUP(D22,CITES[],2,FALSE),"")</f>
        <v/>
      </c>
      <c r="P22" s="285" t="str">
        <f>IFERROR(VLOOKUP(B22,'Tratamientos-Eventos'!$B$9:$U$20,19,FALSE),"")</f>
        <v/>
      </c>
      <c r="Q22" s="290" t="str">
        <f>IF(ISTEXT(P22),IFERROR(VLOOKUP(B22,'Tratamientos-Eventos'!$B$9:$U$20,20,FALSE),""),"")</f>
        <v/>
      </c>
    </row>
    <row r="23" spans="2:17" x14ac:dyDescent="0.2">
      <c r="B23" s="236">
        <v>9</v>
      </c>
      <c r="C23" s="284">
        <f>IFERROR(VLOOKUP(B23,Item[],3,FALSE),"")</f>
        <v>0</v>
      </c>
      <c r="D23" s="284" t="str">
        <f>IFERROR(VLOOKUP(B23,Item[],2,FALSE),"")</f>
        <v xml:space="preserve"> </v>
      </c>
      <c r="E23" s="285">
        <f>IFERROR('ORDEN DE CUARENTENA'!AD22,"")</f>
        <v>0</v>
      </c>
      <c r="F23" s="286">
        <f>IFERROR(VLOOKUP(B23,Item[],10,FALSE),"")</f>
        <v>0</v>
      </c>
      <c r="G23" s="285" t="str">
        <f>IFERROR(VLOOKUP(B23,Item[],7,FALSE),"")</f>
        <v/>
      </c>
      <c r="H23" s="287">
        <f>IFERROR(VLOOKUP(B23,Item[],8,FALSE),"")</f>
        <v>0</v>
      </c>
      <c r="I23" s="362" t="str">
        <f>IFERROR(VLOOKUP(B23,Item[],15,FALSE),"")</f>
        <v/>
      </c>
      <c r="J23" s="363" t="str">
        <f>IFERROR(VLOOKUP(B23,Item[],16,FALSE),"")</f>
        <v/>
      </c>
      <c r="K23" s="363" t="str">
        <f>IFERROR(VLOOKUP(B23,Item[],17,FALSE),"")</f>
        <v/>
      </c>
      <c r="L23" s="288" t="str">
        <f>IFERROR(VLOOKUP(B23,Item[],9,FALSE),"")</f>
        <v/>
      </c>
      <c r="M23" s="289">
        <f>IF(F23="No llega","N/A",COUNTIF('Acuario (Arribado - mortalidad)'!$B$15:$B$244,'Resumen de cuarentena'!B23))</f>
        <v>0</v>
      </c>
      <c r="N23" s="285" t="str">
        <f>IFERROR(VLOOKUP(D23,SuscepEARs[],2,FALSE),"")</f>
        <v/>
      </c>
      <c r="O23" s="285" t="str">
        <f>IFERROR(VLOOKUP(D23,CITES[],2,FALSE),"")</f>
        <v/>
      </c>
      <c r="P23" s="285" t="str">
        <f>IFERROR(VLOOKUP(B23,'Tratamientos-Eventos'!$B$9:$U$20,19,FALSE),"")</f>
        <v/>
      </c>
      <c r="Q23" s="290" t="str">
        <f>IF(ISTEXT(P23),IFERROR(VLOOKUP(B23,'Tratamientos-Eventos'!$B$9:$U$20,20,FALSE),""),"")</f>
        <v/>
      </c>
    </row>
    <row r="24" spans="2:17" x14ac:dyDescent="0.2">
      <c r="B24" s="236">
        <v>10</v>
      </c>
      <c r="C24" s="284">
        <f>IFERROR(VLOOKUP(B24,Item[],3,FALSE),"")</f>
        <v>0</v>
      </c>
      <c r="D24" s="284" t="str">
        <f>IFERROR(VLOOKUP(B24,Item[],2,FALSE),"")</f>
        <v xml:space="preserve"> </v>
      </c>
      <c r="E24" s="285">
        <f>IFERROR('ORDEN DE CUARENTENA'!AD23,"")</f>
        <v>0</v>
      </c>
      <c r="F24" s="286">
        <f>IFERROR(VLOOKUP(B24,Item[],10,FALSE),"")</f>
        <v>0</v>
      </c>
      <c r="G24" s="285" t="str">
        <f>IFERROR(VLOOKUP(B24,Item[],7,FALSE),"")</f>
        <v/>
      </c>
      <c r="H24" s="287">
        <f>IFERROR(VLOOKUP(B24,Item[],8,FALSE),"")</f>
        <v>0</v>
      </c>
      <c r="I24" s="362" t="str">
        <f>IFERROR(VLOOKUP(B24,Item[],15,FALSE),"")</f>
        <v/>
      </c>
      <c r="J24" s="363" t="str">
        <f>IFERROR(VLOOKUP(B24,Item[],16,FALSE),"")</f>
        <v/>
      </c>
      <c r="K24" s="363" t="str">
        <f>IFERROR(VLOOKUP(B24,Item[],17,FALSE),"")</f>
        <v/>
      </c>
      <c r="L24" s="288" t="str">
        <f>IFERROR(VLOOKUP(B24,Item[],9,FALSE),"")</f>
        <v/>
      </c>
      <c r="M24" s="289">
        <f>IF(F24="No llega","N/A",COUNTIF('Acuario (Arribado - mortalidad)'!$B$15:$B$244,'Resumen de cuarentena'!B24))</f>
        <v>0</v>
      </c>
      <c r="N24" s="285" t="str">
        <f>IFERROR(VLOOKUP(D24,SuscepEARs[],2,FALSE),"")</f>
        <v/>
      </c>
      <c r="O24" s="285" t="str">
        <f>IFERROR(VLOOKUP(D24,CITES[],2,FALSE),"")</f>
        <v/>
      </c>
      <c r="P24" s="285" t="str">
        <f>IFERROR(VLOOKUP(B24,'Tratamientos-Eventos'!$B$9:$U$20,19,FALSE),"")</f>
        <v/>
      </c>
      <c r="Q24" s="290" t="str">
        <f>IF(ISTEXT(P24),IFERROR(VLOOKUP(B24,'Tratamientos-Eventos'!$B$9:$U$20,20,FALSE),""),"")</f>
        <v/>
      </c>
    </row>
    <row r="25" spans="2:17" x14ac:dyDescent="0.2">
      <c r="B25" s="236">
        <v>11</v>
      </c>
      <c r="C25" s="284">
        <f>IFERROR(VLOOKUP(B25,Item[],3,FALSE),"")</f>
        <v>0</v>
      </c>
      <c r="D25" s="284" t="str">
        <f>IFERROR(VLOOKUP(B25,Item[],2,FALSE),"")</f>
        <v xml:space="preserve"> </v>
      </c>
      <c r="E25" s="285">
        <f>IFERROR('ORDEN DE CUARENTENA'!AD24,"")</f>
        <v>0</v>
      </c>
      <c r="F25" s="286">
        <f>IFERROR(VLOOKUP(B25,Item[],10,FALSE),"")</f>
        <v>0</v>
      </c>
      <c r="G25" s="285" t="str">
        <f>IFERROR(VLOOKUP(B25,Item[],7,FALSE),"")</f>
        <v/>
      </c>
      <c r="H25" s="287">
        <f>IFERROR(VLOOKUP(B25,Item[],8,FALSE),"")</f>
        <v>0</v>
      </c>
      <c r="I25" s="362" t="str">
        <f>IFERROR(VLOOKUP(B25,Item[],15,FALSE),"")</f>
        <v/>
      </c>
      <c r="J25" s="363" t="str">
        <f>IFERROR(VLOOKUP(B25,Item[],16,FALSE),"")</f>
        <v/>
      </c>
      <c r="K25" s="363" t="str">
        <f>IFERROR(VLOOKUP(B25,Item[],17,FALSE),"")</f>
        <v/>
      </c>
      <c r="L25" s="288" t="str">
        <f>IFERROR(VLOOKUP(B25,Item[],9,FALSE),"")</f>
        <v/>
      </c>
      <c r="M25" s="289">
        <f>IF(F25="No llega","N/A",COUNTIF('Acuario (Arribado - mortalidad)'!$B$15:$B$244,'Resumen de cuarentena'!B25))</f>
        <v>0</v>
      </c>
      <c r="N25" s="285" t="str">
        <f>IFERROR(VLOOKUP(D25,SuscepEARs[],2,FALSE),"")</f>
        <v/>
      </c>
      <c r="O25" s="285" t="str">
        <f>IFERROR(VLOOKUP(D25,CITES[],2,FALSE),"")</f>
        <v/>
      </c>
      <c r="P25" s="285" t="str">
        <f>IFERROR(VLOOKUP(B25,'Tratamientos-Eventos'!$B$9:$U$20,19,FALSE),"")</f>
        <v/>
      </c>
      <c r="Q25" s="290" t="str">
        <f>IF(ISTEXT(P25),IFERROR(VLOOKUP(B25,'Tratamientos-Eventos'!$B$9:$U$20,20,FALSE),""),"")</f>
        <v/>
      </c>
    </row>
    <row r="26" spans="2:17" x14ac:dyDescent="0.2">
      <c r="B26" s="236">
        <v>12</v>
      </c>
      <c r="C26" s="284">
        <f>IFERROR(VLOOKUP(B26,Item[],3,FALSE),"")</f>
        <v>0</v>
      </c>
      <c r="D26" s="284" t="str">
        <f>IFERROR(VLOOKUP(B26,Item[],2,FALSE),"")</f>
        <v xml:space="preserve"> </v>
      </c>
      <c r="E26" s="285">
        <f>IFERROR('ORDEN DE CUARENTENA'!AD25,"")</f>
        <v>0</v>
      </c>
      <c r="F26" s="286">
        <f>IFERROR(VLOOKUP(B26,Item[],10,FALSE),"")</f>
        <v>0</v>
      </c>
      <c r="G26" s="285" t="str">
        <f>IFERROR(VLOOKUP(B26,Item[],7,FALSE),"")</f>
        <v/>
      </c>
      <c r="H26" s="287">
        <f>IFERROR(VLOOKUP(B26,Item[],8,FALSE),"")</f>
        <v>0</v>
      </c>
      <c r="I26" s="362" t="str">
        <f>IFERROR(VLOOKUP(B26,Item[],15,FALSE),"")</f>
        <v/>
      </c>
      <c r="J26" s="363" t="str">
        <f>IFERROR(VLOOKUP(B26,Item[],16,FALSE),"")</f>
        <v/>
      </c>
      <c r="K26" s="363" t="str">
        <f>IFERROR(VLOOKUP(B26,Item[],17,FALSE),"")</f>
        <v/>
      </c>
      <c r="L26" s="288" t="str">
        <f>IFERROR(VLOOKUP(B26,Item[],9,FALSE),"")</f>
        <v/>
      </c>
      <c r="M26" s="289">
        <f>IF(F26="No llega","N/A",COUNTIF('Acuario (Arribado - mortalidad)'!$B$15:$B$244,'Resumen de cuarentena'!B26))</f>
        <v>0</v>
      </c>
      <c r="N26" s="285" t="str">
        <f>IFERROR(VLOOKUP(D26,SuscepEARs[],2,FALSE),"")</f>
        <v/>
      </c>
      <c r="O26" s="285" t="str">
        <f>IFERROR(VLOOKUP(D26,CITES[],2,FALSE),"")</f>
        <v/>
      </c>
      <c r="P26" s="285" t="str">
        <f>IFERROR(VLOOKUP(B26,'Tratamientos-Eventos'!$B$9:$U$20,19,FALSE),"")</f>
        <v/>
      </c>
      <c r="Q26" s="290" t="str">
        <f>IF(ISTEXT(P26),IFERROR(VLOOKUP(B26,'Tratamientos-Eventos'!$B$9:$U$20,20,FALSE),""),"")</f>
        <v/>
      </c>
    </row>
    <row r="27" spans="2:17" x14ac:dyDescent="0.2">
      <c r="B27" s="236">
        <v>13</v>
      </c>
      <c r="C27" s="284">
        <f>IFERROR(VLOOKUP(B27,Item[],3,FALSE),"")</f>
        <v>0</v>
      </c>
      <c r="D27" s="284" t="str">
        <f>IFERROR(VLOOKUP(B27,Item[],2,FALSE),"")</f>
        <v xml:space="preserve"> </v>
      </c>
      <c r="E27" s="285">
        <f>IFERROR('ORDEN DE CUARENTENA'!AD26,"")</f>
        <v>0</v>
      </c>
      <c r="F27" s="286">
        <f>IFERROR(VLOOKUP(B27,Item[],10,FALSE),"")</f>
        <v>0</v>
      </c>
      <c r="G27" s="285" t="str">
        <f>IFERROR(VLOOKUP(B27,Item[],7,FALSE),"")</f>
        <v/>
      </c>
      <c r="H27" s="287">
        <f>IFERROR(VLOOKUP(B27,Item[],8,FALSE),"")</f>
        <v>0</v>
      </c>
      <c r="I27" s="362" t="str">
        <f>IFERROR(VLOOKUP(B27,Item[],15,FALSE),"")</f>
        <v/>
      </c>
      <c r="J27" s="363" t="str">
        <f>IFERROR(VLOOKUP(B27,Item[],16,FALSE),"")</f>
        <v/>
      </c>
      <c r="K27" s="363" t="str">
        <f>IFERROR(VLOOKUP(B27,Item[],17,FALSE),"")</f>
        <v/>
      </c>
      <c r="L27" s="288" t="str">
        <f>IFERROR(VLOOKUP(B27,Item[],9,FALSE),"")</f>
        <v/>
      </c>
      <c r="M27" s="289">
        <f>IF(F27="No llega","N/A",COUNTIF('Acuario (Arribado - mortalidad)'!$B$15:$B$244,'Resumen de cuarentena'!B27))</f>
        <v>0</v>
      </c>
      <c r="N27" s="285" t="str">
        <f>IFERROR(VLOOKUP(D27,SuscepEARs[],2,FALSE),"")</f>
        <v/>
      </c>
      <c r="O27" s="285" t="str">
        <f>IFERROR(VLOOKUP(D27,CITES[],2,FALSE),"")</f>
        <v/>
      </c>
      <c r="P27" s="285" t="str">
        <f>IFERROR(VLOOKUP(B27,'Tratamientos-Eventos'!$B$9:$U$20,19,FALSE),"")</f>
        <v/>
      </c>
      <c r="Q27" s="290" t="str">
        <f>IF(ISTEXT(P27),IFERROR(VLOOKUP(B27,'Tratamientos-Eventos'!$B$9:$U$20,20,FALSE),""),"")</f>
        <v/>
      </c>
    </row>
    <row r="28" spans="2:17" x14ac:dyDescent="0.2">
      <c r="B28" s="236">
        <v>14</v>
      </c>
      <c r="C28" s="284">
        <f>IFERROR(VLOOKUP(B28,Item[],3,FALSE),"")</f>
        <v>0</v>
      </c>
      <c r="D28" s="284" t="str">
        <f>IFERROR(VLOOKUP(B28,Item[],2,FALSE),"")</f>
        <v xml:space="preserve"> </v>
      </c>
      <c r="E28" s="285">
        <f>IFERROR('ORDEN DE CUARENTENA'!AD27,"")</f>
        <v>0</v>
      </c>
      <c r="F28" s="286">
        <f>IFERROR(VLOOKUP(B28,Item[],10,FALSE),"")</f>
        <v>0</v>
      </c>
      <c r="G28" s="285" t="str">
        <f>IFERROR(VLOOKUP(B28,Item[],7,FALSE),"")</f>
        <v/>
      </c>
      <c r="H28" s="287">
        <f>IFERROR(VLOOKUP(B28,Item[],8,FALSE),"")</f>
        <v>0</v>
      </c>
      <c r="I28" s="362" t="str">
        <f>IFERROR(VLOOKUP(B28,Item[],15,FALSE),"")</f>
        <v/>
      </c>
      <c r="J28" s="363" t="str">
        <f>IFERROR(VLOOKUP(B28,Item[],16,FALSE),"")</f>
        <v/>
      </c>
      <c r="K28" s="363" t="str">
        <f>IFERROR(VLOOKUP(B28,Item[],17,FALSE),"")</f>
        <v/>
      </c>
      <c r="L28" s="288" t="str">
        <f>IFERROR(VLOOKUP(B28,Item[],9,FALSE),"")</f>
        <v/>
      </c>
      <c r="M28" s="289">
        <f>IF(F28="No llega","N/A",COUNTIF('Acuario (Arribado - mortalidad)'!$B$15:$B$244,'Resumen de cuarentena'!B28))</f>
        <v>0</v>
      </c>
      <c r="N28" s="285" t="str">
        <f>IFERROR(VLOOKUP(D28,SuscepEARs[],2,FALSE),"")</f>
        <v/>
      </c>
      <c r="O28" s="285" t="str">
        <f>IFERROR(VLOOKUP(D28,CITES[],2,FALSE),"")</f>
        <v/>
      </c>
      <c r="P28" s="285" t="str">
        <f>IFERROR(VLOOKUP(B28,'Tratamientos-Eventos'!$B$9:$U$20,19,FALSE),"")</f>
        <v/>
      </c>
      <c r="Q28" s="290" t="str">
        <f>IF(ISTEXT(P28),IFERROR(VLOOKUP(B28,'Tratamientos-Eventos'!$B$9:$U$20,20,FALSE),""),"")</f>
        <v/>
      </c>
    </row>
    <row r="29" spans="2:17" x14ac:dyDescent="0.2">
      <c r="B29" s="236">
        <v>15</v>
      </c>
      <c r="C29" s="284">
        <f>IFERROR(VLOOKUP(B29,Item[],3,FALSE),"")</f>
        <v>0</v>
      </c>
      <c r="D29" s="284" t="str">
        <f>IFERROR(VLOOKUP(B29,Item[],2,FALSE),"")</f>
        <v xml:space="preserve"> </v>
      </c>
      <c r="E29" s="285">
        <f>IFERROR('ORDEN DE CUARENTENA'!AD28,"")</f>
        <v>0</v>
      </c>
      <c r="F29" s="286">
        <f>IFERROR(VLOOKUP(B29,Item[],10,FALSE),"")</f>
        <v>0</v>
      </c>
      <c r="G29" s="285" t="str">
        <f>IFERROR(VLOOKUP(B29,Item[],7,FALSE),"")</f>
        <v/>
      </c>
      <c r="H29" s="287">
        <f>IFERROR(VLOOKUP(B29,Item[],8,FALSE),"")</f>
        <v>0</v>
      </c>
      <c r="I29" s="362" t="str">
        <f>IFERROR(VLOOKUP(B29,Item[],15,FALSE),"")</f>
        <v/>
      </c>
      <c r="J29" s="363" t="str">
        <f>IFERROR(VLOOKUP(B29,Item[],16,FALSE),"")</f>
        <v/>
      </c>
      <c r="K29" s="363" t="str">
        <f>IFERROR(VLOOKUP(B29,Item[],17,FALSE),"")</f>
        <v/>
      </c>
      <c r="L29" s="288" t="str">
        <f>IFERROR(VLOOKUP(B29,Item[],9,FALSE),"")</f>
        <v/>
      </c>
      <c r="M29" s="289">
        <f>IF(F29="No llega","N/A",COUNTIF('Acuario (Arribado - mortalidad)'!$B$15:$B$244,'Resumen de cuarentena'!B29))</f>
        <v>0</v>
      </c>
      <c r="N29" s="285" t="str">
        <f>IFERROR(VLOOKUP(D29,SuscepEARs[],2,FALSE),"")</f>
        <v/>
      </c>
      <c r="O29" s="285" t="str">
        <f>IFERROR(VLOOKUP(D29,CITES[],2,FALSE),"")</f>
        <v/>
      </c>
      <c r="P29" s="285" t="str">
        <f>IFERROR(VLOOKUP(B29,'Tratamientos-Eventos'!$B$9:$U$20,19,FALSE),"")</f>
        <v/>
      </c>
      <c r="Q29" s="290" t="str">
        <f>IF(ISTEXT(P29),IFERROR(VLOOKUP(B29,'Tratamientos-Eventos'!$B$9:$U$20,20,FALSE),""),"")</f>
        <v/>
      </c>
    </row>
    <row r="30" spans="2:17" x14ac:dyDescent="0.2">
      <c r="B30" s="236">
        <v>16</v>
      </c>
      <c r="C30" s="284">
        <f>IFERROR(VLOOKUP(B30,Item[],3,FALSE),"")</f>
        <v>0</v>
      </c>
      <c r="D30" s="284" t="str">
        <f>IFERROR(VLOOKUP(B30,Item[],2,FALSE),"")</f>
        <v xml:space="preserve"> </v>
      </c>
      <c r="E30" s="285">
        <f>IFERROR('ORDEN DE CUARENTENA'!AD29,"")</f>
        <v>0</v>
      </c>
      <c r="F30" s="286">
        <f>IFERROR(VLOOKUP(B30,Item[],10,FALSE),"")</f>
        <v>0</v>
      </c>
      <c r="G30" s="285" t="str">
        <f>IFERROR(VLOOKUP(B30,Item[],7,FALSE),"")</f>
        <v/>
      </c>
      <c r="H30" s="287">
        <f>IFERROR(VLOOKUP(B30,Item[],8,FALSE),"")</f>
        <v>0</v>
      </c>
      <c r="I30" s="362" t="str">
        <f>IFERROR(VLOOKUP(B30,Item[],15,FALSE),"")</f>
        <v/>
      </c>
      <c r="J30" s="363" t="str">
        <f>IFERROR(VLOOKUP(B30,Item[],16,FALSE),"")</f>
        <v/>
      </c>
      <c r="K30" s="363" t="str">
        <f>IFERROR(VLOOKUP(B30,Item[],17,FALSE),"")</f>
        <v/>
      </c>
      <c r="L30" s="288" t="str">
        <f>IFERROR(VLOOKUP(B30,Item[],9,FALSE),"")</f>
        <v/>
      </c>
      <c r="M30" s="289">
        <f>IF(F30="No llega","N/A",COUNTIF('Acuario (Arribado - mortalidad)'!$B$15:$B$244,'Resumen de cuarentena'!B30))</f>
        <v>0</v>
      </c>
      <c r="N30" s="285" t="str">
        <f>IFERROR(VLOOKUP(D30,SuscepEARs[],2,FALSE),"")</f>
        <v/>
      </c>
      <c r="O30" s="285" t="str">
        <f>IFERROR(VLOOKUP(D30,CITES[],2,FALSE),"")</f>
        <v/>
      </c>
      <c r="P30" s="285" t="str">
        <f>IFERROR(VLOOKUP(B30,'Tratamientos-Eventos'!$B$9:$U$20,19,FALSE),"")</f>
        <v/>
      </c>
      <c r="Q30" s="290" t="str">
        <f>IF(ISTEXT(P30),IFERROR(VLOOKUP(B30,'Tratamientos-Eventos'!$B$9:$U$20,20,FALSE),""),"")</f>
        <v/>
      </c>
    </row>
    <row r="31" spans="2:17" x14ac:dyDescent="0.2">
      <c r="B31" s="236">
        <v>17</v>
      </c>
      <c r="C31" s="284">
        <f>IFERROR(VLOOKUP(B31,Item[],3,FALSE),"")</f>
        <v>0</v>
      </c>
      <c r="D31" s="284" t="str">
        <f>IFERROR(VLOOKUP(B31,Item[],2,FALSE),"")</f>
        <v xml:space="preserve"> </v>
      </c>
      <c r="E31" s="285">
        <f>IFERROR('ORDEN DE CUARENTENA'!AD30,"")</f>
        <v>0</v>
      </c>
      <c r="F31" s="286">
        <f>IFERROR(VLOOKUP(B31,Item[],10,FALSE),"")</f>
        <v>0</v>
      </c>
      <c r="G31" s="285" t="str">
        <f>IFERROR(VLOOKUP(B31,Item[],7,FALSE),"")</f>
        <v/>
      </c>
      <c r="H31" s="287">
        <f>IFERROR(VLOOKUP(B31,Item[],8,FALSE),"")</f>
        <v>0</v>
      </c>
      <c r="I31" s="362" t="str">
        <f>IFERROR(VLOOKUP(B31,Item[],15,FALSE),"")</f>
        <v/>
      </c>
      <c r="J31" s="363" t="str">
        <f>IFERROR(VLOOKUP(B31,Item[],16,FALSE),"")</f>
        <v/>
      </c>
      <c r="K31" s="363" t="str">
        <f>IFERROR(VLOOKUP(B31,Item[],17,FALSE),"")</f>
        <v/>
      </c>
      <c r="L31" s="288" t="str">
        <f>IFERROR(VLOOKUP(B31,Item[],9,FALSE),"")</f>
        <v/>
      </c>
      <c r="M31" s="289">
        <f>IF(F31="No llega","N/A",COUNTIF('Acuario (Arribado - mortalidad)'!$B$15:$B$244,'Resumen de cuarentena'!B31))</f>
        <v>0</v>
      </c>
      <c r="N31" s="285" t="str">
        <f>IFERROR(VLOOKUP(D31,SuscepEARs[],2,FALSE),"")</f>
        <v/>
      </c>
      <c r="O31" s="285" t="str">
        <f>IFERROR(VLOOKUP(D31,CITES[],2,FALSE),"")</f>
        <v/>
      </c>
      <c r="P31" s="285" t="str">
        <f>IFERROR(VLOOKUP(B31,'Tratamientos-Eventos'!$B$9:$U$20,19,FALSE),"")</f>
        <v/>
      </c>
      <c r="Q31" s="290" t="str">
        <f>IF(ISTEXT(P31),IFERROR(VLOOKUP(B31,'Tratamientos-Eventos'!$B$9:$U$20,20,FALSE),""),"")</f>
        <v/>
      </c>
    </row>
    <row r="32" spans="2:17" x14ac:dyDescent="0.2">
      <c r="B32" s="236">
        <v>18</v>
      </c>
      <c r="C32" s="284">
        <f>IFERROR(VLOOKUP(B32,Item[],3,FALSE),"")</f>
        <v>0</v>
      </c>
      <c r="D32" s="284" t="str">
        <f>IFERROR(VLOOKUP(B32,Item[],2,FALSE),"")</f>
        <v xml:space="preserve"> </v>
      </c>
      <c r="E32" s="285">
        <f>IFERROR('ORDEN DE CUARENTENA'!AD31,"")</f>
        <v>0</v>
      </c>
      <c r="F32" s="286">
        <f>IFERROR(VLOOKUP(B32,Item[],10,FALSE),"")</f>
        <v>0</v>
      </c>
      <c r="G32" s="285" t="str">
        <f>IFERROR(VLOOKUP(B32,Item[],7,FALSE),"")</f>
        <v/>
      </c>
      <c r="H32" s="287">
        <f>IFERROR(VLOOKUP(B32,Item[],8,FALSE),"")</f>
        <v>0</v>
      </c>
      <c r="I32" s="362" t="str">
        <f>IFERROR(VLOOKUP(B32,Item[],15,FALSE),"")</f>
        <v/>
      </c>
      <c r="J32" s="363" t="str">
        <f>IFERROR(VLOOKUP(B32,Item[],16,FALSE),"")</f>
        <v/>
      </c>
      <c r="K32" s="363" t="str">
        <f>IFERROR(VLOOKUP(B32,Item[],17,FALSE),"")</f>
        <v/>
      </c>
      <c r="L32" s="288" t="str">
        <f>IFERROR(VLOOKUP(B32,Item[],9,FALSE),"")</f>
        <v/>
      </c>
      <c r="M32" s="289">
        <f>IF(F32="No llega","N/A",COUNTIF('Acuario (Arribado - mortalidad)'!$B$15:$B$244,'Resumen de cuarentena'!B32))</f>
        <v>0</v>
      </c>
      <c r="N32" s="285" t="str">
        <f>IFERROR(VLOOKUP(D32,SuscepEARs[],2,FALSE),"")</f>
        <v/>
      </c>
      <c r="O32" s="285" t="str">
        <f>IFERROR(VLOOKUP(D32,CITES[],2,FALSE),"")</f>
        <v/>
      </c>
      <c r="P32" s="285" t="str">
        <f>IFERROR(VLOOKUP(B32,'Tratamientos-Eventos'!$B$9:$U$20,19,FALSE),"")</f>
        <v/>
      </c>
      <c r="Q32" s="290" t="str">
        <f>IF(ISTEXT(P32),IFERROR(VLOOKUP(B32,'Tratamientos-Eventos'!$B$9:$U$20,20,FALSE),""),"")</f>
        <v/>
      </c>
    </row>
    <row r="33" spans="2:17" x14ac:dyDescent="0.2">
      <c r="B33" s="236">
        <v>19</v>
      </c>
      <c r="C33" s="284">
        <f>IFERROR(VLOOKUP(B33,Item[],3,FALSE),"")</f>
        <v>0</v>
      </c>
      <c r="D33" s="284" t="str">
        <f>IFERROR(VLOOKUP(B33,Item[],2,FALSE),"")</f>
        <v xml:space="preserve"> </v>
      </c>
      <c r="E33" s="285">
        <f>IFERROR('ORDEN DE CUARENTENA'!AD32,"")</f>
        <v>0</v>
      </c>
      <c r="F33" s="286">
        <f>IFERROR(VLOOKUP(B33,Item[],10,FALSE),"")</f>
        <v>0</v>
      </c>
      <c r="G33" s="285" t="str">
        <f>IFERROR(VLOOKUP(B33,Item[],7,FALSE),"")</f>
        <v/>
      </c>
      <c r="H33" s="287">
        <f>IFERROR(VLOOKUP(B33,Item[],8,FALSE),"")</f>
        <v>0</v>
      </c>
      <c r="I33" s="362" t="str">
        <f>IFERROR(VLOOKUP(B33,Item[],15,FALSE),"")</f>
        <v/>
      </c>
      <c r="J33" s="363" t="str">
        <f>IFERROR(VLOOKUP(B33,Item[],16,FALSE),"")</f>
        <v/>
      </c>
      <c r="K33" s="363" t="str">
        <f>IFERROR(VLOOKUP(B33,Item[],17,FALSE),"")</f>
        <v/>
      </c>
      <c r="L33" s="288" t="str">
        <f>IFERROR(VLOOKUP(B33,Item[],9,FALSE),"")</f>
        <v/>
      </c>
      <c r="M33" s="289">
        <f>IF(F33="No llega","N/A",COUNTIF('Acuario (Arribado - mortalidad)'!$B$15:$B$244,'Resumen de cuarentena'!B33))</f>
        <v>0</v>
      </c>
      <c r="N33" s="285" t="str">
        <f>IFERROR(VLOOKUP(D33,SuscepEARs[],2,FALSE),"")</f>
        <v/>
      </c>
      <c r="O33" s="285" t="str">
        <f>IFERROR(VLOOKUP(D33,CITES[],2,FALSE),"")</f>
        <v/>
      </c>
      <c r="P33" s="285" t="str">
        <f>IFERROR(VLOOKUP(B33,'Tratamientos-Eventos'!$B$9:$U$20,19,FALSE),"")</f>
        <v/>
      </c>
      <c r="Q33" s="290" t="str">
        <f>IF(ISTEXT(P33),IFERROR(VLOOKUP(B33,'Tratamientos-Eventos'!$B$9:$U$20,20,FALSE),""),"")</f>
        <v/>
      </c>
    </row>
    <row r="34" spans="2:17" x14ac:dyDescent="0.2">
      <c r="B34" s="236">
        <v>20</v>
      </c>
      <c r="C34" s="284">
        <f>IFERROR(VLOOKUP(B34,Item[],3,FALSE),"")</f>
        <v>0</v>
      </c>
      <c r="D34" s="284" t="str">
        <f>IFERROR(VLOOKUP(B34,Item[],2,FALSE),"")</f>
        <v xml:space="preserve"> </v>
      </c>
      <c r="E34" s="285">
        <f>IFERROR('ORDEN DE CUARENTENA'!AD33,"")</f>
        <v>0</v>
      </c>
      <c r="F34" s="286">
        <f>IFERROR(VLOOKUP(B34,Item[],10,FALSE),"")</f>
        <v>0</v>
      </c>
      <c r="G34" s="285" t="str">
        <f>IFERROR(VLOOKUP(B34,Item[],7,FALSE),"")</f>
        <v/>
      </c>
      <c r="H34" s="287">
        <f>IFERROR(VLOOKUP(B34,Item[],8,FALSE),"")</f>
        <v>0</v>
      </c>
      <c r="I34" s="362" t="str">
        <f>IFERROR(VLOOKUP(B34,Item[],15,FALSE),"")</f>
        <v/>
      </c>
      <c r="J34" s="363" t="str">
        <f>IFERROR(VLOOKUP(B34,Item[],16,FALSE),"")</f>
        <v/>
      </c>
      <c r="K34" s="363" t="str">
        <f>IFERROR(VLOOKUP(B34,Item[],17,FALSE),"")</f>
        <v/>
      </c>
      <c r="L34" s="288" t="str">
        <f>IFERROR(VLOOKUP(B34,Item[],9,FALSE),"")</f>
        <v/>
      </c>
      <c r="M34" s="289">
        <f>IF(F34="No llega","N/A",COUNTIF('Acuario (Arribado - mortalidad)'!$B$15:$B$244,'Resumen de cuarentena'!B34))</f>
        <v>0</v>
      </c>
      <c r="N34" s="285" t="str">
        <f>IFERROR(VLOOKUP(D34,SuscepEARs[],2,FALSE),"")</f>
        <v/>
      </c>
      <c r="O34" s="285" t="str">
        <f>IFERROR(VLOOKUP(D34,CITES[],2,FALSE),"")</f>
        <v/>
      </c>
      <c r="P34" s="285" t="str">
        <f>IFERROR(VLOOKUP(B34,'Tratamientos-Eventos'!$B$9:$U$20,19,FALSE),"")</f>
        <v/>
      </c>
      <c r="Q34" s="290" t="str">
        <f>IF(ISTEXT(P34),IFERROR(VLOOKUP(B34,'Tratamientos-Eventos'!$B$9:$U$20,20,FALSE),""),"")</f>
        <v/>
      </c>
    </row>
    <row r="35" spans="2:17" x14ac:dyDescent="0.2">
      <c r="B35" s="236">
        <v>21</v>
      </c>
      <c r="C35" s="284">
        <f>IFERROR(VLOOKUP(B35,Item[],3,FALSE),"")</f>
        <v>0</v>
      </c>
      <c r="D35" s="284" t="str">
        <f>IFERROR(VLOOKUP(B35,Item[],2,FALSE),"")</f>
        <v xml:space="preserve"> </v>
      </c>
      <c r="E35" s="285">
        <f>IFERROR('ORDEN DE CUARENTENA'!AD34,"")</f>
        <v>0</v>
      </c>
      <c r="F35" s="286">
        <f>IFERROR(VLOOKUP(B35,Item[],10,FALSE),"")</f>
        <v>0</v>
      </c>
      <c r="G35" s="285" t="str">
        <f>IFERROR(VLOOKUP(B35,Item[],7,FALSE),"")</f>
        <v/>
      </c>
      <c r="H35" s="287">
        <f>IFERROR(VLOOKUP(B35,Item[],8,FALSE),"")</f>
        <v>0</v>
      </c>
      <c r="I35" s="362" t="str">
        <f>IFERROR(VLOOKUP(B35,Item[],15,FALSE),"")</f>
        <v/>
      </c>
      <c r="J35" s="363" t="str">
        <f>IFERROR(VLOOKUP(B35,Item[],16,FALSE),"")</f>
        <v/>
      </c>
      <c r="K35" s="363" t="str">
        <f>IFERROR(VLOOKUP(B35,Item[],17,FALSE),"")</f>
        <v/>
      </c>
      <c r="L35" s="288" t="str">
        <f>IFERROR(VLOOKUP(B35,Item[],9,FALSE),"")</f>
        <v/>
      </c>
      <c r="M35" s="289">
        <f>IF(F35="No llega","N/A",COUNTIF('Acuario (Arribado - mortalidad)'!$B$15:$B$244,'Resumen de cuarentena'!B35))</f>
        <v>0</v>
      </c>
      <c r="N35" s="285" t="str">
        <f>IFERROR(VLOOKUP(D35,SuscepEARs[],2,FALSE),"")</f>
        <v/>
      </c>
      <c r="O35" s="285" t="str">
        <f>IFERROR(VLOOKUP(D35,CITES[],2,FALSE),"")</f>
        <v/>
      </c>
      <c r="P35" s="285" t="str">
        <f>IFERROR(VLOOKUP(B35,'Tratamientos-Eventos'!$B$9:$U$20,19,FALSE),"")</f>
        <v/>
      </c>
      <c r="Q35" s="290" t="str">
        <f>IF(ISTEXT(P35),IFERROR(VLOOKUP(B35,'Tratamientos-Eventos'!$B$9:$U$20,20,FALSE),""),"")</f>
        <v/>
      </c>
    </row>
    <row r="36" spans="2:17" x14ac:dyDescent="0.2">
      <c r="B36" s="236">
        <v>22</v>
      </c>
      <c r="C36" s="284">
        <f>IFERROR(VLOOKUP(B36,Item[],3,FALSE),"")</f>
        <v>0</v>
      </c>
      <c r="D36" s="284" t="str">
        <f>IFERROR(VLOOKUP(B36,Item[],2,FALSE),"")</f>
        <v xml:space="preserve"> </v>
      </c>
      <c r="E36" s="285">
        <f>IFERROR('ORDEN DE CUARENTENA'!AD35,"")</f>
        <v>0</v>
      </c>
      <c r="F36" s="286">
        <f>IFERROR(VLOOKUP(B36,Item[],10,FALSE),"")</f>
        <v>0</v>
      </c>
      <c r="G36" s="285" t="str">
        <f>IFERROR(VLOOKUP(B36,Item[],7,FALSE),"")</f>
        <v/>
      </c>
      <c r="H36" s="287">
        <f>IFERROR(VLOOKUP(B36,Item[],8,FALSE),"")</f>
        <v>0</v>
      </c>
      <c r="I36" s="362" t="str">
        <f>IFERROR(VLOOKUP(B36,Item[],15,FALSE),"")</f>
        <v/>
      </c>
      <c r="J36" s="363" t="str">
        <f>IFERROR(VLOOKUP(B36,Item[],16,FALSE),"")</f>
        <v/>
      </c>
      <c r="K36" s="363" t="str">
        <f>IFERROR(VLOOKUP(B36,Item[],17,FALSE),"")</f>
        <v/>
      </c>
      <c r="L36" s="288" t="str">
        <f>IFERROR(VLOOKUP(B36,Item[],9,FALSE),"")</f>
        <v/>
      </c>
      <c r="M36" s="289">
        <f>IF(F36="No llega","N/A",COUNTIF('Acuario (Arribado - mortalidad)'!$B$15:$B$244,'Resumen de cuarentena'!B36))</f>
        <v>0</v>
      </c>
      <c r="N36" s="285" t="str">
        <f>IFERROR(VLOOKUP(D36,SuscepEARs[],2,FALSE),"")</f>
        <v/>
      </c>
      <c r="O36" s="285" t="str">
        <f>IFERROR(VLOOKUP(D36,CITES[],2,FALSE),"")</f>
        <v/>
      </c>
      <c r="P36" s="285" t="str">
        <f>IFERROR(VLOOKUP(B36,'Tratamientos-Eventos'!$B$9:$U$20,19,FALSE),"")</f>
        <v/>
      </c>
      <c r="Q36" s="290" t="str">
        <f>IF(ISTEXT(P36),IFERROR(VLOOKUP(B36,'Tratamientos-Eventos'!$B$9:$U$20,20,FALSE),""),"")</f>
        <v/>
      </c>
    </row>
    <row r="37" spans="2:17" x14ac:dyDescent="0.2">
      <c r="B37" s="236">
        <v>23</v>
      </c>
      <c r="C37" s="284">
        <f>IFERROR(VLOOKUP(B37,Item[],3,FALSE),"")</f>
        <v>0</v>
      </c>
      <c r="D37" s="284" t="str">
        <f>IFERROR(VLOOKUP(B37,Item[],2,FALSE),"")</f>
        <v xml:space="preserve"> </v>
      </c>
      <c r="E37" s="285">
        <f>IFERROR('ORDEN DE CUARENTENA'!AD36,"")</f>
        <v>0</v>
      </c>
      <c r="F37" s="286">
        <f>IFERROR(VLOOKUP(B37,Item[],10,FALSE),"")</f>
        <v>0</v>
      </c>
      <c r="G37" s="285" t="str">
        <f>IFERROR(VLOOKUP(B37,Item[],7,FALSE),"")</f>
        <v/>
      </c>
      <c r="H37" s="287">
        <f>IFERROR(VLOOKUP(B37,Item[],8,FALSE),"")</f>
        <v>0</v>
      </c>
      <c r="I37" s="362" t="str">
        <f>IFERROR(VLOOKUP(B37,Item[],15,FALSE),"")</f>
        <v/>
      </c>
      <c r="J37" s="363" t="str">
        <f>IFERROR(VLOOKUP(B37,Item[],16,FALSE),"")</f>
        <v/>
      </c>
      <c r="K37" s="363" t="str">
        <f>IFERROR(VLOOKUP(B37,Item[],17,FALSE),"")</f>
        <v/>
      </c>
      <c r="L37" s="288" t="str">
        <f>IFERROR(VLOOKUP(B37,Item[],9,FALSE),"")</f>
        <v/>
      </c>
      <c r="M37" s="289">
        <f>IF(F37="No llega","N/A",COUNTIF('Acuario (Arribado - mortalidad)'!$B$15:$B$244,'Resumen de cuarentena'!B37))</f>
        <v>0</v>
      </c>
      <c r="N37" s="285" t="str">
        <f>IFERROR(VLOOKUP(D37,SuscepEARs[],2,FALSE),"")</f>
        <v/>
      </c>
      <c r="O37" s="285" t="str">
        <f>IFERROR(VLOOKUP(D37,CITES[],2,FALSE),"")</f>
        <v/>
      </c>
      <c r="P37" s="285" t="str">
        <f>IFERROR(VLOOKUP(B37,'Tratamientos-Eventos'!$B$9:$U$20,19,FALSE),"")</f>
        <v/>
      </c>
      <c r="Q37" s="290" t="str">
        <f>IF(ISTEXT(P37),IFERROR(VLOOKUP(B37,'Tratamientos-Eventos'!$B$9:$U$20,20,FALSE),""),"")</f>
        <v/>
      </c>
    </row>
    <row r="38" spans="2:17" x14ac:dyDescent="0.2">
      <c r="B38" s="236">
        <v>24</v>
      </c>
      <c r="C38" s="284">
        <f>IFERROR(VLOOKUP(B38,Item[],3,FALSE),"")</f>
        <v>0</v>
      </c>
      <c r="D38" s="284" t="str">
        <f>IFERROR(VLOOKUP(B38,Item[],2,FALSE),"")</f>
        <v xml:space="preserve"> </v>
      </c>
      <c r="E38" s="285">
        <f>IFERROR('ORDEN DE CUARENTENA'!AD37,"")</f>
        <v>0</v>
      </c>
      <c r="F38" s="286">
        <f>IFERROR(VLOOKUP(B38,Item[],10,FALSE),"")</f>
        <v>0</v>
      </c>
      <c r="G38" s="285" t="str">
        <f>IFERROR(VLOOKUP(B38,Item[],7,FALSE),"")</f>
        <v/>
      </c>
      <c r="H38" s="287">
        <f>IFERROR(VLOOKUP(B38,Item[],8,FALSE),"")</f>
        <v>0</v>
      </c>
      <c r="I38" s="362" t="str">
        <f>IFERROR(VLOOKUP(B38,Item[],15,FALSE),"")</f>
        <v/>
      </c>
      <c r="J38" s="363" t="str">
        <f>IFERROR(VLOOKUP(B38,Item[],16,FALSE),"")</f>
        <v/>
      </c>
      <c r="K38" s="363" t="str">
        <f>IFERROR(VLOOKUP(B38,Item[],17,FALSE),"")</f>
        <v/>
      </c>
      <c r="L38" s="288" t="str">
        <f>IFERROR(VLOOKUP(B38,Item[],9,FALSE),"")</f>
        <v/>
      </c>
      <c r="M38" s="289">
        <f>IF(F38="No llega","N/A",COUNTIF('Acuario (Arribado - mortalidad)'!$B$15:$B$244,'Resumen de cuarentena'!B38))</f>
        <v>0</v>
      </c>
      <c r="N38" s="285" t="str">
        <f>IFERROR(VLOOKUP(D38,SuscepEARs[],2,FALSE),"")</f>
        <v/>
      </c>
      <c r="O38" s="285" t="str">
        <f>IFERROR(VLOOKUP(D38,CITES[],2,FALSE),"")</f>
        <v/>
      </c>
      <c r="P38" s="285" t="str">
        <f>IFERROR(VLOOKUP(B38,'Tratamientos-Eventos'!$B$9:$U$20,19,FALSE),"")</f>
        <v/>
      </c>
      <c r="Q38" s="290" t="str">
        <f>IF(ISTEXT(P38),IFERROR(VLOOKUP(B38,'Tratamientos-Eventos'!$B$9:$U$20,20,FALSE),""),"")</f>
        <v/>
      </c>
    </row>
    <row r="39" spans="2:17" x14ac:dyDescent="0.2">
      <c r="B39" s="236">
        <v>25</v>
      </c>
      <c r="C39" s="284">
        <f>IFERROR(VLOOKUP(B39,Item[],3,FALSE),"")</f>
        <v>0</v>
      </c>
      <c r="D39" s="284" t="str">
        <f>IFERROR(VLOOKUP(B39,Item[],2,FALSE),"")</f>
        <v xml:space="preserve"> </v>
      </c>
      <c r="E39" s="285">
        <f>IFERROR('ORDEN DE CUARENTENA'!AD38,"")</f>
        <v>0</v>
      </c>
      <c r="F39" s="286">
        <f>IFERROR(VLOOKUP(B39,Item[],10,FALSE),"")</f>
        <v>0</v>
      </c>
      <c r="G39" s="285" t="str">
        <f>IFERROR(VLOOKUP(B39,Item[],7,FALSE),"")</f>
        <v/>
      </c>
      <c r="H39" s="287">
        <f>IFERROR(VLOOKUP(B39,Item[],8,FALSE),"")</f>
        <v>0</v>
      </c>
      <c r="I39" s="362" t="str">
        <f>IFERROR(VLOOKUP(B39,Item[],15,FALSE),"")</f>
        <v/>
      </c>
      <c r="J39" s="363" t="str">
        <f>IFERROR(VLOOKUP(B39,Item[],16,FALSE),"")</f>
        <v/>
      </c>
      <c r="K39" s="363" t="str">
        <f>IFERROR(VLOOKUP(B39,Item[],17,FALSE),"")</f>
        <v/>
      </c>
      <c r="L39" s="288" t="str">
        <f>IFERROR(VLOOKUP(B39,Item[],9,FALSE),"")</f>
        <v/>
      </c>
      <c r="M39" s="289">
        <f>IF(F39="No llega","N/A",COUNTIF('Acuario (Arribado - mortalidad)'!$B$15:$B$244,'Resumen de cuarentena'!B39))</f>
        <v>0</v>
      </c>
      <c r="N39" s="285" t="str">
        <f>IFERROR(VLOOKUP(D39,SuscepEARs[],2,FALSE),"")</f>
        <v/>
      </c>
      <c r="O39" s="285" t="str">
        <f>IFERROR(VLOOKUP(D39,CITES[],2,FALSE),"")</f>
        <v/>
      </c>
      <c r="P39" s="285" t="str">
        <f>IFERROR(VLOOKUP(B39,'Tratamientos-Eventos'!$B$9:$U$20,19,FALSE),"")</f>
        <v/>
      </c>
      <c r="Q39" s="290" t="str">
        <f>IF(ISTEXT(P39),IFERROR(VLOOKUP(B39,'Tratamientos-Eventos'!$B$9:$U$20,20,FALSE),""),"")</f>
        <v/>
      </c>
    </row>
    <row r="40" spans="2:17" x14ac:dyDescent="0.2">
      <c r="B40" s="236">
        <v>26</v>
      </c>
      <c r="C40" s="284">
        <f>IFERROR(VLOOKUP(B40,Item[],3,FALSE),"")</f>
        <v>0</v>
      </c>
      <c r="D40" s="284" t="str">
        <f>IFERROR(VLOOKUP(B40,Item[],2,FALSE),"")</f>
        <v xml:space="preserve"> </v>
      </c>
      <c r="E40" s="285">
        <f>IFERROR('ORDEN DE CUARENTENA'!AD39,"")</f>
        <v>0</v>
      </c>
      <c r="F40" s="286">
        <f>IFERROR(VLOOKUP(B40,Item[],10,FALSE),"")</f>
        <v>0</v>
      </c>
      <c r="G40" s="285" t="str">
        <f>IFERROR(VLOOKUP(B40,Item[],7,FALSE),"")</f>
        <v/>
      </c>
      <c r="H40" s="287">
        <f>IFERROR(VLOOKUP(B40,Item[],8,FALSE),"")</f>
        <v>0</v>
      </c>
      <c r="I40" s="362" t="str">
        <f>IFERROR(VLOOKUP(B40,Item[],15,FALSE),"")</f>
        <v/>
      </c>
      <c r="J40" s="363" t="str">
        <f>IFERROR(VLOOKUP(B40,Item[],16,FALSE),"")</f>
        <v/>
      </c>
      <c r="K40" s="363" t="str">
        <f>IFERROR(VLOOKUP(B40,Item[],17,FALSE),"")</f>
        <v/>
      </c>
      <c r="L40" s="288" t="str">
        <f>IFERROR(VLOOKUP(B40,Item[],9,FALSE),"")</f>
        <v/>
      </c>
      <c r="M40" s="289">
        <f>IF(F40="No llega","N/A",COUNTIF('Acuario (Arribado - mortalidad)'!$B$15:$B$244,'Resumen de cuarentena'!B40))</f>
        <v>0</v>
      </c>
      <c r="N40" s="285" t="str">
        <f>IFERROR(VLOOKUP(D40,SuscepEARs[],2,FALSE),"")</f>
        <v/>
      </c>
      <c r="O40" s="285" t="str">
        <f>IFERROR(VLOOKUP(D40,CITES[],2,FALSE),"")</f>
        <v/>
      </c>
      <c r="P40" s="285" t="str">
        <f>IFERROR(VLOOKUP(B40,'Tratamientos-Eventos'!$B$9:$U$20,19,FALSE),"")</f>
        <v/>
      </c>
      <c r="Q40" s="290" t="str">
        <f>IF(ISTEXT(P40),IFERROR(VLOOKUP(B40,'Tratamientos-Eventos'!$B$9:$U$20,20,FALSE),""),"")</f>
        <v/>
      </c>
    </row>
    <row r="41" spans="2:17" x14ac:dyDescent="0.2">
      <c r="B41" s="236">
        <v>27</v>
      </c>
      <c r="C41" s="284">
        <f>IFERROR(VLOOKUP(B41,Item[],3,FALSE),"")</f>
        <v>0</v>
      </c>
      <c r="D41" s="284" t="str">
        <f>IFERROR(VLOOKUP(B41,Item[],2,FALSE),"")</f>
        <v xml:space="preserve"> </v>
      </c>
      <c r="E41" s="285">
        <f>IFERROR('ORDEN DE CUARENTENA'!AD40,"")</f>
        <v>0</v>
      </c>
      <c r="F41" s="286">
        <f>IFERROR(VLOOKUP(B41,Item[],10,FALSE),"")</f>
        <v>0</v>
      </c>
      <c r="G41" s="285" t="str">
        <f>IFERROR(VLOOKUP(B41,Item[],7,FALSE),"")</f>
        <v/>
      </c>
      <c r="H41" s="287">
        <f>IFERROR(VLOOKUP(B41,Item[],8,FALSE),"")</f>
        <v>0</v>
      </c>
      <c r="I41" s="362" t="str">
        <f>IFERROR(VLOOKUP(B41,Item[],15,FALSE),"")</f>
        <v/>
      </c>
      <c r="J41" s="363" t="str">
        <f>IFERROR(VLOOKUP(B41,Item[],16,FALSE),"")</f>
        <v/>
      </c>
      <c r="K41" s="363" t="str">
        <f>IFERROR(VLOOKUP(B41,Item[],17,FALSE),"")</f>
        <v/>
      </c>
      <c r="L41" s="288" t="str">
        <f>IFERROR(VLOOKUP(B41,Item[],9,FALSE),"")</f>
        <v/>
      </c>
      <c r="M41" s="289">
        <f>IF(F41="No llega","N/A",COUNTIF('Acuario (Arribado - mortalidad)'!$B$15:$B$244,'Resumen de cuarentena'!B41))</f>
        <v>0</v>
      </c>
      <c r="N41" s="285" t="str">
        <f>IFERROR(VLOOKUP(D41,SuscepEARs[],2,FALSE),"")</f>
        <v/>
      </c>
      <c r="O41" s="285" t="str">
        <f>IFERROR(VLOOKUP(D41,CITES[],2,FALSE),"")</f>
        <v/>
      </c>
      <c r="P41" s="285" t="str">
        <f>IFERROR(VLOOKUP(B41,'Tratamientos-Eventos'!$B$9:$U$20,19,FALSE),"")</f>
        <v/>
      </c>
      <c r="Q41" s="290" t="str">
        <f>IF(ISTEXT(P41),IFERROR(VLOOKUP(B41,'Tratamientos-Eventos'!$B$9:$U$20,20,FALSE),""),"")</f>
        <v/>
      </c>
    </row>
    <row r="42" spans="2:17" x14ac:dyDescent="0.2">
      <c r="B42" s="236">
        <v>28</v>
      </c>
      <c r="C42" s="284">
        <f>IFERROR(VLOOKUP(B42,Item[],3,FALSE),"")</f>
        <v>0</v>
      </c>
      <c r="D42" s="284" t="str">
        <f>IFERROR(VLOOKUP(B42,Item[],2,FALSE),"")</f>
        <v xml:space="preserve"> </v>
      </c>
      <c r="E42" s="285">
        <f>IFERROR('ORDEN DE CUARENTENA'!AD41,"")</f>
        <v>0</v>
      </c>
      <c r="F42" s="286">
        <f>IFERROR(VLOOKUP(B42,Item[],10,FALSE),"")</f>
        <v>0</v>
      </c>
      <c r="G42" s="285" t="str">
        <f>IFERROR(VLOOKUP(B42,Item[],7,FALSE),"")</f>
        <v/>
      </c>
      <c r="H42" s="287">
        <f>IFERROR(VLOOKUP(B42,Item[],8,FALSE),"")</f>
        <v>0</v>
      </c>
      <c r="I42" s="362" t="str">
        <f>IFERROR(VLOOKUP(B42,Item[],15,FALSE),"")</f>
        <v/>
      </c>
      <c r="J42" s="363" t="str">
        <f>IFERROR(VLOOKUP(B42,Item[],16,FALSE),"")</f>
        <v/>
      </c>
      <c r="K42" s="363" t="str">
        <f>IFERROR(VLOOKUP(B42,Item[],17,FALSE),"")</f>
        <v/>
      </c>
      <c r="L42" s="288" t="str">
        <f>IFERROR(VLOOKUP(B42,Item[],9,FALSE),"")</f>
        <v/>
      </c>
      <c r="M42" s="289">
        <f>IF(F42="No llega","N/A",COUNTIF('Acuario (Arribado - mortalidad)'!$B$15:$B$244,'Resumen de cuarentena'!B42))</f>
        <v>0</v>
      </c>
      <c r="N42" s="285" t="str">
        <f>IFERROR(VLOOKUP(D42,SuscepEARs[],2,FALSE),"")</f>
        <v/>
      </c>
      <c r="O42" s="285" t="str">
        <f>IFERROR(VLOOKUP(D42,CITES[],2,FALSE),"")</f>
        <v/>
      </c>
      <c r="P42" s="285" t="str">
        <f>IFERROR(VLOOKUP(B42,'Tratamientos-Eventos'!$B$9:$U$20,19,FALSE),"")</f>
        <v/>
      </c>
      <c r="Q42" s="290" t="str">
        <f>IF(ISTEXT(P42),IFERROR(VLOOKUP(B42,'Tratamientos-Eventos'!$B$9:$U$20,20,FALSE),""),"")</f>
        <v/>
      </c>
    </row>
    <row r="43" spans="2:17" x14ac:dyDescent="0.2">
      <c r="B43" s="236">
        <v>29</v>
      </c>
      <c r="C43" s="284">
        <f>IFERROR(VLOOKUP(B43,Item[],3,FALSE),"")</f>
        <v>0</v>
      </c>
      <c r="D43" s="284" t="str">
        <f>IFERROR(VLOOKUP(B43,Item[],2,FALSE),"")</f>
        <v xml:space="preserve"> </v>
      </c>
      <c r="E43" s="285">
        <f>IFERROR('ORDEN DE CUARENTENA'!AD42,"")</f>
        <v>0</v>
      </c>
      <c r="F43" s="286">
        <f>IFERROR(VLOOKUP(B43,Item[],10,FALSE),"")</f>
        <v>0</v>
      </c>
      <c r="G43" s="285" t="str">
        <f>IFERROR(VLOOKUP(B43,Item[],7,FALSE),"")</f>
        <v/>
      </c>
      <c r="H43" s="287">
        <f>IFERROR(VLOOKUP(B43,Item[],8,FALSE),"")</f>
        <v>0</v>
      </c>
      <c r="I43" s="362" t="str">
        <f>IFERROR(VLOOKUP(B43,Item[],15,FALSE),"")</f>
        <v/>
      </c>
      <c r="J43" s="363" t="str">
        <f>IFERROR(VLOOKUP(B43,Item[],16,FALSE),"")</f>
        <v/>
      </c>
      <c r="K43" s="363" t="str">
        <f>IFERROR(VLOOKUP(B43,Item[],17,FALSE),"")</f>
        <v/>
      </c>
      <c r="L43" s="288" t="str">
        <f>IFERROR(VLOOKUP(B43,Item[],9,FALSE),"")</f>
        <v/>
      </c>
      <c r="M43" s="289">
        <f>IF(F43="No llega","N/A",COUNTIF('Acuario (Arribado - mortalidad)'!$B$15:$B$244,'Resumen de cuarentena'!B43))</f>
        <v>0</v>
      </c>
      <c r="N43" s="285" t="str">
        <f>IFERROR(VLOOKUP(D43,SuscepEARs[],2,FALSE),"")</f>
        <v/>
      </c>
      <c r="O43" s="285" t="str">
        <f>IFERROR(VLOOKUP(D43,CITES[],2,FALSE),"")</f>
        <v/>
      </c>
      <c r="P43" s="285" t="str">
        <f>IFERROR(VLOOKUP(B43,'Tratamientos-Eventos'!$B$9:$U$20,19,FALSE),"")</f>
        <v/>
      </c>
      <c r="Q43" s="290" t="str">
        <f>IF(ISTEXT(P43),IFERROR(VLOOKUP(B43,'Tratamientos-Eventos'!$B$9:$U$20,20,FALSE),""),"")</f>
        <v/>
      </c>
    </row>
    <row r="44" spans="2:17" x14ac:dyDescent="0.2">
      <c r="B44" s="236">
        <v>30</v>
      </c>
      <c r="C44" s="284">
        <f>IFERROR(VLOOKUP(B44,Item[],3,FALSE),"")</f>
        <v>0</v>
      </c>
      <c r="D44" s="284" t="str">
        <f>IFERROR(VLOOKUP(B44,Item[],2,FALSE),"")</f>
        <v xml:space="preserve"> </v>
      </c>
      <c r="E44" s="285">
        <f>IFERROR('ORDEN DE CUARENTENA'!AD43,"")</f>
        <v>0</v>
      </c>
      <c r="F44" s="286">
        <f>IFERROR(VLOOKUP(B44,Item[],10,FALSE),"")</f>
        <v>0</v>
      </c>
      <c r="G44" s="285" t="str">
        <f>IFERROR(VLOOKUP(B44,Item[],7,FALSE),"")</f>
        <v/>
      </c>
      <c r="H44" s="287">
        <f>IFERROR(VLOOKUP(B44,Item[],8,FALSE),"")</f>
        <v>0</v>
      </c>
      <c r="I44" s="362" t="str">
        <f>IFERROR(VLOOKUP(B44,Item[],15,FALSE),"")</f>
        <v/>
      </c>
      <c r="J44" s="363" t="str">
        <f>IFERROR(VLOOKUP(B44,Item[],16,FALSE),"")</f>
        <v/>
      </c>
      <c r="K44" s="363" t="str">
        <f>IFERROR(VLOOKUP(B44,Item[],17,FALSE),"")</f>
        <v/>
      </c>
      <c r="L44" s="288" t="str">
        <f>IFERROR(VLOOKUP(B44,Item[],9,FALSE),"")</f>
        <v/>
      </c>
      <c r="M44" s="289">
        <f>IF(F44="No llega","N/A",COUNTIF('Acuario (Arribado - mortalidad)'!$B$15:$B$244,'Resumen de cuarentena'!B44))</f>
        <v>0</v>
      </c>
      <c r="N44" s="285" t="str">
        <f>IFERROR(VLOOKUP(D44,SuscepEARs[],2,FALSE),"")</f>
        <v/>
      </c>
      <c r="O44" s="285" t="str">
        <f>IFERROR(VLOOKUP(D44,CITES[],2,FALSE),"")</f>
        <v/>
      </c>
      <c r="P44" s="285" t="str">
        <f>IFERROR(VLOOKUP(B44,'Tratamientos-Eventos'!$B$9:$U$20,19,FALSE),"")</f>
        <v/>
      </c>
      <c r="Q44" s="290" t="str">
        <f>IF(ISTEXT(P44),IFERROR(VLOOKUP(B44,'Tratamientos-Eventos'!$B$9:$U$20,20,FALSE),""),"")</f>
        <v/>
      </c>
    </row>
    <row r="45" spans="2:17" x14ac:dyDescent="0.2">
      <c r="B45" s="236">
        <v>31</v>
      </c>
      <c r="C45" s="284">
        <f>IFERROR(VLOOKUP(B45,Item[],3,FALSE),"")</f>
        <v>0</v>
      </c>
      <c r="D45" s="284" t="str">
        <f>IFERROR(VLOOKUP(B45,Item[],2,FALSE),"")</f>
        <v xml:space="preserve"> </v>
      </c>
      <c r="E45" s="285">
        <f>IFERROR('ORDEN DE CUARENTENA'!AD44,"")</f>
        <v>0</v>
      </c>
      <c r="F45" s="286">
        <f>IFERROR(VLOOKUP(B45,Item[],10,FALSE),"")</f>
        <v>0</v>
      </c>
      <c r="G45" s="285" t="str">
        <f>IFERROR(VLOOKUP(B45,Item[],7,FALSE),"")</f>
        <v/>
      </c>
      <c r="H45" s="287">
        <f>IFERROR(VLOOKUP(B45,Item[],8,FALSE),"")</f>
        <v>0</v>
      </c>
      <c r="I45" s="362" t="str">
        <f>IFERROR(VLOOKUP(B45,Item[],15,FALSE),"")</f>
        <v/>
      </c>
      <c r="J45" s="363" t="str">
        <f>IFERROR(VLOOKUP(B45,Item[],16,FALSE),"")</f>
        <v/>
      </c>
      <c r="K45" s="363" t="str">
        <f>IFERROR(VLOOKUP(B45,Item[],17,FALSE),"")</f>
        <v/>
      </c>
      <c r="L45" s="288" t="str">
        <f>IFERROR(VLOOKUP(B45,Item[],9,FALSE),"")</f>
        <v/>
      </c>
      <c r="M45" s="289">
        <f>IF(F45="No llega","N/A",COUNTIF('Acuario (Arribado - mortalidad)'!$B$15:$B$244,'Resumen de cuarentena'!B45))</f>
        <v>0</v>
      </c>
      <c r="N45" s="285" t="str">
        <f>IFERROR(VLOOKUP(D45,SuscepEARs[],2,FALSE),"")</f>
        <v/>
      </c>
      <c r="O45" s="285" t="str">
        <f>IFERROR(VLOOKUP(D45,CITES[],2,FALSE),"")</f>
        <v/>
      </c>
      <c r="P45" s="285" t="str">
        <f>IFERROR(VLOOKUP(B45,'Tratamientos-Eventos'!$B$9:$U$20,19,FALSE),"")</f>
        <v/>
      </c>
      <c r="Q45" s="290" t="str">
        <f>IF(ISTEXT(P45),IFERROR(VLOOKUP(B45,'Tratamientos-Eventos'!$B$9:$U$20,20,FALSE),""),"")</f>
        <v/>
      </c>
    </row>
    <row r="46" spans="2:17" x14ac:dyDescent="0.2">
      <c r="B46" s="236">
        <v>32</v>
      </c>
      <c r="C46" s="284">
        <f>IFERROR(VLOOKUP(B46,Item[],3,FALSE),"")</f>
        <v>0</v>
      </c>
      <c r="D46" s="284" t="str">
        <f>IFERROR(VLOOKUP(B46,Item[],2,FALSE),"")</f>
        <v xml:space="preserve"> </v>
      </c>
      <c r="E46" s="285">
        <f>IFERROR('ORDEN DE CUARENTENA'!AD45,"")</f>
        <v>0</v>
      </c>
      <c r="F46" s="286">
        <f>IFERROR(VLOOKUP(B46,Item[],10,FALSE),"")</f>
        <v>0</v>
      </c>
      <c r="G46" s="285" t="str">
        <f>IFERROR(VLOOKUP(B46,Item[],7,FALSE),"")</f>
        <v/>
      </c>
      <c r="H46" s="287">
        <f>IFERROR(VLOOKUP(B46,Item[],8,FALSE),"")</f>
        <v>0</v>
      </c>
      <c r="I46" s="362" t="str">
        <f>IFERROR(VLOOKUP(B46,Item[],15,FALSE),"")</f>
        <v/>
      </c>
      <c r="J46" s="363" t="str">
        <f>IFERROR(VLOOKUP(B46,Item[],16,FALSE),"")</f>
        <v/>
      </c>
      <c r="K46" s="363" t="str">
        <f>IFERROR(VLOOKUP(B46,Item[],17,FALSE),"")</f>
        <v/>
      </c>
      <c r="L46" s="288" t="str">
        <f>IFERROR(VLOOKUP(B46,Item[],9,FALSE),"")</f>
        <v/>
      </c>
      <c r="M46" s="289">
        <f>IF(F46="No llega","N/A",COUNTIF('Acuario (Arribado - mortalidad)'!$B$15:$B$244,'Resumen de cuarentena'!B46))</f>
        <v>0</v>
      </c>
      <c r="N46" s="285" t="str">
        <f>IFERROR(VLOOKUP(D46,SuscepEARs[],2,FALSE),"")</f>
        <v/>
      </c>
      <c r="O46" s="285" t="str">
        <f>IFERROR(VLOOKUP(D46,CITES[],2,FALSE),"")</f>
        <v/>
      </c>
      <c r="P46" s="285" t="str">
        <f>IFERROR(VLOOKUP(B46,'Tratamientos-Eventos'!$B$9:$U$20,19,FALSE),"")</f>
        <v/>
      </c>
      <c r="Q46" s="290" t="str">
        <f>IF(ISTEXT(P46),IFERROR(VLOOKUP(B46,'Tratamientos-Eventos'!$B$9:$U$20,20,FALSE),""),"")</f>
        <v/>
      </c>
    </row>
    <row r="47" spans="2:17" x14ac:dyDescent="0.2">
      <c r="B47" s="236">
        <v>33</v>
      </c>
      <c r="C47" s="284">
        <f>IFERROR(VLOOKUP(B47,Item[],3,FALSE),"")</f>
        <v>0</v>
      </c>
      <c r="D47" s="284" t="str">
        <f>IFERROR(VLOOKUP(B47,Item[],2,FALSE),"")</f>
        <v xml:space="preserve"> </v>
      </c>
      <c r="E47" s="285">
        <f>IFERROR('ORDEN DE CUARENTENA'!AD46,"")</f>
        <v>0</v>
      </c>
      <c r="F47" s="286">
        <f>IFERROR(VLOOKUP(B47,Item[],10,FALSE),"")</f>
        <v>0</v>
      </c>
      <c r="G47" s="285" t="str">
        <f>IFERROR(VLOOKUP(B47,Item[],7,FALSE),"")</f>
        <v/>
      </c>
      <c r="H47" s="287">
        <f>IFERROR(VLOOKUP(B47,Item[],8,FALSE),"")</f>
        <v>0</v>
      </c>
      <c r="I47" s="362" t="str">
        <f>IFERROR(VLOOKUP(B47,Item[],15,FALSE),"")</f>
        <v/>
      </c>
      <c r="J47" s="363" t="str">
        <f>IFERROR(VLOOKUP(B47,Item[],16,FALSE),"")</f>
        <v/>
      </c>
      <c r="K47" s="363" t="str">
        <f>IFERROR(VLOOKUP(B47,Item[],17,FALSE),"")</f>
        <v/>
      </c>
      <c r="L47" s="288" t="str">
        <f>IFERROR(VLOOKUP(B47,Item[],9,FALSE),"")</f>
        <v/>
      </c>
      <c r="M47" s="289">
        <f>IF(F47="No llega","N/A",COUNTIF('Acuario (Arribado - mortalidad)'!$B$15:$B$244,'Resumen de cuarentena'!B47))</f>
        <v>0</v>
      </c>
      <c r="N47" s="285" t="str">
        <f>IFERROR(VLOOKUP(D47,SuscepEARs[],2,FALSE),"")</f>
        <v/>
      </c>
      <c r="O47" s="285" t="str">
        <f>IFERROR(VLOOKUP(D47,CITES[],2,FALSE),"")</f>
        <v/>
      </c>
      <c r="P47" s="285" t="str">
        <f>IFERROR(VLOOKUP(B47,'Tratamientos-Eventos'!$B$9:$U$20,19,FALSE),"")</f>
        <v/>
      </c>
      <c r="Q47" s="290" t="str">
        <f>IF(ISTEXT(P47),IFERROR(VLOOKUP(B47,'Tratamientos-Eventos'!$B$9:$U$20,20,FALSE),""),"")</f>
        <v/>
      </c>
    </row>
    <row r="48" spans="2:17" x14ac:dyDescent="0.2">
      <c r="B48" s="236">
        <v>34</v>
      </c>
      <c r="C48" s="284">
        <f>IFERROR(VLOOKUP(B48,Item[],3,FALSE),"")</f>
        <v>0</v>
      </c>
      <c r="D48" s="284" t="str">
        <f>IFERROR(VLOOKUP(B48,Item[],2,FALSE),"")</f>
        <v xml:space="preserve"> </v>
      </c>
      <c r="E48" s="285">
        <f>IFERROR('ORDEN DE CUARENTENA'!AD47,"")</f>
        <v>0</v>
      </c>
      <c r="F48" s="286">
        <f>IFERROR(VLOOKUP(B48,Item[],10,FALSE),"")</f>
        <v>0</v>
      </c>
      <c r="G48" s="285" t="str">
        <f>IFERROR(VLOOKUP(B48,Item[],7,FALSE),"")</f>
        <v/>
      </c>
      <c r="H48" s="287">
        <f>IFERROR(VLOOKUP(B48,Item[],8,FALSE),"")</f>
        <v>0</v>
      </c>
      <c r="I48" s="362" t="str">
        <f>IFERROR(VLOOKUP(B48,Item[],15,FALSE),"")</f>
        <v/>
      </c>
      <c r="J48" s="363" t="str">
        <f>IFERROR(VLOOKUP(B48,Item[],16,FALSE),"")</f>
        <v/>
      </c>
      <c r="K48" s="363" t="str">
        <f>IFERROR(VLOOKUP(B48,Item[],17,FALSE),"")</f>
        <v/>
      </c>
      <c r="L48" s="288" t="str">
        <f>IFERROR(VLOOKUP(B48,Item[],9,FALSE),"")</f>
        <v/>
      </c>
      <c r="M48" s="289">
        <f>IF(F48="No llega","N/A",COUNTIF('Acuario (Arribado - mortalidad)'!$B$15:$B$244,'Resumen de cuarentena'!B48))</f>
        <v>0</v>
      </c>
      <c r="N48" s="285" t="str">
        <f>IFERROR(VLOOKUP(D48,SuscepEARs[],2,FALSE),"")</f>
        <v/>
      </c>
      <c r="O48" s="285" t="str">
        <f>IFERROR(VLOOKUP(D48,CITES[],2,FALSE),"")</f>
        <v/>
      </c>
      <c r="P48" s="285" t="str">
        <f>IFERROR(VLOOKUP(B48,'Tratamientos-Eventos'!$B$9:$U$20,19,FALSE),"")</f>
        <v/>
      </c>
      <c r="Q48" s="290" t="str">
        <f>IF(ISTEXT(P48),IFERROR(VLOOKUP(B48,'Tratamientos-Eventos'!$B$9:$U$20,20,FALSE),""),"")</f>
        <v/>
      </c>
    </row>
    <row r="49" spans="2:17" ht="15" thickBot="1" x14ac:dyDescent="0.25">
      <c r="B49" s="237">
        <v>35</v>
      </c>
      <c r="C49" s="291">
        <f>IFERROR(VLOOKUP(B49,Item[],3,FALSE),"")</f>
        <v>0</v>
      </c>
      <c r="D49" s="291" t="str">
        <f>IFERROR(VLOOKUP(B49,Item[],2,FALSE),"")</f>
        <v xml:space="preserve"> </v>
      </c>
      <c r="E49" s="285">
        <f>IFERROR('ORDEN DE CUARENTENA'!AD48,"")</f>
        <v>0</v>
      </c>
      <c r="F49" s="293">
        <f>IFERROR(VLOOKUP(B49,Item[],10,FALSE),"")</f>
        <v>0</v>
      </c>
      <c r="G49" s="292" t="str">
        <f>IFERROR(VLOOKUP(B49,Item[],7,FALSE),"")</f>
        <v/>
      </c>
      <c r="H49" s="294">
        <f>IFERROR(VLOOKUP(B49,Item[],8,FALSE),"")</f>
        <v>0</v>
      </c>
      <c r="I49" s="364" t="str">
        <f>IFERROR(VLOOKUP(B49,Item[],15,FALSE),"")</f>
        <v/>
      </c>
      <c r="J49" s="365" t="str">
        <f>IFERROR(VLOOKUP(B49,Item[],16,FALSE),"")</f>
        <v/>
      </c>
      <c r="K49" s="365" t="str">
        <f>IFERROR(VLOOKUP(B49,Item[],17,FALSE),"")</f>
        <v/>
      </c>
      <c r="L49" s="295" t="str">
        <f>IFERROR(VLOOKUP(B49,Item[],9,FALSE),"")</f>
        <v/>
      </c>
      <c r="M49" s="289">
        <f>IF(F49="No llega","N/A",COUNTIF('Acuario (Arribado - mortalidad)'!$B$15:$B$244,'Resumen de cuarentena'!B49))</f>
        <v>0</v>
      </c>
      <c r="N49" s="292" t="str">
        <f>IFERROR(VLOOKUP(D49,SuscepEARs[],2,FALSE),"")</f>
        <v/>
      </c>
      <c r="O49" s="285" t="str">
        <f>IFERROR(VLOOKUP(D49,CITES[],2,FALSE),"")</f>
        <v/>
      </c>
      <c r="P49" s="292" t="str">
        <f>IFERROR(VLOOKUP(B49,'Tratamientos-Eventos'!$B$9:$U$20,19,FALSE),"")</f>
        <v/>
      </c>
      <c r="Q49" s="296" t="str">
        <f>IF(ISTEXT(P49),IFERROR(VLOOKUP(B49,'Tratamientos-Eventos'!$B$9:$U$20,20,FALSE),""),"")</f>
        <v/>
      </c>
    </row>
    <row r="50" spans="2:17" ht="15" thickTop="1" x14ac:dyDescent="0.2">
      <c r="B50" s="212"/>
      <c r="C50" s="215"/>
      <c r="D50" s="215"/>
      <c r="E50" s="216"/>
      <c r="F50" s="217"/>
      <c r="G50" s="216"/>
      <c r="H50" s="216"/>
      <c r="I50" s="366"/>
      <c r="J50" s="366"/>
      <c r="K50" s="366"/>
      <c r="L50" s="218"/>
      <c r="M50" s="216"/>
      <c r="N50" s="216"/>
      <c r="O50" s="216"/>
      <c r="P50" s="216"/>
    </row>
    <row r="51" spans="2:17" x14ac:dyDescent="0.2">
      <c r="B51" s="212"/>
      <c r="C51" s="215"/>
      <c r="D51" s="215"/>
      <c r="E51" s="216"/>
      <c r="F51" s="217"/>
      <c r="G51" s="216"/>
      <c r="H51" s="216"/>
      <c r="I51" s="229"/>
      <c r="J51" s="229"/>
      <c r="L51" s="175"/>
      <c r="M51" s="175"/>
      <c r="N51" s="175"/>
      <c r="O51" s="175"/>
      <c r="P51" s="658" t="str">
        <f>IF(E109 &gt; 0,"Página 2 de 3",IF(E58 &gt;0,"Página 2 de 2","-"))</f>
        <v>-</v>
      </c>
      <c r="Q51" s="658"/>
    </row>
    <row r="52" spans="2:17" x14ac:dyDescent="0.2">
      <c r="B52" s="212"/>
      <c r="C52" s="215"/>
      <c r="D52" s="215"/>
      <c r="E52" s="216"/>
      <c r="F52" s="217"/>
      <c r="G52" s="216"/>
      <c r="H52" s="216"/>
      <c r="I52" s="229"/>
      <c r="J52" s="229"/>
      <c r="L52" s="674" t="s">
        <v>0</v>
      </c>
      <c r="M52" s="674"/>
      <c r="N52" s="674"/>
      <c r="O52" s="267"/>
      <c r="P52" s="675">
        <f>P2</f>
        <v>0</v>
      </c>
      <c r="Q52" s="675"/>
    </row>
    <row r="53" spans="2:17" x14ac:dyDescent="0.2">
      <c r="B53" s="212"/>
      <c r="C53" s="215"/>
      <c r="D53" s="215"/>
      <c r="E53" s="216"/>
      <c r="F53" s="217"/>
      <c r="G53" s="216"/>
      <c r="H53" s="216"/>
      <c r="I53" s="229"/>
      <c r="J53" s="229"/>
      <c r="L53" s="674"/>
      <c r="M53" s="674"/>
      <c r="N53" s="674"/>
      <c r="O53" s="267"/>
      <c r="P53" s="675"/>
      <c r="Q53" s="675"/>
    </row>
    <row r="54" spans="2:17" x14ac:dyDescent="0.2">
      <c r="B54" s="212"/>
      <c r="C54" s="215"/>
      <c r="D54" s="215"/>
      <c r="E54" s="216"/>
      <c r="F54" s="217"/>
      <c r="G54" s="216"/>
      <c r="H54" s="216"/>
      <c r="I54" s="229"/>
      <c r="J54" s="229"/>
      <c r="L54" s="650" t="s">
        <v>1977</v>
      </c>
      <c r="M54" s="650"/>
      <c r="N54" s="650"/>
      <c r="O54" s="268"/>
      <c r="P54" s="650" t="str">
        <f>P4</f>
        <v>XIII - Metropolitana</v>
      </c>
      <c r="Q54" s="650"/>
    </row>
    <row r="55" spans="2:17" ht="15" thickBot="1" x14ac:dyDescent="0.25">
      <c r="B55" s="212"/>
      <c r="C55" s="215"/>
      <c r="D55" s="215"/>
      <c r="E55" s="216"/>
      <c r="F55" s="217"/>
      <c r="G55" s="216"/>
      <c r="H55" s="216"/>
      <c r="I55" s="228"/>
      <c r="J55" s="228"/>
      <c r="K55" s="228"/>
      <c r="L55" s="218"/>
      <c r="M55" s="216"/>
      <c r="N55" s="216"/>
      <c r="O55" s="216"/>
      <c r="P55" s="216"/>
    </row>
    <row r="56" spans="2:17" ht="15.75" customHeight="1" thickTop="1" x14ac:dyDescent="0.2">
      <c r="B56" s="661" t="s">
        <v>13</v>
      </c>
      <c r="C56" s="664" t="s">
        <v>1951</v>
      </c>
      <c r="D56" s="670" t="s">
        <v>1948</v>
      </c>
      <c r="E56" s="664" t="s">
        <v>4156</v>
      </c>
      <c r="F56" s="647" t="s">
        <v>1955</v>
      </c>
      <c r="G56" s="647" t="s">
        <v>3189</v>
      </c>
      <c r="H56" s="681" t="s">
        <v>1961</v>
      </c>
      <c r="I56" s="655" t="s">
        <v>4166</v>
      </c>
      <c r="J56" s="656"/>
      <c r="K56" s="656"/>
      <c r="L56" s="657"/>
      <c r="M56" s="697" t="s">
        <v>2933</v>
      </c>
      <c r="N56" s="672" t="s">
        <v>3475</v>
      </c>
      <c r="O56" s="659" t="s">
        <v>63</v>
      </c>
      <c r="P56" s="676" t="s">
        <v>3007</v>
      </c>
      <c r="Q56" s="645" t="s">
        <v>4185</v>
      </c>
    </row>
    <row r="57" spans="2:17" x14ac:dyDescent="0.2">
      <c r="B57" s="668"/>
      <c r="C57" s="669"/>
      <c r="D57" s="671"/>
      <c r="E57" s="669"/>
      <c r="F57" s="648"/>
      <c r="G57" s="648"/>
      <c r="H57" s="696"/>
      <c r="I57" s="220" t="s">
        <v>4167</v>
      </c>
      <c r="J57" s="221" t="s">
        <v>4168</v>
      </c>
      <c r="K57" s="221" t="s">
        <v>4158</v>
      </c>
      <c r="L57" s="222" t="s">
        <v>4173</v>
      </c>
      <c r="M57" s="698"/>
      <c r="N57" s="673"/>
      <c r="O57" s="660"/>
      <c r="P57" s="677"/>
      <c r="Q57" s="646" t="s">
        <v>4183</v>
      </c>
    </row>
    <row r="58" spans="2:17" x14ac:dyDescent="0.2">
      <c r="B58" s="238">
        <v>36</v>
      </c>
      <c r="C58" s="297">
        <f>IFERROR(VLOOKUP(B58,Item[],3,FALSE),"")</f>
        <v>0</v>
      </c>
      <c r="D58" s="297" t="str">
        <f>IFERROR(VLOOKUP(B58,Item[],2,FALSE),"")</f>
        <v xml:space="preserve"> </v>
      </c>
      <c r="E58" s="298">
        <f>IFERROR('ORDEN DE CUARENTENA'!AE49,"")</f>
        <v>0</v>
      </c>
      <c r="F58" s="299">
        <f>IFERROR(VLOOKUP(B58,Item[],10,FALSE),"")</f>
        <v>0</v>
      </c>
      <c r="G58" s="298" t="str">
        <f>IFERROR(VLOOKUP(B58,Item[],7,FALSE),"")</f>
        <v/>
      </c>
      <c r="H58" s="300">
        <f>IFERROR(VLOOKUP(B58,Item[],8,FALSE),"")</f>
        <v>0</v>
      </c>
      <c r="I58" s="362" t="str">
        <f>IFERROR(VLOOKUP(B58,Item[],15,FALSE),"")</f>
        <v/>
      </c>
      <c r="J58" s="363" t="str">
        <f>IFERROR(VLOOKUP(B58,Item[],16,FALSE),"")</f>
        <v/>
      </c>
      <c r="K58" s="363" t="str">
        <f>IFERROR(VLOOKUP(B58,Item[],17,FALSE),"")</f>
        <v/>
      </c>
      <c r="L58" s="288" t="str">
        <f>IFERROR(VLOOKUP(B58,Item[],9,FALSE),"")</f>
        <v/>
      </c>
      <c r="M58" s="301">
        <f>IF(F58="No llega","N/A",COUNTIF('Acuario (Arribado - mortalidad)'!$B$15:$B$244,'Resumen de cuarentena'!B58))</f>
        <v>0</v>
      </c>
      <c r="N58" s="285" t="str">
        <f>IFERROR(VLOOKUP(D58,SuscepEARs[],2,FALSE),"")</f>
        <v/>
      </c>
      <c r="O58" s="287" t="str">
        <f>IFERROR(VLOOKUP(D58,CITES[],2,FALSE),"")</f>
        <v/>
      </c>
      <c r="P58" s="302" t="str">
        <f>IFERROR(VLOOKUP(B58,'Tratamientos-Eventos'!$B$9:$U$20,19,FALSE),"")</f>
        <v/>
      </c>
      <c r="Q58" s="290" t="str">
        <f>IF(ISTEXT(P58),IFERROR(VLOOKUP(B58,'Tratamientos-Eventos'!$B$9:$U$20,20,FALSE),""),"")</f>
        <v/>
      </c>
    </row>
    <row r="59" spans="2:17" x14ac:dyDescent="0.2">
      <c r="B59" s="236">
        <v>37</v>
      </c>
      <c r="C59" s="284">
        <f>IFERROR(VLOOKUP(B59,Item[],3,FALSE),"")</f>
        <v>0</v>
      </c>
      <c r="D59" s="284" t="str">
        <f>IFERROR(VLOOKUP(B59,Item[],2,FALSE),"")</f>
        <v xml:space="preserve"> </v>
      </c>
      <c r="E59" s="298">
        <f>IFERROR('ORDEN DE CUARENTENA'!AE50,"")</f>
        <v>0</v>
      </c>
      <c r="F59" s="286">
        <f>IFERROR(VLOOKUP(B59,Item[],10,FALSE),"")</f>
        <v>0</v>
      </c>
      <c r="G59" s="285" t="str">
        <f>IFERROR(VLOOKUP(B59,Item[],7,FALSE),"")</f>
        <v/>
      </c>
      <c r="H59" s="287">
        <f>IFERROR(VLOOKUP(B59,Item[],8,FALSE),"")</f>
        <v>0</v>
      </c>
      <c r="I59" s="362" t="str">
        <f>IFERROR(VLOOKUP(B59,Item[],15,FALSE),"")</f>
        <v/>
      </c>
      <c r="J59" s="363" t="str">
        <f>IFERROR(VLOOKUP(B59,Item[],16,FALSE),"")</f>
        <v/>
      </c>
      <c r="K59" s="363" t="str">
        <f>IFERROR(VLOOKUP(B59,Item[],17,FALSE),"")</f>
        <v/>
      </c>
      <c r="L59" s="288" t="str">
        <f>IFERROR(VLOOKUP(B59,Item[],9,FALSE),"")</f>
        <v/>
      </c>
      <c r="M59" s="301">
        <f>IF(F59="No llega","N/A",COUNTIF('Acuario (Arribado - mortalidad)'!$B$15:$B$244,'Resumen de cuarentena'!B59))</f>
        <v>0</v>
      </c>
      <c r="N59" s="285" t="str">
        <f>IFERROR(VLOOKUP(D59,SuscepEARs[],2,FALSE),"")</f>
        <v/>
      </c>
      <c r="O59" s="287" t="str">
        <f>IFERROR(VLOOKUP(D59,CITES[],2,FALSE),"")</f>
        <v/>
      </c>
      <c r="P59" s="302" t="str">
        <f>IFERROR(VLOOKUP(B59,'Tratamientos-Eventos'!$B$9:$U$20,19,FALSE),"")</f>
        <v/>
      </c>
      <c r="Q59" s="290" t="str">
        <f>IF(ISTEXT(P59),IFERROR(VLOOKUP(B59,'Tratamientos-Eventos'!$B$9:$U$20,20,FALSE),""),"")</f>
        <v/>
      </c>
    </row>
    <row r="60" spans="2:17" x14ac:dyDescent="0.2">
      <c r="B60" s="236">
        <v>38</v>
      </c>
      <c r="C60" s="284">
        <f>IFERROR(VLOOKUP(B60,Item[],3,FALSE),"")</f>
        <v>0</v>
      </c>
      <c r="D60" s="284" t="str">
        <f>IFERROR(VLOOKUP(B60,Item[],2,FALSE),"")</f>
        <v xml:space="preserve"> </v>
      </c>
      <c r="E60" s="298">
        <f>IFERROR('ORDEN DE CUARENTENA'!AE51,"")</f>
        <v>0</v>
      </c>
      <c r="F60" s="286">
        <f>IFERROR(VLOOKUP(B60,Item[],10,FALSE),"")</f>
        <v>0</v>
      </c>
      <c r="G60" s="285" t="str">
        <f>IFERROR(VLOOKUP(B60,Item[],7,FALSE),"")</f>
        <v/>
      </c>
      <c r="H60" s="287">
        <f>IFERROR(VLOOKUP(B60,Item[],8,FALSE),"")</f>
        <v>0</v>
      </c>
      <c r="I60" s="362" t="str">
        <f>IFERROR(VLOOKUP(B60,Item[],15,FALSE),"")</f>
        <v/>
      </c>
      <c r="J60" s="363" t="str">
        <f>IFERROR(VLOOKUP(B60,Item[],16,FALSE),"")</f>
        <v/>
      </c>
      <c r="K60" s="363" t="str">
        <f>IFERROR(VLOOKUP(B60,Item[],17,FALSE),"")</f>
        <v/>
      </c>
      <c r="L60" s="288" t="str">
        <f>IFERROR(VLOOKUP(B60,Item[],9,FALSE),"")</f>
        <v/>
      </c>
      <c r="M60" s="301">
        <f>IF(F60="No llega","N/A",COUNTIF('Acuario (Arribado - mortalidad)'!$B$15:$B$244,'Resumen de cuarentena'!B60))</f>
        <v>0</v>
      </c>
      <c r="N60" s="285" t="str">
        <f>IFERROR(VLOOKUP(D60,SuscepEARs[],2,FALSE),"")</f>
        <v/>
      </c>
      <c r="O60" s="287" t="str">
        <f>IFERROR(VLOOKUP(D60,CITES[],2,FALSE),"")</f>
        <v/>
      </c>
      <c r="P60" s="302" t="str">
        <f>IFERROR(VLOOKUP(B60,'Tratamientos-Eventos'!$B$9:$U$20,19,FALSE),"")</f>
        <v/>
      </c>
      <c r="Q60" s="290" t="str">
        <f>IF(ISTEXT(P60),IFERROR(VLOOKUP(B60,'Tratamientos-Eventos'!$B$9:$U$20,20,FALSE),""),"")</f>
        <v/>
      </c>
    </row>
    <row r="61" spans="2:17" x14ac:dyDescent="0.2">
      <c r="B61" s="236">
        <v>39</v>
      </c>
      <c r="C61" s="284">
        <f>IFERROR(VLOOKUP(B61,Item[],3,FALSE),"")</f>
        <v>0</v>
      </c>
      <c r="D61" s="284" t="str">
        <f>IFERROR(VLOOKUP(B61,Item[],2,FALSE),"")</f>
        <v xml:space="preserve"> </v>
      </c>
      <c r="E61" s="298">
        <f>IFERROR('ORDEN DE CUARENTENA'!AE52,"")</f>
        <v>0</v>
      </c>
      <c r="F61" s="286">
        <f>IFERROR(VLOOKUP(B61,Item[],10,FALSE),"")</f>
        <v>0</v>
      </c>
      <c r="G61" s="285" t="str">
        <f>IFERROR(VLOOKUP(B61,Item[],7,FALSE),"")</f>
        <v/>
      </c>
      <c r="H61" s="287">
        <f>IFERROR(VLOOKUP(B61,Item[],8,FALSE),"")</f>
        <v>0</v>
      </c>
      <c r="I61" s="362" t="str">
        <f>IFERROR(VLOOKUP(B61,Item[],15,FALSE),"")</f>
        <v/>
      </c>
      <c r="J61" s="363" t="str">
        <f>IFERROR(VLOOKUP(B61,Item[],16,FALSE),"")</f>
        <v/>
      </c>
      <c r="K61" s="363" t="str">
        <f>IFERROR(VLOOKUP(B61,Item[],17,FALSE),"")</f>
        <v/>
      </c>
      <c r="L61" s="288" t="str">
        <f>IFERROR(VLOOKUP(B61,Item[],9,FALSE),"")</f>
        <v/>
      </c>
      <c r="M61" s="301">
        <f>IF(F61="No llega","N/A",COUNTIF('Acuario (Arribado - mortalidad)'!$B$15:$B$244,'Resumen de cuarentena'!B61))</f>
        <v>0</v>
      </c>
      <c r="N61" s="285" t="str">
        <f>IFERROR(VLOOKUP(D61,SuscepEARs[],2,FALSE),"")</f>
        <v/>
      </c>
      <c r="O61" s="287" t="str">
        <f>IFERROR(VLOOKUP(D61,CITES[],2,FALSE),"")</f>
        <v/>
      </c>
      <c r="P61" s="302" t="str">
        <f>IFERROR(VLOOKUP(B61,'Tratamientos-Eventos'!$B$9:$U$20,19,FALSE),"")</f>
        <v/>
      </c>
      <c r="Q61" s="290" t="str">
        <f>IF(ISTEXT(P61),IFERROR(VLOOKUP(B61,'Tratamientos-Eventos'!$B$9:$U$20,20,FALSE),""),"")</f>
        <v/>
      </c>
    </row>
    <row r="62" spans="2:17" x14ac:dyDescent="0.2">
      <c r="B62" s="236">
        <v>40</v>
      </c>
      <c r="C62" s="284">
        <f>IFERROR(VLOOKUP(B62,Item[],3,FALSE),"")</f>
        <v>0</v>
      </c>
      <c r="D62" s="284" t="str">
        <f>IFERROR(VLOOKUP(B62,Item[],2,FALSE),"")</f>
        <v xml:space="preserve"> </v>
      </c>
      <c r="E62" s="298">
        <f>IFERROR('ORDEN DE CUARENTENA'!AE53,"")</f>
        <v>0</v>
      </c>
      <c r="F62" s="286">
        <f>IFERROR(VLOOKUP(B62,Item[],10,FALSE),"")</f>
        <v>0</v>
      </c>
      <c r="G62" s="285" t="str">
        <f>IFERROR(VLOOKUP(B62,Item[],7,FALSE),"")</f>
        <v/>
      </c>
      <c r="H62" s="287">
        <f>IFERROR(VLOOKUP(B62,Item[],8,FALSE),"")</f>
        <v>0</v>
      </c>
      <c r="I62" s="362" t="str">
        <f>IFERROR(VLOOKUP(B62,Item[],15,FALSE),"")</f>
        <v/>
      </c>
      <c r="J62" s="363" t="str">
        <f>IFERROR(VLOOKUP(B62,Item[],16,FALSE),"")</f>
        <v/>
      </c>
      <c r="K62" s="363" t="str">
        <f>IFERROR(VLOOKUP(B62,Item[],17,FALSE),"")</f>
        <v/>
      </c>
      <c r="L62" s="288" t="str">
        <f>IFERROR(VLOOKUP(B62,Item[],9,FALSE),"")</f>
        <v/>
      </c>
      <c r="M62" s="301">
        <f>IF(F62="No llega","N/A",COUNTIF('Acuario (Arribado - mortalidad)'!$B$15:$B$244,'Resumen de cuarentena'!B62))</f>
        <v>0</v>
      </c>
      <c r="N62" s="285" t="str">
        <f>IFERROR(VLOOKUP(D62,SuscepEARs[],2,FALSE),"")</f>
        <v/>
      </c>
      <c r="O62" s="287" t="str">
        <f>IFERROR(VLOOKUP(D62,CITES[],2,FALSE),"")</f>
        <v/>
      </c>
      <c r="P62" s="302" t="str">
        <f>IFERROR(VLOOKUP(B62,'Tratamientos-Eventos'!$B$9:$U$20,19,FALSE),"")</f>
        <v/>
      </c>
      <c r="Q62" s="290" t="str">
        <f>IF(ISTEXT(P62),IFERROR(VLOOKUP(B62,'Tratamientos-Eventos'!$B$9:$U$20,20,FALSE),""),"")</f>
        <v/>
      </c>
    </row>
    <row r="63" spans="2:17" x14ac:dyDescent="0.2">
      <c r="B63" s="236">
        <v>41</v>
      </c>
      <c r="C63" s="284">
        <f>IFERROR(VLOOKUP(B63,Item[],3,FALSE),"")</f>
        <v>0</v>
      </c>
      <c r="D63" s="284" t="str">
        <f>IFERROR(VLOOKUP(B63,Item[],2,FALSE),"")</f>
        <v xml:space="preserve"> </v>
      </c>
      <c r="E63" s="298">
        <f>IFERROR('ORDEN DE CUARENTENA'!AE54,"")</f>
        <v>0</v>
      </c>
      <c r="F63" s="286">
        <f>IFERROR(VLOOKUP(B63,Item[],10,FALSE),"")</f>
        <v>0</v>
      </c>
      <c r="G63" s="285" t="str">
        <f>IFERROR(VLOOKUP(B63,Item[],7,FALSE),"")</f>
        <v/>
      </c>
      <c r="H63" s="287">
        <f>IFERROR(VLOOKUP(B63,Item[],8,FALSE),"")</f>
        <v>0</v>
      </c>
      <c r="I63" s="362" t="str">
        <f>IFERROR(VLOOKUP(B63,Item[],15,FALSE),"")</f>
        <v/>
      </c>
      <c r="J63" s="363" t="str">
        <f>IFERROR(VLOOKUP(B63,Item[],16,FALSE),"")</f>
        <v/>
      </c>
      <c r="K63" s="363" t="str">
        <f>IFERROR(VLOOKUP(B63,Item[],17,FALSE),"")</f>
        <v/>
      </c>
      <c r="L63" s="288" t="str">
        <f>IFERROR(VLOOKUP(B63,Item[],9,FALSE),"")</f>
        <v/>
      </c>
      <c r="M63" s="301">
        <f>IF(F63="No llega","N/A",COUNTIF('Acuario (Arribado - mortalidad)'!$B$15:$B$244,'Resumen de cuarentena'!B63))</f>
        <v>0</v>
      </c>
      <c r="N63" s="285" t="str">
        <f>IFERROR(VLOOKUP(D63,SuscepEARs[],2,FALSE),"")</f>
        <v/>
      </c>
      <c r="O63" s="287" t="str">
        <f>IFERROR(VLOOKUP(D63,CITES[],2,FALSE),"")</f>
        <v/>
      </c>
      <c r="P63" s="302" t="str">
        <f>IFERROR(VLOOKUP(B63,'Tratamientos-Eventos'!$B$9:$U$20,19,FALSE),"")</f>
        <v/>
      </c>
      <c r="Q63" s="290" t="str">
        <f>IF(ISTEXT(P63),IFERROR(VLOOKUP(B63,'Tratamientos-Eventos'!$B$9:$U$20,20,FALSE),""),"")</f>
        <v/>
      </c>
    </row>
    <row r="64" spans="2:17" x14ac:dyDescent="0.2">
      <c r="B64" s="236">
        <v>42</v>
      </c>
      <c r="C64" s="284">
        <f>IFERROR(VLOOKUP(B64,Item[],3,FALSE),"")</f>
        <v>0</v>
      </c>
      <c r="D64" s="284" t="str">
        <f>IFERROR(VLOOKUP(B64,Item[],2,FALSE),"")</f>
        <v xml:space="preserve"> </v>
      </c>
      <c r="E64" s="298">
        <f>IFERROR('ORDEN DE CUARENTENA'!AE55,"")</f>
        <v>0</v>
      </c>
      <c r="F64" s="286">
        <f>IFERROR(VLOOKUP(B64,Item[],10,FALSE),"")</f>
        <v>0</v>
      </c>
      <c r="G64" s="285" t="str">
        <f>IFERROR(VLOOKUP(B64,Item[],7,FALSE),"")</f>
        <v/>
      </c>
      <c r="H64" s="287">
        <f>IFERROR(VLOOKUP(B64,Item[],8,FALSE),"")</f>
        <v>0</v>
      </c>
      <c r="I64" s="362" t="str">
        <f>IFERROR(VLOOKUP(B64,Item[],15,FALSE),"")</f>
        <v/>
      </c>
      <c r="J64" s="363" t="str">
        <f>IFERROR(VLOOKUP(B64,Item[],16,FALSE),"")</f>
        <v/>
      </c>
      <c r="K64" s="363" t="str">
        <f>IFERROR(VLOOKUP(B64,Item[],17,FALSE),"")</f>
        <v/>
      </c>
      <c r="L64" s="288" t="str">
        <f>IFERROR(VLOOKUP(B64,Item[],9,FALSE),"")</f>
        <v/>
      </c>
      <c r="M64" s="301">
        <f>IF(F64="No llega","N/A",COUNTIF('Acuario (Arribado - mortalidad)'!$B$15:$B$244,'Resumen de cuarentena'!B64))</f>
        <v>0</v>
      </c>
      <c r="N64" s="285" t="str">
        <f>IFERROR(VLOOKUP(D64,SuscepEARs[],2,FALSE),"")</f>
        <v/>
      </c>
      <c r="O64" s="287" t="str">
        <f>IFERROR(VLOOKUP(D64,CITES[],2,FALSE),"")</f>
        <v/>
      </c>
      <c r="P64" s="302" t="str">
        <f>IFERROR(VLOOKUP(B64,'Tratamientos-Eventos'!$B$9:$U$20,19,FALSE),"")</f>
        <v/>
      </c>
      <c r="Q64" s="290" t="str">
        <f>IF(ISTEXT(P64),IFERROR(VLOOKUP(B64,'Tratamientos-Eventos'!$B$9:$U$20,20,FALSE),""),"")</f>
        <v/>
      </c>
    </row>
    <row r="65" spans="2:17" x14ac:dyDescent="0.2">
      <c r="B65" s="236">
        <v>43</v>
      </c>
      <c r="C65" s="284">
        <f>IFERROR(VLOOKUP(B65,Item[],3,FALSE),"")</f>
        <v>0</v>
      </c>
      <c r="D65" s="284" t="str">
        <f>IFERROR(VLOOKUP(B65,Item[],2,FALSE),"")</f>
        <v xml:space="preserve"> </v>
      </c>
      <c r="E65" s="298">
        <f>IFERROR('ORDEN DE CUARENTENA'!AE56,"")</f>
        <v>0</v>
      </c>
      <c r="F65" s="286">
        <f>IFERROR(VLOOKUP(B65,Item[],10,FALSE),"")</f>
        <v>0</v>
      </c>
      <c r="G65" s="285" t="str">
        <f>IFERROR(VLOOKUP(B65,Item[],7,FALSE),"")</f>
        <v/>
      </c>
      <c r="H65" s="287">
        <f>IFERROR(VLOOKUP(B65,Item[],8,FALSE),"")</f>
        <v>0</v>
      </c>
      <c r="I65" s="362" t="str">
        <f>IFERROR(VLOOKUP(B65,Item[],15,FALSE),"")</f>
        <v/>
      </c>
      <c r="J65" s="363" t="str">
        <f>IFERROR(VLOOKUP(B65,Item[],16,FALSE),"")</f>
        <v/>
      </c>
      <c r="K65" s="363" t="str">
        <f>IFERROR(VLOOKUP(B65,Item[],17,FALSE),"")</f>
        <v/>
      </c>
      <c r="L65" s="288" t="str">
        <f>IFERROR(VLOOKUP(B65,Item[],9,FALSE),"")</f>
        <v/>
      </c>
      <c r="M65" s="301">
        <f>IF(F65="No llega","N/A",COUNTIF('Acuario (Arribado - mortalidad)'!$B$15:$B$244,'Resumen de cuarentena'!B65))</f>
        <v>0</v>
      </c>
      <c r="N65" s="285" t="str">
        <f>IFERROR(VLOOKUP(D65,SuscepEARs[],2,FALSE),"")</f>
        <v/>
      </c>
      <c r="O65" s="287" t="str">
        <f>IFERROR(VLOOKUP(D65,CITES[],2,FALSE),"")</f>
        <v/>
      </c>
      <c r="P65" s="302" t="str">
        <f>IFERROR(VLOOKUP(B65,'Tratamientos-Eventos'!$B$9:$U$20,19,FALSE),"")</f>
        <v/>
      </c>
      <c r="Q65" s="290" t="str">
        <f>IF(ISTEXT(P65),IFERROR(VLOOKUP(B65,'Tratamientos-Eventos'!$B$9:$U$20,20,FALSE),""),"")</f>
        <v/>
      </c>
    </row>
    <row r="66" spans="2:17" x14ac:dyDescent="0.2">
      <c r="B66" s="236">
        <v>44</v>
      </c>
      <c r="C66" s="284">
        <f>IFERROR(VLOOKUP(B66,Item[],3,FALSE),"")</f>
        <v>0</v>
      </c>
      <c r="D66" s="284" t="str">
        <f>IFERROR(VLOOKUP(B66,Item[],2,FALSE),"")</f>
        <v xml:space="preserve"> </v>
      </c>
      <c r="E66" s="298">
        <f>IFERROR('ORDEN DE CUARENTENA'!AE57,"")</f>
        <v>0</v>
      </c>
      <c r="F66" s="286">
        <f>IFERROR(VLOOKUP(B66,Item[],10,FALSE),"")</f>
        <v>0</v>
      </c>
      <c r="G66" s="285" t="str">
        <f>IFERROR(VLOOKUP(B66,Item[],7,FALSE),"")</f>
        <v/>
      </c>
      <c r="H66" s="287">
        <f>IFERROR(VLOOKUP(B66,Item[],8,FALSE),"")</f>
        <v>0</v>
      </c>
      <c r="I66" s="362" t="str">
        <f>IFERROR(VLOOKUP(B66,Item[],15,FALSE),"")</f>
        <v/>
      </c>
      <c r="J66" s="363" t="str">
        <f>IFERROR(VLOOKUP(B66,Item[],16,FALSE),"")</f>
        <v/>
      </c>
      <c r="K66" s="363" t="str">
        <f>IFERROR(VLOOKUP(B66,Item[],17,FALSE),"")</f>
        <v/>
      </c>
      <c r="L66" s="288" t="str">
        <f>IFERROR(VLOOKUP(B66,Item[],9,FALSE),"")</f>
        <v/>
      </c>
      <c r="M66" s="301">
        <f>IF(F66="No llega","N/A",COUNTIF('Acuario (Arribado - mortalidad)'!$B$15:$B$244,'Resumen de cuarentena'!B66))</f>
        <v>0</v>
      </c>
      <c r="N66" s="285" t="str">
        <f>IFERROR(VLOOKUP(D66,SuscepEARs[],2,FALSE),"")</f>
        <v/>
      </c>
      <c r="O66" s="287" t="str">
        <f>IFERROR(VLOOKUP(D66,CITES[],2,FALSE),"")</f>
        <v/>
      </c>
      <c r="P66" s="302" t="str">
        <f>IFERROR(VLOOKUP(B66,'Tratamientos-Eventos'!$B$9:$U$20,19,FALSE),"")</f>
        <v/>
      </c>
      <c r="Q66" s="290" t="str">
        <f>IF(ISTEXT(P66),IFERROR(VLOOKUP(B66,'Tratamientos-Eventos'!$B$9:$U$20,20,FALSE),""),"")</f>
        <v/>
      </c>
    </row>
    <row r="67" spans="2:17" x14ac:dyDescent="0.2">
      <c r="B67" s="236">
        <v>45</v>
      </c>
      <c r="C67" s="284">
        <f>IFERROR(VLOOKUP(B67,Item[],3,FALSE),"")</f>
        <v>0</v>
      </c>
      <c r="D67" s="284" t="str">
        <f>IFERROR(VLOOKUP(B67,Item[],2,FALSE),"")</f>
        <v xml:space="preserve"> </v>
      </c>
      <c r="E67" s="298">
        <f>IFERROR('ORDEN DE CUARENTENA'!AE58,"")</f>
        <v>0</v>
      </c>
      <c r="F67" s="286">
        <f>IFERROR(VLOOKUP(B67,Item[],10,FALSE),"")</f>
        <v>0</v>
      </c>
      <c r="G67" s="285" t="str">
        <f>IFERROR(VLOOKUP(B67,Item[],7,FALSE),"")</f>
        <v/>
      </c>
      <c r="H67" s="287">
        <f>IFERROR(VLOOKUP(B67,Item[],8,FALSE),"")</f>
        <v>0</v>
      </c>
      <c r="I67" s="362" t="str">
        <f>IFERROR(VLOOKUP(B67,Item[],15,FALSE),"")</f>
        <v/>
      </c>
      <c r="J67" s="363" t="str">
        <f>IFERROR(VLOOKUP(B67,Item[],16,FALSE),"")</f>
        <v/>
      </c>
      <c r="K67" s="363" t="str">
        <f>IFERROR(VLOOKUP(B67,Item[],17,FALSE),"")</f>
        <v/>
      </c>
      <c r="L67" s="288" t="str">
        <f>IFERROR(VLOOKUP(B67,Item[],9,FALSE),"")</f>
        <v/>
      </c>
      <c r="M67" s="301">
        <f>IF(F67="No llega","N/A",COUNTIF('Acuario (Arribado - mortalidad)'!$B$15:$B$244,'Resumen de cuarentena'!B67))</f>
        <v>0</v>
      </c>
      <c r="N67" s="285" t="str">
        <f>IFERROR(VLOOKUP(D67,SuscepEARs[],2,FALSE),"")</f>
        <v/>
      </c>
      <c r="O67" s="287" t="str">
        <f>IFERROR(VLOOKUP(D67,CITES[],2,FALSE),"")</f>
        <v/>
      </c>
      <c r="P67" s="302" t="str">
        <f>IFERROR(VLOOKUP(B67,'Tratamientos-Eventos'!$B$9:$U$20,19,FALSE),"")</f>
        <v/>
      </c>
      <c r="Q67" s="290" t="str">
        <f>IF(ISTEXT(P67),IFERROR(VLOOKUP(B67,'Tratamientos-Eventos'!$B$9:$U$20,20,FALSE),""),"")</f>
        <v/>
      </c>
    </row>
    <row r="68" spans="2:17" x14ac:dyDescent="0.2">
      <c r="B68" s="236">
        <v>46</v>
      </c>
      <c r="C68" s="284">
        <f>IFERROR(VLOOKUP(B68,Item2[],3,FALSE),"")</f>
        <v>0</v>
      </c>
      <c r="D68" s="284" t="str">
        <f>IFERROR(VLOOKUP(B68,Item2[],2,FALSE),"")</f>
        <v xml:space="preserve"> </v>
      </c>
      <c r="E68" s="285">
        <f>IFERROR(ANEXO!AD14,"")</f>
        <v>0</v>
      </c>
      <c r="F68" s="286">
        <f>IFERROR(VLOOKUP(B68,Item2[],10,FALSE),"")</f>
        <v>0</v>
      </c>
      <c r="G68" s="285" t="str">
        <f>IFERROR(VLOOKUP(B68,Item2[],7,FALSE),"")</f>
        <v/>
      </c>
      <c r="H68" s="287">
        <f>IFERROR(VLOOKUP(B68,Item2[],8,FALSE),"")</f>
        <v>0</v>
      </c>
      <c r="I68" s="362" t="str">
        <f>IFERROR(VLOOKUP(B68,Item2[],15,FALSE),"")</f>
        <v/>
      </c>
      <c r="J68" s="363" t="str">
        <f>IFERROR(VLOOKUP(B68,Item2[],16,FALSE),"")</f>
        <v/>
      </c>
      <c r="K68" s="363" t="str">
        <f>IFERROR(VLOOKUP(B68,Item2[],17,FALSE),"")</f>
        <v/>
      </c>
      <c r="L68" s="288" t="str">
        <f>IFERROR(VLOOKUP(B68,Item[],9,FALSE),"")</f>
        <v/>
      </c>
      <c r="M68" s="301">
        <f>IF(F68="No llega","N/A",COUNTIF('Acuario (Arribado - mortalidad)'!$B$15:$B$244,'Resumen de cuarentena'!B68))</f>
        <v>0</v>
      </c>
      <c r="N68" s="285" t="str">
        <f>IFERROR(VLOOKUP(D68,SuscepEARs[],2,FALSE),"")</f>
        <v/>
      </c>
      <c r="O68" s="287" t="str">
        <f>IFERROR(VLOOKUP(D68,CITES[],2,FALSE),"")</f>
        <v/>
      </c>
      <c r="P68" s="302" t="str">
        <f>IFERROR(VLOOKUP(B68,'Tratamientos-Eventos'!$B$9:$U$20,19,FALSE),"")</f>
        <v/>
      </c>
      <c r="Q68" s="290" t="str">
        <f>IF(ISTEXT(P68),IFERROR(VLOOKUP(B68,'Tratamientos-Eventos'!$B$9:$U$20,20,FALSE),""),"")</f>
        <v/>
      </c>
    </row>
    <row r="69" spans="2:17" x14ac:dyDescent="0.2">
      <c r="B69" s="236">
        <v>47</v>
      </c>
      <c r="C69" s="284">
        <f>IFERROR(VLOOKUP(B69,Item2[],3,FALSE),"")</f>
        <v>0</v>
      </c>
      <c r="D69" s="284" t="str">
        <f>IFERROR(VLOOKUP(B69,Item2[],2,FALSE),"")</f>
        <v xml:space="preserve"> </v>
      </c>
      <c r="E69" s="285">
        <f>IFERROR(ANEXO!AD15,"")</f>
        <v>0</v>
      </c>
      <c r="F69" s="286">
        <f>IFERROR(VLOOKUP(B69,Item2[],10,FALSE),"")</f>
        <v>0</v>
      </c>
      <c r="G69" s="285" t="str">
        <f>IFERROR(VLOOKUP(B69,Item2[],7,FALSE),"")</f>
        <v/>
      </c>
      <c r="H69" s="287">
        <f>IFERROR(VLOOKUP(B69,Item2[],8,FALSE),"")</f>
        <v>0</v>
      </c>
      <c r="I69" s="362" t="str">
        <f>IFERROR(VLOOKUP(B69,Item2[],15,FALSE),"")</f>
        <v/>
      </c>
      <c r="J69" s="363" t="str">
        <f>IFERROR(VLOOKUP(B69,Item2[],16,FALSE),"")</f>
        <v/>
      </c>
      <c r="K69" s="363" t="str">
        <f>IFERROR(VLOOKUP(B69,Item2[],17,FALSE),"")</f>
        <v/>
      </c>
      <c r="L69" s="288" t="str">
        <f>IFERROR(VLOOKUP(B69,Item[],9,FALSE),"")</f>
        <v/>
      </c>
      <c r="M69" s="301">
        <f>IF(F69="No llega","N/A",COUNTIF('Acuario (Arribado - mortalidad)'!$B$15:$B$244,'Resumen de cuarentena'!B69))</f>
        <v>0</v>
      </c>
      <c r="N69" s="285" t="str">
        <f>IFERROR(VLOOKUP(D69,SuscepEARs[],2,FALSE),"")</f>
        <v/>
      </c>
      <c r="O69" s="287" t="str">
        <f>IFERROR(VLOOKUP(D69,CITES[],2,FALSE),"")</f>
        <v/>
      </c>
      <c r="P69" s="302" t="str">
        <f>IFERROR(VLOOKUP(B69,'Tratamientos-Eventos'!$B$9:$U$20,19,FALSE),"")</f>
        <v/>
      </c>
      <c r="Q69" s="290" t="str">
        <f>IF(ISTEXT(P69),IFERROR(VLOOKUP(B69,'Tratamientos-Eventos'!$B$9:$U$20,20,FALSE),""),"")</f>
        <v/>
      </c>
    </row>
    <row r="70" spans="2:17" x14ac:dyDescent="0.2">
      <c r="B70" s="236">
        <v>48</v>
      </c>
      <c r="C70" s="284">
        <f>IFERROR(VLOOKUP(B70,Item2[],3,FALSE),"")</f>
        <v>0</v>
      </c>
      <c r="D70" s="284" t="str">
        <f>IFERROR(VLOOKUP(B70,Item2[],2,FALSE),"")</f>
        <v xml:space="preserve"> </v>
      </c>
      <c r="E70" s="285">
        <f>IFERROR(ANEXO!AD16,"")</f>
        <v>0</v>
      </c>
      <c r="F70" s="286">
        <f>IFERROR(VLOOKUP(B70,Item2[],10,FALSE),"")</f>
        <v>0</v>
      </c>
      <c r="G70" s="285" t="str">
        <f>IFERROR(VLOOKUP(B70,Item2[],7,FALSE),"")</f>
        <v/>
      </c>
      <c r="H70" s="287">
        <f>IFERROR(VLOOKUP(B70,Item2[],8,FALSE),"")</f>
        <v>0</v>
      </c>
      <c r="I70" s="362" t="str">
        <f>IFERROR(VLOOKUP(B70,Item2[],15,FALSE),"")</f>
        <v/>
      </c>
      <c r="J70" s="363" t="str">
        <f>IFERROR(VLOOKUP(B70,Item2[],16,FALSE),"")</f>
        <v/>
      </c>
      <c r="K70" s="363" t="str">
        <f>IFERROR(VLOOKUP(B70,Item2[],17,FALSE),"")</f>
        <v/>
      </c>
      <c r="L70" s="288" t="str">
        <f>IFERROR(VLOOKUP(B70,Item[],9,FALSE),"")</f>
        <v/>
      </c>
      <c r="M70" s="301">
        <f>IF(F70="No llega","N/A",COUNTIF('Acuario (Arribado - mortalidad)'!$B$15:$B$244,'Resumen de cuarentena'!B70))</f>
        <v>0</v>
      </c>
      <c r="N70" s="285" t="str">
        <f>IFERROR(VLOOKUP(D70,SuscepEARs[],2,FALSE),"")</f>
        <v/>
      </c>
      <c r="O70" s="287" t="str">
        <f>IFERROR(VLOOKUP(D70,CITES[],2,FALSE),"")</f>
        <v/>
      </c>
      <c r="P70" s="302" t="str">
        <f>IFERROR(VLOOKUP(B70,'Tratamientos-Eventos'!$B$9:$U$20,19,FALSE),"")</f>
        <v/>
      </c>
      <c r="Q70" s="290" t="str">
        <f>IF(ISTEXT(P70),IFERROR(VLOOKUP(B70,'Tratamientos-Eventos'!$B$9:$U$20,20,FALSE),""),"")</f>
        <v/>
      </c>
    </row>
    <row r="71" spans="2:17" x14ac:dyDescent="0.2">
      <c r="B71" s="236">
        <v>49</v>
      </c>
      <c r="C71" s="284">
        <f>IFERROR(VLOOKUP(B71,Item2[],3,FALSE),"")</f>
        <v>0</v>
      </c>
      <c r="D71" s="284" t="str">
        <f>IFERROR(VLOOKUP(B71,Item2[],2,FALSE),"")</f>
        <v xml:space="preserve"> </v>
      </c>
      <c r="E71" s="285">
        <f>IFERROR(ANEXO!AD17,"")</f>
        <v>0</v>
      </c>
      <c r="F71" s="286">
        <f>IFERROR(VLOOKUP(B71,Item2[],10,FALSE),"")</f>
        <v>0</v>
      </c>
      <c r="G71" s="285" t="str">
        <f>IFERROR(VLOOKUP(B71,Item2[],7,FALSE),"")</f>
        <v/>
      </c>
      <c r="H71" s="287">
        <f>IFERROR(VLOOKUP(B71,Item2[],8,FALSE),"")</f>
        <v>0</v>
      </c>
      <c r="I71" s="362" t="str">
        <f>IFERROR(VLOOKUP(B71,Item2[],15,FALSE),"")</f>
        <v/>
      </c>
      <c r="J71" s="363" t="str">
        <f>IFERROR(VLOOKUP(B71,Item2[],16,FALSE),"")</f>
        <v/>
      </c>
      <c r="K71" s="363" t="str">
        <f>IFERROR(VLOOKUP(B71,Item2[],17,FALSE),"")</f>
        <v/>
      </c>
      <c r="L71" s="288" t="str">
        <f>IFERROR(VLOOKUP(B71,Item[],9,FALSE),"")</f>
        <v/>
      </c>
      <c r="M71" s="301">
        <f>IF(F71="No llega","N/A",COUNTIF('Acuario (Arribado - mortalidad)'!$B$15:$B$244,'Resumen de cuarentena'!B71))</f>
        <v>0</v>
      </c>
      <c r="N71" s="285" t="str">
        <f>IFERROR(VLOOKUP(D71,SuscepEARs[],2,FALSE),"")</f>
        <v/>
      </c>
      <c r="O71" s="287" t="str">
        <f>IFERROR(VLOOKUP(D71,CITES[],2,FALSE),"")</f>
        <v/>
      </c>
      <c r="P71" s="302" t="str">
        <f>IFERROR(VLOOKUP(B71,'Tratamientos-Eventos'!$B$9:$U$20,19,FALSE),"")</f>
        <v/>
      </c>
      <c r="Q71" s="290" t="str">
        <f>IF(ISTEXT(P71),IFERROR(VLOOKUP(B71,'Tratamientos-Eventos'!$B$9:$U$20,20,FALSE),""),"")</f>
        <v/>
      </c>
    </row>
    <row r="72" spans="2:17" x14ac:dyDescent="0.2">
      <c r="B72" s="236">
        <v>50</v>
      </c>
      <c r="C72" s="284">
        <f>IFERROR(VLOOKUP(B72,Item2[],3,FALSE),"")</f>
        <v>0</v>
      </c>
      <c r="D72" s="284" t="str">
        <f>IFERROR(VLOOKUP(B72,Item2[],2,FALSE),"")</f>
        <v xml:space="preserve"> </v>
      </c>
      <c r="E72" s="285">
        <f>IFERROR(ANEXO!AD18,"")</f>
        <v>0</v>
      </c>
      <c r="F72" s="286">
        <f>IFERROR(VLOOKUP(B72,Item2[],10,FALSE),"")</f>
        <v>0</v>
      </c>
      <c r="G72" s="285" t="str">
        <f>IFERROR(VLOOKUP(B72,Item2[],7,FALSE),"")</f>
        <v/>
      </c>
      <c r="H72" s="287">
        <f>IFERROR(VLOOKUP(B72,Item2[],8,FALSE),"")</f>
        <v>0</v>
      </c>
      <c r="I72" s="362" t="str">
        <f>IFERROR(VLOOKUP(B72,Item2[],15,FALSE),"")</f>
        <v/>
      </c>
      <c r="J72" s="363" t="str">
        <f>IFERROR(VLOOKUP(B72,Item2[],16,FALSE),"")</f>
        <v/>
      </c>
      <c r="K72" s="363" t="str">
        <f>IFERROR(VLOOKUP(B72,Item2[],17,FALSE),"")</f>
        <v/>
      </c>
      <c r="L72" s="288" t="str">
        <f>IFERROR(VLOOKUP(B72,Item[],9,FALSE),"")</f>
        <v/>
      </c>
      <c r="M72" s="301">
        <f>IF(F72="No llega","N/A",COUNTIF('Acuario (Arribado - mortalidad)'!$B$15:$B$244,'Resumen de cuarentena'!B72))</f>
        <v>0</v>
      </c>
      <c r="N72" s="285" t="str">
        <f>IFERROR(VLOOKUP(D72,SuscepEARs[],2,FALSE),"")</f>
        <v/>
      </c>
      <c r="O72" s="287" t="str">
        <f>IFERROR(VLOOKUP(D72,CITES[],2,FALSE),"")</f>
        <v/>
      </c>
      <c r="P72" s="302" t="str">
        <f>IFERROR(VLOOKUP(B72,'Tratamientos-Eventos'!$B$9:$U$20,19,FALSE),"")</f>
        <v/>
      </c>
      <c r="Q72" s="290" t="str">
        <f>IF(ISTEXT(P72),IFERROR(VLOOKUP(B72,'Tratamientos-Eventos'!$B$9:$U$20,20,FALSE),""),"")</f>
        <v/>
      </c>
    </row>
    <row r="73" spans="2:17" x14ac:dyDescent="0.2">
      <c r="B73" s="236">
        <v>51</v>
      </c>
      <c r="C73" s="284">
        <f>IFERROR(VLOOKUP(B73,Item2[],3,FALSE),"")</f>
        <v>0</v>
      </c>
      <c r="D73" s="284" t="str">
        <f>IFERROR(VLOOKUP(B73,Item2[],2,FALSE),"")</f>
        <v xml:space="preserve"> </v>
      </c>
      <c r="E73" s="285">
        <f>IFERROR(ANEXO!AD19,"")</f>
        <v>0</v>
      </c>
      <c r="F73" s="286">
        <f>IFERROR(VLOOKUP(B73,Item2[],10,FALSE),"")</f>
        <v>0</v>
      </c>
      <c r="G73" s="285" t="str">
        <f>IFERROR(VLOOKUP(B73,Item2[],7,FALSE),"")</f>
        <v/>
      </c>
      <c r="H73" s="287">
        <f>IFERROR(VLOOKUP(B73,Item2[],8,FALSE),"")</f>
        <v>0</v>
      </c>
      <c r="I73" s="362" t="str">
        <f>IFERROR(VLOOKUP(B73,Item2[],15,FALSE),"")</f>
        <v/>
      </c>
      <c r="J73" s="363" t="str">
        <f>IFERROR(VLOOKUP(B73,Item2[],16,FALSE),"")</f>
        <v/>
      </c>
      <c r="K73" s="363" t="str">
        <f>IFERROR(VLOOKUP(B73,Item2[],17,FALSE),"")</f>
        <v/>
      </c>
      <c r="L73" s="288" t="str">
        <f>IFERROR(VLOOKUP(B73,Item[],9,FALSE),"")</f>
        <v/>
      </c>
      <c r="M73" s="301">
        <f>IF(F73="No llega","N/A",COUNTIF('Acuario (Arribado - mortalidad)'!$B$15:$B$244,'Resumen de cuarentena'!B73))</f>
        <v>0</v>
      </c>
      <c r="N73" s="285" t="str">
        <f>IFERROR(VLOOKUP(D73,SuscepEARs[],2,FALSE),"")</f>
        <v/>
      </c>
      <c r="O73" s="287" t="str">
        <f>IFERROR(VLOOKUP(D73,CITES[],2,FALSE),"")</f>
        <v/>
      </c>
      <c r="P73" s="302" t="str">
        <f>IFERROR(VLOOKUP(B73,'Tratamientos-Eventos'!$B$9:$U$20,19,FALSE),"")</f>
        <v/>
      </c>
      <c r="Q73" s="290" t="str">
        <f>IF(ISTEXT(P73),IFERROR(VLOOKUP(B73,'Tratamientos-Eventos'!$B$9:$U$20,20,FALSE),""),"")</f>
        <v/>
      </c>
    </row>
    <row r="74" spans="2:17" x14ac:dyDescent="0.2">
      <c r="B74" s="236">
        <v>52</v>
      </c>
      <c r="C74" s="284">
        <f>IFERROR(VLOOKUP(B74,Item2[],3,FALSE),"")</f>
        <v>0</v>
      </c>
      <c r="D74" s="284" t="str">
        <f>IFERROR(VLOOKUP(B74,Item2[],2,FALSE),"")</f>
        <v xml:space="preserve"> </v>
      </c>
      <c r="E74" s="285">
        <f>IFERROR(ANEXO!AD20,"")</f>
        <v>0</v>
      </c>
      <c r="F74" s="286">
        <f>IFERROR(VLOOKUP(B74,Item2[],10,FALSE),"")</f>
        <v>0</v>
      </c>
      <c r="G74" s="285" t="str">
        <f>IFERROR(VLOOKUP(B74,Item2[],7,FALSE),"")</f>
        <v/>
      </c>
      <c r="H74" s="287">
        <f>IFERROR(VLOOKUP(B74,Item2[],8,FALSE),"")</f>
        <v>0</v>
      </c>
      <c r="I74" s="362" t="str">
        <f>IFERROR(VLOOKUP(B74,Item2[],15,FALSE),"")</f>
        <v/>
      </c>
      <c r="J74" s="363" t="str">
        <f>IFERROR(VLOOKUP(B74,Item2[],16,FALSE),"")</f>
        <v/>
      </c>
      <c r="K74" s="363" t="str">
        <f>IFERROR(VLOOKUP(B74,Item2[],17,FALSE),"")</f>
        <v/>
      </c>
      <c r="L74" s="288" t="str">
        <f>IFERROR(VLOOKUP(B74,Item[],9,FALSE),"")</f>
        <v/>
      </c>
      <c r="M74" s="301">
        <f>IF(F74="No llega","N/A",COUNTIF('Acuario (Arribado - mortalidad)'!$B$15:$B$244,'Resumen de cuarentena'!B74))</f>
        <v>0</v>
      </c>
      <c r="N74" s="285" t="str">
        <f>IFERROR(VLOOKUP(D74,SuscepEARs[],2,FALSE),"")</f>
        <v/>
      </c>
      <c r="O74" s="287" t="str">
        <f>IFERROR(VLOOKUP(D74,CITES[],2,FALSE),"")</f>
        <v/>
      </c>
      <c r="P74" s="302" t="str">
        <f>IFERROR(VLOOKUP(B74,'Tratamientos-Eventos'!$B$9:$U$20,19,FALSE),"")</f>
        <v/>
      </c>
      <c r="Q74" s="290" t="str">
        <f>IF(ISTEXT(P74),IFERROR(VLOOKUP(B74,'Tratamientos-Eventos'!$B$9:$U$20,20,FALSE),""),"")</f>
        <v/>
      </c>
    </row>
    <row r="75" spans="2:17" x14ac:dyDescent="0.2">
      <c r="B75" s="236">
        <v>53</v>
      </c>
      <c r="C75" s="284">
        <f>IFERROR(VLOOKUP(B75,Item2[],3,FALSE),"")</f>
        <v>0</v>
      </c>
      <c r="D75" s="284" t="str">
        <f>IFERROR(VLOOKUP(B75,Item2[],2,FALSE),"")</f>
        <v xml:space="preserve"> </v>
      </c>
      <c r="E75" s="285">
        <f>IFERROR(ANEXO!AD21,"")</f>
        <v>0</v>
      </c>
      <c r="F75" s="286">
        <f>IFERROR(VLOOKUP(B75,Item2[],10,FALSE),"")</f>
        <v>0</v>
      </c>
      <c r="G75" s="285" t="str">
        <f>IFERROR(VLOOKUP(B75,Item2[],7,FALSE),"")</f>
        <v/>
      </c>
      <c r="H75" s="287">
        <f>IFERROR(VLOOKUP(B75,Item2[],8,FALSE),"")</f>
        <v>0</v>
      </c>
      <c r="I75" s="362" t="str">
        <f>IFERROR(VLOOKUP(B75,Item2[],15,FALSE),"")</f>
        <v/>
      </c>
      <c r="J75" s="363" t="str">
        <f>IFERROR(VLOOKUP(B75,Item2[],16,FALSE),"")</f>
        <v/>
      </c>
      <c r="K75" s="363" t="str">
        <f>IFERROR(VLOOKUP(B75,Item2[],17,FALSE),"")</f>
        <v/>
      </c>
      <c r="L75" s="288" t="str">
        <f>IFERROR(VLOOKUP(B75,Item[],9,FALSE),"")</f>
        <v/>
      </c>
      <c r="M75" s="301">
        <f>IF(F75="No llega","N/A",COUNTIF('Acuario (Arribado - mortalidad)'!$B$15:$B$244,'Resumen de cuarentena'!B75))</f>
        <v>0</v>
      </c>
      <c r="N75" s="285" t="str">
        <f>IFERROR(VLOOKUP(D75,SuscepEARs[],2,FALSE),"")</f>
        <v/>
      </c>
      <c r="O75" s="287" t="str">
        <f>IFERROR(VLOOKUP(D75,CITES[],2,FALSE),"")</f>
        <v/>
      </c>
      <c r="P75" s="302" t="str">
        <f>IFERROR(VLOOKUP(B75,'Tratamientos-Eventos'!$B$9:$U$20,19,FALSE),"")</f>
        <v/>
      </c>
      <c r="Q75" s="290" t="str">
        <f>IF(ISTEXT(P75),IFERROR(VLOOKUP(B75,'Tratamientos-Eventos'!$B$9:$U$20,20,FALSE),""),"")</f>
        <v/>
      </c>
    </row>
    <row r="76" spans="2:17" x14ac:dyDescent="0.2">
      <c r="B76" s="236">
        <v>54</v>
      </c>
      <c r="C76" s="284">
        <f>IFERROR(VLOOKUP(B76,Item2[],3,FALSE),"")</f>
        <v>0</v>
      </c>
      <c r="D76" s="284" t="str">
        <f>IFERROR(VLOOKUP(B76,Item2[],2,FALSE),"")</f>
        <v xml:space="preserve"> </v>
      </c>
      <c r="E76" s="285">
        <f>IFERROR(ANEXO!AD22,"")</f>
        <v>0</v>
      </c>
      <c r="F76" s="286">
        <f>IFERROR(VLOOKUP(B76,Item2[],10,FALSE),"")</f>
        <v>0</v>
      </c>
      <c r="G76" s="285" t="str">
        <f>IFERROR(VLOOKUP(B76,Item2[],7,FALSE),"")</f>
        <v/>
      </c>
      <c r="H76" s="287">
        <f>IFERROR(VLOOKUP(B76,Item2[],8,FALSE),"")</f>
        <v>0</v>
      </c>
      <c r="I76" s="362" t="str">
        <f>IFERROR(VLOOKUP(B76,Item2[],15,FALSE),"")</f>
        <v/>
      </c>
      <c r="J76" s="363" t="str">
        <f>IFERROR(VLOOKUP(B76,Item2[],16,FALSE),"")</f>
        <v/>
      </c>
      <c r="K76" s="363" t="str">
        <f>IFERROR(VLOOKUP(B76,Item2[],17,FALSE),"")</f>
        <v/>
      </c>
      <c r="L76" s="288" t="str">
        <f>IFERROR(VLOOKUP(B76,Item[],9,FALSE),"")</f>
        <v/>
      </c>
      <c r="M76" s="301">
        <f>IF(F76="No llega","N/A",COUNTIF('Acuario (Arribado - mortalidad)'!$B$15:$B$244,'Resumen de cuarentena'!B76))</f>
        <v>0</v>
      </c>
      <c r="N76" s="285" t="str">
        <f>IFERROR(VLOOKUP(D76,SuscepEARs[],2,FALSE),"")</f>
        <v/>
      </c>
      <c r="O76" s="287" t="str">
        <f>IFERROR(VLOOKUP(D76,CITES[],2,FALSE),"")</f>
        <v/>
      </c>
      <c r="P76" s="302" t="str">
        <f>IFERROR(VLOOKUP(B76,'Tratamientos-Eventos'!$B$9:$U$20,19,FALSE),"")</f>
        <v/>
      </c>
      <c r="Q76" s="290" t="str">
        <f>IF(ISTEXT(P76),IFERROR(VLOOKUP(B76,'Tratamientos-Eventos'!$B$9:$U$20,20,FALSE),""),"")</f>
        <v/>
      </c>
    </row>
    <row r="77" spans="2:17" x14ac:dyDescent="0.2">
      <c r="B77" s="236">
        <v>55</v>
      </c>
      <c r="C77" s="284">
        <f>IFERROR(VLOOKUP(B77,Item2[],3,FALSE),"")</f>
        <v>0</v>
      </c>
      <c r="D77" s="284" t="str">
        <f>IFERROR(VLOOKUP(B77,Item2[],2,FALSE),"")</f>
        <v xml:space="preserve"> </v>
      </c>
      <c r="E77" s="285">
        <f>IFERROR(ANEXO!AD23,"")</f>
        <v>0</v>
      </c>
      <c r="F77" s="286">
        <f>IFERROR(VLOOKUP(B77,Item2[],10,FALSE),"")</f>
        <v>0</v>
      </c>
      <c r="G77" s="285" t="str">
        <f>IFERROR(VLOOKUP(B77,Item2[],7,FALSE),"")</f>
        <v/>
      </c>
      <c r="H77" s="287">
        <f>IFERROR(VLOOKUP(B77,Item2[],8,FALSE),"")</f>
        <v>0</v>
      </c>
      <c r="I77" s="362" t="str">
        <f>IFERROR(VLOOKUP(B77,Item2[],15,FALSE),"")</f>
        <v/>
      </c>
      <c r="J77" s="363" t="str">
        <f>IFERROR(VLOOKUP(B77,Item2[],16,FALSE),"")</f>
        <v/>
      </c>
      <c r="K77" s="363" t="str">
        <f>IFERROR(VLOOKUP(B77,Item2[],17,FALSE),"")</f>
        <v/>
      </c>
      <c r="L77" s="288" t="str">
        <f>IFERROR(VLOOKUP(B77,Item[],9,FALSE),"")</f>
        <v/>
      </c>
      <c r="M77" s="301">
        <f>IF(F77="No llega","N/A",COUNTIF('Acuario (Arribado - mortalidad)'!$B$15:$B$244,'Resumen de cuarentena'!B77))</f>
        <v>0</v>
      </c>
      <c r="N77" s="285" t="str">
        <f>IFERROR(VLOOKUP(D77,SuscepEARs[],2,FALSE),"")</f>
        <v/>
      </c>
      <c r="O77" s="287" t="str">
        <f>IFERROR(VLOOKUP(D77,CITES[],2,FALSE),"")</f>
        <v/>
      </c>
      <c r="P77" s="302" t="str">
        <f>IFERROR(VLOOKUP(B77,'Tratamientos-Eventos'!$B$9:$U$20,19,FALSE),"")</f>
        <v/>
      </c>
      <c r="Q77" s="290" t="str">
        <f>IF(ISTEXT(P77),IFERROR(VLOOKUP(B77,'Tratamientos-Eventos'!$B$9:$U$20,20,FALSE),""),"")</f>
        <v/>
      </c>
    </row>
    <row r="78" spans="2:17" x14ac:dyDescent="0.2">
      <c r="B78" s="236">
        <v>56</v>
      </c>
      <c r="C78" s="284">
        <f>IFERROR(VLOOKUP(B78,Item2[],3,FALSE),"")</f>
        <v>0</v>
      </c>
      <c r="D78" s="284" t="str">
        <f>IFERROR(VLOOKUP(B78,Item2[],2,FALSE),"")</f>
        <v xml:space="preserve"> </v>
      </c>
      <c r="E78" s="285">
        <f>IFERROR(ANEXO!AD24,"")</f>
        <v>0</v>
      </c>
      <c r="F78" s="286">
        <f>IFERROR(VLOOKUP(B78,Item2[],10,FALSE),"")</f>
        <v>0</v>
      </c>
      <c r="G78" s="285" t="str">
        <f>IFERROR(VLOOKUP(B78,Item2[],7,FALSE),"")</f>
        <v/>
      </c>
      <c r="H78" s="287">
        <f>IFERROR(VLOOKUP(B78,Item2[],8,FALSE),"")</f>
        <v>0</v>
      </c>
      <c r="I78" s="362" t="str">
        <f>IFERROR(VLOOKUP(B78,Item2[],15,FALSE),"")</f>
        <v/>
      </c>
      <c r="J78" s="363" t="str">
        <f>IFERROR(VLOOKUP(B78,Item2[],16,FALSE),"")</f>
        <v/>
      </c>
      <c r="K78" s="363" t="str">
        <f>IFERROR(VLOOKUP(B78,Item2[],17,FALSE),"")</f>
        <v/>
      </c>
      <c r="L78" s="288" t="str">
        <f>IFERROR(VLOOKUP(B78,Item[],9,FALSE),"")</f>
        <v/>
      </c>
      <c r="M78" s="301">
        <f>IF(F78="No llega","N/A",COUNTIF('Acuario (Arribado - mortalidad)'!$B$15:$B$244,'Resumen de cuarentena'!B78))</f>
        <v>0</v>
      </c>
      <c r="N78" s="285" t="str">
        <f>IFERROR(VLOOKUP(D78,SuscepEARs[],2,FALSE),"")</f>
        <v/>
      </c>
      <c r="O78" s="287" t="str">
        <f>IFERROR(VLOOKUP(D78,CITES[],2,FALSE),"")</f>
        <v/>
      </c>
      <c r="P78" s="302" t="str">
        <f>IFERROR(VLOOKUP(B78,'Tratamientos-Eventos'!$B$9:$U$20,19,FALSE),"")</f>
        <v/>
      </c>
      <c r="Q78" s="290" t="str">
        <f>IF(ISTEXT(P78),IFERROR(VLOOKUP(B78,'Tratamientos-Eventos'!$B$9:$U$20,20,FALSE),""),"")</f>
        <v/>
      </c>
    </row>
    <row r="79" spans="2:17" x14ac:dyDescent="0.2">
      <c r="B79" s="236">
        <v>57</v>
      </c>
      <c r="C79" s="284">
        <f>IFERROR(VLOOKUP(B79,Item2[],3,FALSE),"")</f>
        <v>0</v>
      </c>
      <c r="D79" s="284" t="str">
        <f>IFERROR(VLOOKUP(B79,Item2[],2,FALSE),"")</f>
        <v xml:space="preserve"> </v>
      </c>
      <c r="E79" s="285">
        <f>IFERROR(ANEXO!AD25,"")</f>
        <v>0</v>
      </c>
      <c r="F79" s="286">
        <f>IFERROR(VLOOKUP(B79,Item2[],10,FALSE),"")</f>
        <v>0</v>
      </c>
      <c r="G79" s="285" t="str">
        <f>IFERROR(VLOOKUP(B79,Item2[],7,FALSE),"")</f>
        <v/>
      </c>
      <c r="H79" s="287">
        <f>IFERROR(VLOOKUP(B79,Item2[],8,FALSE),"")</f>
        <v>0</v>
      </c>
      <c r="I79" s="362" t="str">
        <f>IFERROR(VLOOKUP(B79,Item2[],15,FALSE),"")</f>
        <v/>
      </c>
      <c r="J79" s="363" t="str">
        <f>IFERROR(VLOOKUP(B79,Item2[],16,FALSE),"")</f>
        <v/>
      </c>
      <c r="K79" s="363" t="str">
        <f>IFERROR(VLOOKUP(B79,Item2[],17,FALSE),"")</f>
        <v/>
      </c>
      <c r="L79" s="288" t="str">
        <f>IFERROR(VLOOKUP(B79,Item[],9,FALSE),"")</f>
        <v/>
      </c>
      <c r="M79" s="301">
        <f>IF(F79="No llega","N/A",COUNTIF('Acuario (Arribado - mortalidad)'!$B$15:$B$244,'Resumen de cuarentena'!B79))</f>
        <v>0</v>
      </c>
      <c r="N79" s="285" t="str">
        <f>IFERROR(VLOOKUP(D79,SuscepEARs[],2,FALSE),"")</f>
        <v/>
      </c>
      <c r="O79" s="287" t="str">
        <f>IFERROR(VLOOKUP(D79,CITES[],2,FALSE),"")</f>
        <v/>
      </c>
      <c r="P79" s="302" t="str">
        <f>IFERROR(VLOOKUP(B79,'Tratamientos-Eventos'!$B$9:$U$20,19,FALSE),"")</f>
        <v/>
      </c>
      <c r="Q79" s="290" t="str">
        <f>IF(ISTEXT(P79),IFERROR(VLOOKUP(B79,'Tratamientos-Eventos'!$B$9:$U$20,20,FALSE),""),"")</f>
        <v/>
      </c>
    </row>
    <row r="80" spans="2:17" x14ac:dyDescent="0.2">
      <c r="B80" s="236">
        <v>58</v>
      </c>
      <c r="C80" s="284">
        <f>IFERROR(VLOOKUP(B80,Item2[],3,FALSE),"")</f>
        <v>0</v>
      </c>
      <c r="D80" s="284" t="str">
        <f>IFERROR(VLOOKUP(B80,Item2[],2,FALSE),"")</f>
        <v xml:space="preserve"> </v>
      </c>
      <c r="E80" s="285">
        <f>IFERROR(ANEXO!AD26,"")</f>
        <v>0</v>
      </c>
      <c r="F80" s="286">
        <f>IFERROR(VLOOKUP(B80,Item2[],10,FALSE),"")</f>
        <v>0</v>
      </c>
      <c r="G80" s="285" t="str">
        <f>IFERROR(VLOOKUP(B80,Item2[],7,FALSE),"")</f>
        <v/>
      </c>
      <c r="H80" s="287">
        <f>IFERROR(VLOOKUP(B80,Item2[],8,FALSE),"")</f>
        <v>0</v>
      </c>
      <c r="I80" s="362" t="str">
        <f>IFERROR(VLOOKUP(B80,Item2[],15,FALSE),"")</f>
        <v/>
      </c>
      <c r="J80" s="363" t="str">
        <f>IFERROR(VLOOKUP(B80,Item2[],16,FALSE),"")</f>
        <v/>
      </c>
      <c r="K80" s="363" t="str">
        <f>IFERROR(VLOOKUP(B80,Item2[],17,FALSE),"")</f>
        <v/>
      </c>
      <c r="L80" s="288" t="str">
        <f>IFERROR(VLOOKUP(B80,Item[],9,FALSE),"")</f>
        <v/>
      </c>
      <c r="M80" s="301">
        <f>IF(F80="No llega","N/A",COUNTIF('Acuario (Arribado - mortalidad)'!$B$15:$B$244,'Resumen de cuarentena'!B80))</f>
        <v>0</v>
      </c>
      <c r="N80" s="285" t="str">
        <f>IFERROR(VLOOKUP(D80,SuscepEARs[],2,FALSE),"")</f>
        <v/>
      </c>
      <c r="O80" s="287" t="str">
        <f>IFERROR(VLOOKUP(D80,CITES[],2,FALSE),"")</f>
        <v/>
      </c>
      <c r="P80" s="302" t="str">
        <f>IFERROR(VLOOKUP(B80,'Tratamientos-Eventos'!$B$9:$U$20,19,FALSE),"")</f>
        <v/>
      </c>
      <c r="Q80" s="290" t="str">
        <f>IF(ISTEXT(P80),IFERROR(VLOOKUP(B80,'Tratamientos-Eventos'!$B$9:$U$20,20,FALSE),""),"")</f>
        <v/>
      </c>
    </row>
    <row r="81" spans="2:17" x14ac:dyDescent="0.2">
      <c r="B81" s="236">
        <v>59</v>
      </c>
      <c r="C81" s="284">
        <f>IFERROR(VLOOKUP(B81,Item2[],3,FALSE),"")</f>
        <v>0</v>
      </c>
      <c r="D81" s="284" t="str">
        <f>IFERROR(VLOOKUP(B81,Item2[],2,FALSE),"")</f>
        <v xml:space="preserve"> </v>
      </c>
      <c r="E81" s="285">
        <f>IFERROR(ANEXO!AD27,"")</f>
        <v>0</v>
      </c>
      <c r="F81" s="286">
        <f>IFERROR(VLOOKUP(B81,Item2[],10,FALSE),"")</f>
        <v>0</v>
      </c>
      <c r="G81" s="285" t="str">
        <f>IFERROR(VLOOKUP(B81,Item2[],7,FALSE),"")</f>
        <v/>
      </c>
      <c r="H81" s="287">
        <f>IFERROR(VLOOKUP(B81,Item2[],8,FALSE),"")</f>
        <v>0</v>
      </c>
      <c r="I81" s="362" t="str">
        <f>IFERROR(VLOOKUP(B81,Item2[],15,FALSE),"")</f>
        <v/>
      </c>
      <c r="J81" s="363" t="str">
        <f>IFERROR(VLOOKUP(B81,Item2[],16,FALSE),"")</f>
        <v/>
      </c>
      <c r="K81" s="363" t="str">
        <f>IFERROR(VLOOKUP(B81,Item2[],17,FALSE),"")</f>
        <v/>
      </c>
      <c r="L81" s="288" t="str">
        <f>IFERROR(VLOOKUP(B81,Item[],9,FALSE),"")</f>
        <v/>
      </c>
      <c r="M81" s="301">
        <f>IF(F81="No llega","N/A",COUNTIF('Acuario (Arribado - mortalidad)'!$B$15:$B$244,'Resumen de cuarentena'!B81))</f>
        <v>0</v>
      </c>
      <c r="N81" s="285" t="str">
        <f>IFERROR(VLOOKUP(D81,SuscepEARs[],2,FALSE),"")</f>
        <v/>
      </c>
      <c r="O81" s="287" t="str">
        <f>IFERROR(VLOOKUP(D81,CITES[],2,FALSE),"")</f>
        <v/>
      </c>
      <c r="P81" s="302" t="str">
        <f>IFERROR(VLOOKUP(B81,'Tratamientos-Eventos'!$B$9:$U$20,19,FALSE),"")</f>
        <v/>
      </c>
      <c r="Q81" s="290" t="str">
        <f>IF(ISTEXT(P81),IFERROR(VLOOKUP(B81,'Tratamientos-Eventos'!$B$9:$U$20,20,FALSE),""),"")</f>
        <v/>
      </c>
    </row>
    <row r="82" spans="2:17" x14ac:dyDescent="0.2">
      <c r="B82" s="236">
        <v>60</v>
      </c>
      <c r="C82" s="284">
        <f>IFERROR(VLOOKUP(B82,Item2[],3,FALSE),"")</f>
        <v>0</v>
      </c>
      <c r="D82" s="284" t="str">
        <f>IFERROR(VLOOKUP(B82,Item2[],2,FALSE),"")</f>
        <v xml:space="preserve"> </v>
      </c>
      <c r="E82" s="285">
        <f>IFERROR(ANEXO!AD28,"")</f>
        <v>0</v>
      </c>
      <c r="F82" s="286">
        <f>IFERROR(VLOOKUP(B82,Item2[],10,FALSE),"")</f>
        <v>0</v>
      </c>
      <c r="G82" s="285" t="str">
        <f>IFERROR(VLOOKUP(B82,Item2[],7,FALSE),"")</f>
        <v/>
      </c>
      <c r="H82" s="287">
        <f>IFERROR(VLOOKUP(B82,Item2[],8,FALSE),"")</f>
        <v>0</v>
      </c>
      <c r="I82" s="362" t="str">
        <f>IFERROR(VLOOKUP(B82,Item2[],15,FALSE),"")</f>
        <v/>
      </c>
      <c r="J82" s="363" t="str">
        <f>IFERROR(VLOOKUP(B82,Item2[],16,FALSE),"")</f>
        <v/>
      </c>
      <c r="K82" s="363" t="str">
        <f>IFERROR(VLOOKUP(B82,Item2[],17,FALSE),"")</f>
        <v/>
      </c>
      <c r="L82" s="288" t="str">
        <f>IFERROR(VLOOKUP(B82,Item[],9,FALSE),"")</f>
        <v/>
      </c>
      <c r="M82" s="301">
        <f>IF(F82="No llega","N/A",COUNTIF('Acuario (Arribado - mortalidad)'!$B$15:$B$244,'Resumen de cuarentena'!B82))</f>
        <v>0</v>
      </c>
      <c r="N82" s="285" t="str">
        <f>IFERROR(VLOOKUP(D82,SuscepEARs[],2,FALSE),"")</f>
        <v/>
      </c>
      <c r="O82" s="287" t="str">
        <f>IFERROR(VLOOKUP(D82,CITES[],2,FALSE),"")</f>
        <v/>
      </c>
      <c r="P82" s="302" t="str">
        <f>IFERROR(VLOOKUP(B82,'Tratamientos-Eventos'!$B$9:$U$20,19,FALSE),"")</f>
        <v/>
      </c>
      <c r="Q82" s="290" t="str">
        <f>IF(ISTEXT(P82),IFERROR(VLOOKUP(B82,'Tratamientos-Eventos'!$B$9:$U$20,20,FALSE),""),"")</f>
        <v/>
      </c>
    </row>
    <row r="83" spans="2:17" x14ac:dyDescent="0.2">
      <c r="B83" s="236">
        <v>61</v>
      </c>
      <c r="C83" s="284">
        <f>IFERROR(VLOOKUP(B83,Item2[],3,FALSE),"")</f>
        <v>0</v>
      </c>
      <c r="D83" s="284" t="str">
        <f>IFERROR(VLOOKUP(B83,Item2[],2,FALSE),"")</f>
        <v xml:space="preserve"> </v>
      </c>
      <c r="E83" s="285">
        <f>IFERROR(ANEXO!AD29,"")</f>
        <v>0</v>
      </c>
      <c r="F83" s="286">
        <f>IFERROR(VLOOKUP(B83,Item2[],10,FALSE),"")</f>
        <v>0</v>
      </c>
      <c r="G83" s="285" t="str">
        <f>IFERROR(VLOOKUP(B83,Item2[],7,FALSE),"")</f>
        <v/>
      </c>
      <c r="H83" s="287">
        <f>IFERROR(VLOOKUP(B83,Item2[],8,FALSE),"")</f>
        <v>0</v>
      </c>
      <c r="I83" s="362" t="str">
        <f>IFERROR(VLOOKUP(B83,Item2[],15,FALSE),"")</f>
        <v/>
      </c>
      <c r="J83" s="363" t="str">
        <f>IFERROR(VLOOKUP(B83,Item2[],16,FALSE),"")</f>
        <v/>
      </c>
      <c r="K83" s="363" t="str">
        <f>IFERROR(VLOOKUP(B83,Item2[],17,FALSE),"")</f>
        <v/>
      </c>
      <c r="L83" s="288" t="str">
        <f>IFERROR(VLOOKUP(B83,Item[],9,FALSE),"")</f>
        <v/>
      </c>
      <c r="M83" s="301">
        <f>IF(F83="No llega","N/A",COUNTIF('Acuario (Arribado - mortalidad)'!$B$15:$B$244,'Resumen de cuarentena'!B83))</f>
        <v>0</v>
      </c>
      <c r="N83" s="285" t="str">
        <f>IFERROR(VLOOKUP(D83,SuscepEARs[],2,FALSE),"")</f>
        <v/>
      </c>
      <c r="O83" s="287" t="str">
        <f>IFERROR(VLOOKUP(D83,CITES[],2,FALSE),"")</f>
        <v/>
      </c>
      <c r="P83" s="302" t="str">
        <f>IFERROR(VLOOKUP(B83,'Tratamientos-Eventos'!$B$9:$U$20,19,FALSE),"")</f>
        <v/>
      </c>
      <c r="Q83" s="290" t="str">
        <f>IF(ISTEXT(P83),IFERROR(VLOOKUP(B83,'Tratamientos-Eventos'!$B$9:$U$20,20,FALSE),""),"")</f>
        <v/>
      </c>
    </row>
    <row r="84" spans="2:17" x14ac:dyDescent="0.2">
      <c r="B84" s="236">
        <v>62</v>
      </c>
      <c r="C84" s="284">
        <f>IFERROR(VLOOKUP(B84,Item2[],3,FALSE),"")</f>
        <v>0</v>
      </c>
      <c r="D84" s="284" t="str">
        <f>IFERROR(VLOOKUP(B84,Item2[],2,FALSE),"")</f>
        <v xml:space="preserve"> </v>
      </c>
      <c r="E84" s="285">
        <f>IFERROR(ANEXO!AD30,"")</f>
        <v>0</v>
      </c>
      <c r="F84" s="286">
        <f>IFERROR(VLOOKUP(B84,Item2[],10,FALSE),"")</f>
        <v>0</v>
      </c>
      <c r="G84" s="285" t="str">
        <f>IFERROR(VLOOKUP(B84,Item2[],7,FALSE),"")</f>
        <v/>
      </c>
      <c r="H84" s="287">
        <f>IFERROR(VLOOKUP(B84,Item2[],8,FALSE),"")</f>
        <v>0</v>
      </c>
      <c r="I84" s="362" t="str">
        <f>IFERROR(VLOOKUP(B84,Item2[],15,FALSE),"")</f>
        <v/>
      </c>
      <c r="J84" s="363" t="str">
        <f>IFERROR(VLOOKUP(B84,Item2[],16,FALSE),"")</f>
        <v/>
      </c>
      <c r="K84" s="363" t="str">
        <f>IFERROR(VLOOKUP(B84,Item2[],17,FALSE),"")</f>
        <v/>
      </c>
      <c r="L84" s="288" t="str">
        <f>IFERROR(VLOOKUP(B84,Item[],9,FALSE),"")</f>
        <v/>
      </c>
      <c r="M84" s="301">
        <f>IF(F84="No llega","N/A",COUNTIF('Acuario (Arribado - mortalidad)'!$B$15:$B$244,'Resumen de cuarentena'!B84))</f>
        <v>0</v>
      </c>
      <c r="N84" s="285" t="str">
        <f>IFERROR(VLOOKUP(D84,SuscepEARs[],2,FALSE),"")</f>
        <v/>
      </c>
      <c r="O84" s="287" t="str">
        <f>IFERROR(VLOOKUP(D84,CITES[],2,FALSE),"")</f>
        <v/>
      </c>
      <c r="P84" s="302" t="str">
        <f>IFERROR(VLOOKUP(B84,'Tratamientos-Eventos'!$B$9:$U$20,19,FALSE),"")</f>
        <v/>
      </c>
      <c r="Q84" s="290" t="str">
        <f>IF(ISTEXT(P84),IFERROR(VLOOKUP(B84,'Tratamientos-Eventos'!$B$9:$U$20,20,FALSE),""),"")</f>
        <v/>
      </c>
    </row>
    <row r="85" spans="2:17" x14ac:dyDescent="0.2">
      <c r="B85" s="236">
        <v>63</v>
      </c>
      <c r="C85" s="284">
        <f>IFERROR(VLOOKUP(B85,Item2[],3,FALSE),"")</f>
        <v>0</v>
      </c>
      <c r="D85" s="284" t="str">
        <f>IFERROR(VLOOKUP(B85,Item2[],2,FALSE),"")</f>
        <v xml:space="preserve"> </v>
      </c>
      <c r="E85" s="285">
        <f>IFERROR(ANEXO!AD31,"")</f>
        <v>0</v>
      </c>
      <c r="F85" s="286">
        <f>IFERROR(VLOOKUP(B85,Item2[],10,FALSE),"")</f>
        <v>0</v>
      </c>
      <c r="G85" s="285" t="str">
        <f>IFERROR(VLOOKUP(B85,Item2[],7,FALSE),"")</f>
        <v/>
      </c>
      <c r="H85" s="287">
        <f>IFERROR(VLOOKUP(B85,Item2[],8,FALSE),"")</f>
        <v>0</v>
      </c>
      <c r="I85" s="362" t="str">
        <f>IFERROR(VLOOKUP(B85,Item2[],15,FALSE),"")</f>
        <v/>
      </c>
      <c r="J85" s="363" t="str">
        <f>IFERROR(VLOOKUP(B85,Item2[],16,FALSE),"")</f>
        <v/>
      </c>
      <c r="K85" s="363" t="str">
        <f>IFERROR(VLOOKUP(B85,Item2[],17,FALSE),"")</f>
        <v/>
      </c>
      <c r="L85" s="288" t="str">
        <f>IFERROR(VLOOKUP(B85,Item[],9,FALSE),"")</f>
        <v/>
      </c>
      <c r="M85" s="301">
        <f>IF(F85="No llega","N/A",COUNTIF('Acuario (Arribado - mortalidad)'!$B$15:$B$244,'Resumen de cuarentena'!B85))</f>
        <v>0</v>
      </c>
      <c r="N85" s="285" t="str">
        <f>IFERROR(VLOOKUP(D85,SuscepEARs[],2,FALSE),"")</f>
        <v/>
      </c>
      <c r="O85" s="287" t="str">
        <f>IFERROR(VLOOKUP(D85,CITES[],2,FALSE),"")</f>
        <v/>
      </c>
      <c r="P85" s="302" t="str">
        <f>IFERROR(VLOOKUP(B85,'Tratamientos-Eventos'!$B$9:$U$20,19,FALSE),"")</f>
        <v/>
      </c>
      <c r="Q85" s="290" t="str">
        <f>IF(ISTEXT(P85),IFERROR(VLOOKUP(B85,'Tratamientos-Eventos'!$B$9:$U$20,20,FALSE),""),"")</f>
        <v/>
      </c>
    </row>
    <row r="86" spans="2:17" x14ac:dyDescent="0.2">
      <c r="B86" s="236">
        <v>64</v>
      </c>
      <c r="C86" s="284">
        <f>IFERROR(VLOOKUP(B86,Item2[],3,FALSE),"")</f>
        <v>0</v>
      </c>
      <c r="D86" s="284" t="str">
        <f>IFERROR(VLOOKUP(B86,Item2[],2,FALSE),"")</f>
        <v xml:space="preserve"> </v>
      </c>
      <c r="E86" s="285">
        <f>IFERROR(ANEXO!AD32,"")</f>
        <v>0</v>
      </c>
      <c r="F86" s="286">
        <f>IFERROR(VLOOKUP(B86,Item2[],10,FALSE),"")</f>
        <v>0</v>
      </c>
      <c r="G86" s="285" t="str">
        <f>IFERROR(VLOOKUP(B86,Item2[],7,FALSE),"")</f>
        <v/>
      </c>
      <c r="H86" s="287">
        <f>IFERROR(VLOOKUP(B86,Item2[],8,FALSE),"")</f>
        <v>0</v>
      </c>
      <c r="I86" s="362" t="str">
        <f>IFERROR(VLOOKUP(B86,Item2[],15,FALSE),"")</f>
        <v/>
      </c>
      <c r="J86" s="363" t="str">
        <f>IFERROR(VLOOKUP(B86,Item2[],16,FALSE),"")</f>
        <v/>
      </c>
      <c r="K86" s="363" t="str">
        <f>IFERROR(VLOOKUP(B86,Item2[],17,FALSE),"")</f>
        <v/>
      </c>
      <c r="L86" s="288" t="str">
        <f>IFERROR(VLOOKUP(B86,Item[],9,FALSE),"")</f>
        <v/>
      </c>
      <c r="M86" s="301">
        <f>IF(F86="No llega","N/A",COUNTIF('Acuario (Arribado - mortalidad)'!$B$15:$B$244,'Resumen de cuarentena'!B86))</f>
        <v>0</v>
      </c>
      <c r="N86" s="285" t="str">
        <f>IFERROR(VLOOKUP(D86,SuscepEARs[],2,FALSE),"")</f>
        <v/>
      </c>
      <c r="O86" s="287" t="str">
        <f>IFERROR(VLOOKUP(D86,CITES[],2,FALSE),"")</f>
        <v/>
      </c>
      <c r="P86" s="302" t="str">
        <f>IFERROR(VLOOKUP(B86,'Tratamientos-Eventos'!$B$9:$U$20,19,FALSE),"")</f>
        <v/>
      </c>
      <c r="Q86" s="290" t="str">
        <f>IF(ISTEXT(P86),IFERROR(VLOOKUP(B86,'Tratamientos-Eventos'!$B$9:$U$20,20,FALSE),""),"")</f>
        <v/>
      </c>
    </row>
    <row r="87" spans="2:17" x14ac:dyDescent="0.2">
      <c r="B87" s="236">
        <v>65</v>
      </c>
      <c r="C87" s="284">
        <f>IFERROR(VLOOKUP(B87,Item2[],3,FALSE),"")</f>
        <v>0</v>
      </c>
      <c r="D87" s="284" t="str">
        <f>IFERROR(VLOOKUP(B87,Item2[],2,FALSE),"")</f>
        <v xml:space="preserve"> </v>
      </c>
      <c r="E87" s="285">
        <f>IFERROR(ANEXO!AD33,"")</f>
        <v>0</v>
      </c>
      <c r="F87" s="286">
        <f>IFERROR(VLOOKUP(B87,Item2[],10,FALSE),"")</f>
        <v>0</v>
      </c>
      <c r="G87" s="285" t="str">
        <f>IFERROR(VLOOKUP(B87,Item2[],7,FALSE),"")</f>
        <v/>
      </c>
      <c r="H87" s="287">
        <f>IFERROR(VLOOKUP(B87,Item2[],8,FALSE),"")</f>
        <v>0</v>
      </c>
      <c r="I87" s="362" t="str">
        <f>IFERROR(VLOOKUP(B87,Item2[],15,FALSE),"")</f>
        <v/>
      </c>
      <c r="J87" s="363" t="str">
        <f>IFERROR(VLOOKUP(B87,Item2[],16,FALSE),"")</f>
        <v/>
      </c>
      <c r="K87" s="363" t="str">
        <f>IFERROR(VLOOKUP(B87,Item2[],17,FALSE),"")</f>
        <v/>
      </c>
      <c r="L87" s="288" t="str">
        <f>IFERROR(VLOOKUP(B87,Item[],9,FALSE),"")</f>
        <v/>
      </c>
      <c r="M87" s="301">
        <f>IF(F87="No llega","N/A",COUNTIF('Acuario (Arribado - mortalidad)'!$B$15:$B$244,'Resumen de cuarentena'!B87))</f>
        <v>0</v>
      </c>
      <c r="N87" s="285" t="str">
        <f>IFERROR(VLOOKUP(D87,SuscepEARs[],2,FALSE),"")</f>
        <v/>
      </c>
      <c r="O87" s="287" t="str">
        <f>IFERROR(VLOOKUP(D87,CITES[],2,FALSE),"")</f>
        <v/>
      </c>
      <c r="P87" s="302" t="str">
        <f>IFERROR(VLOOKUP(B87,'Tratamientos-Eventos'!$B$9:$U$20,19,FALSE),"")</f>
        <v/>
      </c>
      <c r="Q87" s="290" t="str">
        <f>IF(ISTEXT(P87),IFERROR(VLOOKUP(B87,'Tratamientos-Eventos'!$B$9:$U$20,20,FALSE),""),"")</f>
        <v/>
      </c>
    </row>
    <row r="88" spans="2:17" x14ac:dyDescent="0.2">
      <c r="B88" s="236">
        <v>66</v>
      </c>
      <c r="C88" s="284">
        <f>IFERROR(VLOOKUP(B88,Item2[],3,FALSE),"")</f>
        <v>0</v>
      </c>
      <c r="D88" s="284" t="str">
        <f>IFERROR(VLOOKUP(B88,Item2[],2,FALSE),"")</f>
        <v xml:space="preserve"> </v>
      </c>
      <c r="E88" s="285">
        <f>IFERROR(ANEXO!AD34,"")</f>
        <v>0</v>
      </c>
      <c r="F88" s="286">
        <f>IFERROR(VLOOKUP(B88,Item2[],10,FALSE),"")</f>
        <v>0</v>
      </c>
      <c r="G88" s="285" t="str">
        <f>IFERROR(VLOOKUP(B88,Item2[],7,FALSE),"")</f>
        <v/>
      </c>
      <c r="H88" s="287">
        <f>IFERROR(VLOOKUP(B88,Item2[],8,FALSE),"")</f>
        <v>0</v>
      </c>
      <c r="I88" s="362" t="str">
        <f>IFERROR(VLOOKUP(B88,Item2[],15,FALSE),"")</f>
        <v/>
      </c>
      <c r="J88" s="363" t="str">
        <f>IFERROR(VLOOKUP(B88,Item2[],16,FALSE),"")</f>
        <v/>
      </c>
      <c r="K88" s="363" t="str">
        <f>IFERROR(VLOOKUP(B88,Item2[],17,FALSE),"")</f>
        <v/>
      </c>
      <c r="L88" s="288" t="str">
        <f>IFERROR(VLOOKUP(B88,Item[],9,FALSE),"")</f>
        <v/>
      </c>
      <c r="M88" s="301">
        <f>IF(F88="No llega","N/A",COUNTIF('Acuario (Arribado - mortalidad)'!$B$15:$B$244,'Resumen de cuarentena'!B88))</f>
        <v>0</v>
      </c>
      <c r="N88" s="285" t="str">
        <f>IFERROR(VLOOKUP(D88,SuscepEARs[],2,FALSE),"")</f>
        <v/>
      </c>
      <c r="O88" s="287" t="str">
        <f>IFERROR(VLOOKUP(D88,CITES[],2,FALSE),"")</f>
        <v/>
      </c>
      <c r="P88" s="302" t="str">
        <f>IFERROR(VLOOKUP(B88,'Tratamientos-Eventos'!$B$9:$U$20,19,FALSE),"")</f>
        <v/>
      </c>
      <c r="Q88" s="290" t="str">
        <f>IF(ISTEXT(P88),IFERROR(VLOOKUP(B88,'Tratamientos-Eventos'!$B$9:$U$20,20,FALSE),""),"")</f>
        <v/>
      </c>
    </row>
    <row r="89" spans="2:17" x14ac:dyDescent="0.2">
      <c r="B89" s="236">
        <v>67</v>
      </c>
      <c r="C89" s="284">
        <f>IFERROR(VLOOKUP(B89,Item2[],3,FALSE),"")</f>
        <v>0</v>
      </c>
      <c r="D89" s="284" t="str">
        <f>IFERROR(VLOOKUP(B89,Item2[],2,FALSE),"")</f>
        <v xml:space="preserve"> </v>
      </c>
      <c r="E89" s="285">
        <f>IFERROR(ANEXO!AD35,"")</f>
        <v>0</v>
      </c>
      <c r="F89" s="286">
        <f>IFERROR(VLOOKUP(B89,Item2[],10,FALSE),"")</f>
        <v>0</v>
      </c>
      <c r="G89" s="285" t="str">
        <f>IFERROR(VLOOKUP(B89,Item2[],7,FALSE),"")</f>
        <v/>
      </c>
      <c r="H89" s="287">
        <f>IFERROR(VLOOKUP(B89,Item2[],8,FALSE),"")</f>
        <v>0</v>
      </c>
      <c r="I89" s="362" t="str">
        <f>IFERROR(VLOOKUP(B89,Item2[],15,FALSE),"")</f>
        <v/>
      </c>
      <c r="J89" s="363" t="str">
        <f>IFERROR(VLOOKUP(B89,Item2[],16,FALSE),"")</f>
        <v/>
      </c>
      <c r="K89" s="363" t="str">
        <f>IFERROR(VLOOKUP(B89,Item2[],17,FALSE),"")</f>
        <v/>
      </c>
      <c r="L89" s="288" t="str">
        <f>IFERROR(VLOOKUP(B89,Item[],9,FALSE),"")</f>
        <v/>
      </c>
      <c r="M89" s="301">
        <f>IF(F89="No llega","N/A",COUNTIF('Acuario (Arribado - mortalidad)'!$B$15:$B$244,'Resumen de cuarentena'!B89))</f>
        <v>0</v>
      </c>
      <c r="N89" s="285" t="str">
        <f>IFERROR(VLOOKUP(D89,SuscepEARs[],2,FALSE),"")</f>
        <v/>
      </c>
      <c r="O89" s="287" t="str">
        <f>IFERROR(VLOOKUP(D89,CITES[],2,FALSE),"")</f>
        <v/>
      </c>
      <c r="P89" s="302" t="str">
        <f>IFERROR(VLOOKUP(B89,'Tratamientos-Eventos'!$B$9:$U$20,19,FALSE),"")</f>
        <v/>
      </c>
      <c r="Q89" s="290" t="str">
        <f>IF(ISTEXT(P89),IFERROR(VLOOKUP(B89,'Tratamientos-Eventos'!$B$9:$U$20,20,FALSE),""),"")</f>
        <v/>
      </c>
    </row>
    <row r="90" spans="2:17" x14ac:dyDescent="0.2">
      <c r="B90" s="236">
        <v>68</v>
      </c>
      <c r="C90" s="284">
        <f>IFERROR(VLOOKUP(B90,Item2[],3,FALSE),"")</f>
        <v>0</v>
      </c>
      <c r="D90" s="284" t="str">
        <f>IFERROR(VLOOKUP(B90,Item2[],2,FALSE),"")</f>
        <v xml:space="preserve"> </v>
      </c>
      <c r="E90" s="285">
        <f>IFERROR(ANEXO!AD36,"")</f>
        <v>0</v>
      </c>
      <c r="F90" s="286">
        <f>IFERROR(VLOOKUP(B90,Item2[],10,FALSE),"")</f>
        <v>0</v>
      </c>
      <c r="G90" s="285" t="str">
        <f>IFERROR(VLOOKUP(B90,Item2[],7,FALSE),"")</f>
        <v/>
      </c>
      <c r="H90" s="287">
        <f>IFERROR(VLOOKUP(B90,Item2[],8,FALSE),"")</f>
        <v>0</v>
      </c>
      <c r="I90" s="362" t="str">
        <f>IFERROR(VLOOKUP(B90,Item2[],15,FALSE),"")</f>
        <v/>
      </c>
      <c r="J90" s="363" t="str">
        <f>IFERROR(VLOOKUP(B90,Item2[],16,FALSE),"")</f>
        <v/>
      </c>
      <c r="K90" s="363" t="str">
        <f>IFERROR(VLOOKUP(B90,Item2[],17,FALSE),"")</f>
        <v/>
      </c>
      <c r="L90" s="288" t="str">
        <f>IFERROR(VLOOKUP(B90,Item[],9,FALSE),"")</f>
        <v/>
      </c>
      <c r="M90" s="301">
        <f>IF(F90="No llega","N/A",COUNTIF('Acuario (Arribado - mortalidad)'!$B$15:$B$244,'Resumen de cuarentena'!B90))</f>
        <v>0</v>
      </c>
      <c r="N90" s="285" t="str">
        <f>IFERROR(VLOOKUP(D90,SuscepEARs[],2,FALSE),"")</f>
        <v/>
      </c>
      <c r="O90" s="287" t="str">
        <f>IFERROR(VLOOKUP(D90,CITES[],2,FALSE),"")</f>
        <v/>
      </c>
      <c r="P90" s="302" t="str">
        <f>IFERROR(VLOOKUP(B90,'Tratamientos-Eventos'!$B$9:$U$20,19,FALSE),"")</f>
        <v/>
      </c>
      <c r="Q90" s="290" t="str">
        <f>IF(ISTEXT(P90),IFERROR(VLOOKUP(B90,'Tratamientos-Eventos'!$B$9:$U$20,20,FALSE),""),"")</f>
        <v/>
      </c>
    </row>
    <row r="91" spans="2:17" x14ac:dyDescent="0.2">
      <c r="B91" s="236">
        <v>69</v>
      </c>
      <c r="C91" s="284">
        <f>IFERROR(VLOOKUP(B91,Item2[],3,FALSE),"")</f>
        <v>0</v>
      </c>
      <c r="D91" s="284" t="str">
        <f>IFERROR(VLOOKUP(B91,Item2[],2,FALSE),"")</f>
        <v xml:space="preserve"> </v>
      </c>
      <c r="E91" s="285">
        <f>IFERROR(ANEXO!AD37,"")</f>
        <v>0</v>
      </c>
      <c r="F91" s="286">
        <f>IFERROR(VLOOKUP(B91,Item2[],10,FALSE),"")</f>
        <v>0</v>
      </c>
      <c r="G91" s="285" t="str">
        <f>IFERROR(VLOOKUP(B91,Item2[],7,FALSE),"")</f>
        <v/>
      </c>
      <c r="H91" s="287">
        <f>IFERROR(VLOOKUP(B91,Item2[],8,FALSE),"")</f>
        <v>0</v>
      </c>
      <c r="I91" s="362" t="str">
        <f>IFERROR(VLOOKUP(B91,Item2[],15,FALSE),"")</f>
        <v/>
      </c>
      <c r="J91" s="363" t="str">
        <f>IFERROR(VLOOKUP(B91,Item2[],16,FALSE),"")</f>
        <v/>
      </c>
      <c r="K91" s="363" t="str">
        <f>IFERROR(VLOOKUP(B91,Item2[],17,FALSE),"")</f>
        <v/>
      </c>
      <c r="L91" s="288" t="str">
        <f>IFERROR(VLOOKUP(B91,Item[],9,FALSE),"")</f>
        <v/>
      </c>
      <c r="M91" s="301">
        <f>IF(F91="No llega","N/A",COUNTIF('Acuario (Arribado - mortalidad)'!$B$15:$B$244,'Resumen de cuarentena'!B91))</f>
        <v>0</v>
      </c>
      <c r="N91" s="285" t="str">
        <f>IFERROR(VLOOKUP(D91,SuscepEARs[],2,FALSE),"")</f>
        <v/>
      </c>
      <c r="O91" s="287" t="str">
        <f>IFERROR(VLOOKUP(D91,CITES[],2,FALSE),"")</f>
        <v/>
      </c>
      <c r="P91" s="302" t="str">
        <f>IFERROR(VLOOKUP(B91,'Tratamientos-Eventos'!$B$9:$U$20,19,FALSE),"")</f>
        <v/>
      </c>
      <c r="Q91" s="290" t="str">
        <f>IF(ISTEXT(P91),IFERROR(VLOOKUP(B91,'Tratamientos-Eventos'!$B$9:$U$20,20,FALSE),""),"")</f>
        <v/>
      </c>
    </row>
    <row r="92" spans="2:17" x14ac:dyDescent="0.2">
      <c r="B92" s="236">
        <v>70</v>
      </c>
      <c r="C92" s="284">
        <f>IFERROR(VLOOKUP(B92,Item2[],3,FALSE),"")</f>
        <v>0</v>
      </c>
      <c r="D92" s="284" t="str">
        <f>IFERROR(VLOOKUP(B92,Item2[],2,FALSE),"")</f>
        <v xml:space="preserve"> </v>
      </c>
      <c r="E92" s="285">
        <f>IFERROR(ANEXO!AD38,"")</f>
        <v>0</v>
      </c>
      <c r="F92" s="286">
        <f>IFERROR(VLOOKUP(B92,Item2[],10,FALSE),"")</f>
        <v>0</v>
      </c>
      <c r="G92" s="285" t="str">
        <f>IFERROR(VLOOKUP(B92,Item2[],7,FALSE),"")</f>
        <v/>
      </c>
      <c r="H92" s="287">
        <f>IFERROR(VLOOKUP(B92,Item2[],8,FALSE),"")</f>
        <v>0</v>
      </c>
      <c r="I92" s="362" t="str">
        <f>IFERROR(VLOOKUP(B92,Item2[],15,FALSE),"")</f>
        <v/>
      </c>
      <c r="J92" s="363" t="str">
        <f>IFERROR(VLOOKUP(B92,Item2[],16,FALSE),"")</f>
        <v/>
      </c>
      <c r="K92" s="363" t="str">
        <f>IFERROR(VLOOKUP(B92,Item2[],17,FALSE),"")</f>
        <v/>
      </c>
      <c r="L92" s="288" t="str">
        <f>IFERROR(VLOOKUP(B92,Item[],9,FALSE),"")</f>
        <v/>
      </c>
      <c r="M92" s="301">
        <f>IF(F92="No llega","N/A",COUNTIF('Acuario (Arribado - mortalidad)'!$B$15:$B$244,'Resumen de cuarentena'!B92))</f>
        <v>0</v>
      </c>
      <c r="N92" s="285" t="str">
        <f>IFERROR(VLOOKUP(D92,SuscepEARs[],2,FALSE),"")</f>
        <v/>
      </c>
      <c r="O92" s="287" t="str">
        <f>IFERROR(VLOOKUP(D92,CITES[],2,FALSE),"")</f>
        <v/>
      </c>
      <c r="P92" s="302" t="str">
        <f>IFERROR(VLOOKUP(B92,'Tratamientos-Eventos'!$B$9:$U$20,19,FALSE),"")</f>
        <v/>
      </c>
      <c r="Q92" s="303" t="str">
        <f>IF(ISTEXT(P92),IFERROR(VLOOKUP(B92,'Tratamientos-Eventos'!$B$9:$U$20,20,FALSE),""),"")</f>
        <v/>
      </c>
    </row>
    <row r="93" spans="2:17" x14ac:dyDescent="0.2">
      <c r="B93" s="236">
        <v>71</v>
      </c>
      <c r="C93" s="284">
        <f>IFERROR(VLOOKUP(B93,Item2[],3,FALSE),"")</f>
        <v>0</v>
      </c>
      <c r="D93" s="284" t="str">
        <f>IFERROR(VLOOKUP(B93,Item2[],2,FALSE),"")</f>
        <v xml:space="preserve"> </v>
      </c>
      <c r="E93" s="285">
        <f>IFERROR(ANEXO!AD39,"")</f>
        <v>0</v>
      </c>
      <c r="F93" s="286">
        <f>IFERROR(VLOOKUP(B93,Item2[],10,FALSE),"")</f>
        <v>0</v>
      </c>
      <c r="G93" s="285" t="str">
        <f>IFERROR(VLOOKUP(B93,Item2[],7,FALSE),"")</f>
        <v/>
      </c>
      <c r="H93" s="287">
        <f>IFERROR(VLOOKUP(B93,Item2[],8,FALSE),"")</f>
        <v>0</v>
      </c>
      <c r="I93" s="362" t="str">
        <f>IFERROR(VLOOKUP(B93,Item2[],15,FALSE),"")</f>
        <v/>
      </c>
      <c r="J93" s="363" t="str">
        <f>IFERROR(VLOOKUP(B93,Item2[],16,FALSE),"")</f>
        <v/>
      </c>
      <c r="K93" s="363" t="str">
        <f>IFERROR(VLOOKUP(B93,Item2[],17,FALSE),"")</f>
        <v/>
      </c>
      <c r="L93" s="288" t="str">
        <f>IFERROR(VLOOKUP(B93,Item[],9,FALSE),"")</f>
        <v/>
      </c>
      <c r="M93" s="301">
        <f>IF(F93="No llega","N/A",COUNTIF('Acuario (Arribado - mortalidad)'!$B$15:$B$244,'Resumen de cuarentena'!B93))</f>
        <v>0</v>
      </c>
      <c r="N93" s="285" t="str">
        <f>IFERROR(VLOOKUP(D93,SuscepEARs[],2,FALSE),"")</f>
        <v/>
      </c>
      <c r="O93" s="287" t="str">
        <f>IFERROR(VLOOKUP(D93,CITES[],2,FALSE),"")</f>
        <v/>
      </c>
      <c r="P93" s="302" t="str">
        <f>IFERROR(VLOOKUP(B93,'Tratamientos-Eventos'!$B$9:$U$20,19,FALSE),"")</f>
        <v/>
      </c>
      <c r="Q93" s="304" t="str">
        <f>IF(ISTEXT(P93),IFERROR(VLOOKUP(B93,'Tratamientos-Eventos'!$B$9:$U$20,20,FALSE),""),"")</f>
        <v/>
      </c>
    </row>
    <row r="94" spans="2:17" x14ac:dyDescent="0.2">
      <c r="B94" s="236">
        <v>72</v>
      </c>
      <c r="C94" s="284">
        <f>IFERROR(VLOOKUP(B94,Item2[],3,FALSE),"")</f>
        <v>0</v>
      </c>
      <c r="D94" s="284" t="str">
        <f>IFERROR(VLOOKUP(B94,Item2[],2,FALSE),"")</f>
        <v xml:space="preserve"> </v>
      </c>
      <c r="E94" s="285">
        <f>IFERROR(ANEXO!AD40,"")</f>
        <v>0</v>
      </c>
      <c r="F94" s="286">
        <f>IFERROR(VLOOKUP(B94,Item2[],10,FALSE),"")</f>
        <v>0</v>
      </c>
      <c r="G94" s="285" t="str">
        <f>IFERROR(VLOOKUP(B94,Item2[],7,FALSE),"")</f>
        <v/>
      </c>
      <c r="H94" s="287">
        <f>IFERROR(VLOOKUP(B94,Item2[],8,FALSE),"")</f>
        <v>0</v>
      </c>
      <c r="I94" s="362" t="str">
        <f>IFERROR(VLOOKUP(B94,Item2[],15,FALSE),"")</f>
        <v/>
      </c>
      <c r="J94" s="363" t="str">
        <f>IFERROR(VLOOKUP(B94,Item2[],16,FALSE),"")</f>
        <v/>
      </c>
      <c r="K94" s="363" t="str">
        <f>IFERROR(VLOOKUP(B94,Item2[],17,FALSE),"")</f>
        <v/>
      </c>
      <c r="L94" s="288" t="str">
        <f>IFERROR(VLOOKUP(B94,Item[],9,FALSE),"")</f>
        <v/>
      </c>
      <c r="M94" s="301">
        <f>IF(F94="No llega","N/A",COUNTIF('Acuario (Arribado - mortalidad)'!$B$15:$B$244,'Resumen de cuarentena'!B94))</f>
        <v>0</v>
      </c>
      <c r="N94" s="285" t="str">
        <f>IFERROR(VLOOKUP(D94,SuscepEARs[],2,FALSE),"")</f>
        <v/>
      </c>
      <c r="O94" s="287" t="str">
        <f>IFERROR(VLOOKUP(D94,CITES[],2,FALSE),"")</f>
        <v/>
      </c>
      <c r="P94" s="302" t="str">
        <f>IFERROR(VLOOKUP(B94,'Tratamientos-Eventos'!$B$9:$U$20,19,FALSE),"")</f>
        <v/>
      </c>
      <c r="Q94" s="304" t="str">
        <f>IF(ISTEXT(P94),IFERROR(VLOOKUP(B94,'Tratamientos-Eventos'!$B$9:$U$20,20,FALSE),""),"")</f>
        <v/>
      </c>
    </row>
    <row r="95" spans="2:17" x14ac:dyDescent="0.2">
      <c r="B95" s="236">
        <v>73</v>
      </c>
      <c r="C95" s="284">
        <f>IFERROR(VLOOKUP(B95,Item2[],3,FALSE),"")</f>
        <v>0</v>
      </c>
      <c r="D95" s="284" t="str">
        <f>IFERROR(VLOOKUP(B95,Item2[],2,FALSE),"")</f>
        <v xml:space="preserve"> </v>
      </c>
      <c r="E95" s="285">
        <f>IFERROR(ANEXO!AD41,"")</f>
        <v>0</v>
      </c>
      <c r="F95" s="286">
        <f>IFERROR(VLOOKUP(B95,Item2[],10,FALSE),"")</f>
        <v>0</v>
      </c>
      <c r="G95" s="285" t="str">
        <f>IFERROR(VLOOKUP(B95,Item2[],7,FALSE),"")</f>
        <v/>
      </c>
      <c r="H95" s="287">
        <f>IFERROR(VLOOKUP(B95,Item2[],8,FALSE),"")</f>
        <v>0</v>
      </c>
      <c r="I95" s="362" t="str">
        <f>IFERROR(VLOOKUP(B95,Item2[],15,FALSE),"")</f>
        <v/>
      </c>
      <c r="J95" s="363" t="str">
        <f>IFERROR(VLOOKUP(B95,Item2[],16,FALSE),"")</f>
        <v/>
      </c>
      <c r="K95" s="363" t="str">
        <f>IFERROR(VLOOKUP(B95,Item2[],17,FALSE),"")</f>
        <v/>
      </c>
      <c r="L95" s="288" t="str">
        <f>IFERROR(VLOOKUP(B95,Item[],9,FALSE),"")</f>
        <v/>
      </c>
      <c r="M95" s="301">
        <f>IF(F95="No llega","N/A",COUNTIF('Acuario (Arribado - mortalidad)'!$B$15:$B$244,'Resumen de cuarentena'!B95))</f>
        <v>0</v>
      </c>
      <c r="N95" s="285" t="str">
        <f>IFERROR(VLOOKUP(D95,SuscepEARs[],2,FALSE),"")</f>
        <v/>
      </c>
      <c r="O95" s="287" t="str">
        <f>IFERROR(VLOOKUP(D95,CITES[],2,FALSE),"")</f>
        <v/>
      </c>
      <c r="P95" s="302" t="str">
        <f>IFERROR(VLOOKUP(B95,'Tratamientos-Eventos'!$B$9:$U$20,19,FALSE),"")</f>
        <v/>
      </c>
      <c r="Q95" s="304" t="str">
        <f>IF(ISTEXT(P95),IFERROR(VLOOKUP(B95,'Tratamientos-Eventos'!$B$9:$U$20,20,FALSE),""),"")</f>
        <v/>
      </c>
    </row>
    <row r="96" spans="2:17" x14ac:dyDescent="0.2">
      <c r="B96" s="236">
        <v>74</v>
      </c>
      <c r="C96" s="284">
        <f>IFERROR(VLOOKUP(B96,Item2[],3,FALSE),"")</f>
        <v>0</v>
      </c>
      <c r="D96" s="284" t="str">
        <f>IFERROR(VLOOKUP(B96,Item2[],2,FALSE),"")</f>
        <v xml:space="preserve"> </v>
      </c>
      <c r="E96" s="285">
        <f>IFERROR(ANEXO!AD42,"")</f>
        <v>0</v>
      </c>
      <c r="F96" s="286">
        <f>IFERROR(VLOOKUP(B96,Item2[],10,FALSE),"")</f>
        <v>0</v>
      </c>
      <c r="G96" s="285" t="str">
        <f>IFERROR(VLOOKUP(B96,Item2[],7,FALSE),"")</f>
        <v/>
      </c>
      <c r="H96" s="287">
        <f>IFERROR(VLOOKUP(B96,Item2[],8,FALSE),"")</f>
        <v>0</v>
      </c>
      <c r="I96" s="362" t="str">
        <f>IFERROR(VLOOKUP(B96,Item2[],15,FALSE),"")</f>
        <v/>
      </c>
      <c r="J96" s="363" t="str">
        <f>IFERROR(VLOOKUP(B96,Item2[],16,FALSE),"")</f>
        <v/>
      </c>
      <c r="K96" s="363" t="str">
        <f>IFERROR(VLOOKUP(B96,Item2[],17,FALSE),"")</f>
        <v/>
      </c>
      <c r="L96" s="288" t="str">
        <f>IFERROR(VLOOKUP(B96,Item[],9,FALSE),"")</f>
        <v/>
      </c>
      <c r="M96" s="301">
        <f>IF(F96="No llega","N/A",COUNTIF('Acuario (Arribado - mortalidad)'!$B$15:$B$244,'Resumen de cuarentena'!B96))</f>
        <v>0</v>
      </c>
      <c r="N96" s="285" t="str">
        <f>IFERROR(VLOOKUP(D96,SuscepEARs[],2,FALSE),"")</f>
        <v/>
      </c>
      <c r="O96" s="287" t="str">
        <f>IFERROR(VLOOKUP(D96,CITES[],2,FALSE),"")</f>
        <v/>
      </c>
      <c r="P96" s="302" t="str">
        <f>IFERROR(VLOOKUP(B96,'Tratamientos-Eventos'!$B$9:$U$20,19,FALSE),"")</f>
        <v/>
      </c>
      <c r="Q96" s="304" t="str">
        <f>IF(ISTEXT(P96),IFERROR(VLOOKUP(B96,'Tratamientos-Eventos'!$B$9:$U$20,20,FALSE),""),"")</f>
        <v/>
      </c>
    </row>
    <row r="97" spans="2:17" x14ac:dyDescent="0.2">
      <c r="B97" s="236">
        <v>75</v>
      </c>
      <c r="C97" s="284">
        <f>IFERROR(VLOOKUP(B97,Item2[],3,FALSE),"")</f>
        <v>0</v>
      </c>
      <c r="D97" s="284" t="str">
        <f>IFERROR(VLOOKUP(B97,Item2[],2,FALSE),"")</f>
        <v xml:space="preserve"> </v>
      </c>
      <c r="E97" s="285">
        <f>IFERROR(ANEXO!AD43,"")</f>
        <v>0</v>
      </c>
      <c r="F97" s="286">
        <f>IFERROR(VLOOKUP(B97,Item2[],10,FALSE),"")</f>
        <v>0</v>
      </c>
      <c r="G97" s="285" t="str">
        <f>IFERROR(VLOOKUP(B97,Item2[],7,FALSE),"")</f>
        <v/>
      </c>
      <c r="H97" s="287">
        <f>IFERROR(VLOOKUP(B97,Item2[],8,FALSE),"")</f>
        <v>0</v>
      </c>
      <c r="I97" s="362" t="str">
        <f>IFERROR(VLOOKUP(B97,Item2[],15,FALSE),"")</f>
        <v/>
      </c>
      <c r="J97" s="363" t="str">
        <f>IFERROR(VLOOKUP(B97,Item2[],16,FALSE),"")</f>
        <v/>
      </c>
      <c r="K97" s="363" t="str">
        <f>IFERROR(VLOOKUP(B97,Item2[],17,FALSE),"")</f>
        <v/>
      </c>
      <c r="L97" s="288" t="str">
        <f>IFERROR(VLOOKUP(B97,Item[],9,FALSE),"")</f>
        <v/>
      </c>
      <c r="M97" s="301">
        <f>IF(F97="No llega","N/A",COUNTIF('Acuario (Arribado - mortalidad)'!$B$15:$B$244,'Resumen de cuarentena'!B97))</f>
        <v>0</v>
      </c>
      <c r="N97" s="285" t="str">
        <f>IFERROR(VLOOKUP(D97,SuscepEARs[],2,FALSE),"")</f>
        <v/>
      </c>
      <c r="O97" s="287" t="str">
        <f>IFERROR(VLOOKUP(D97,CITES[],2,FALSE),"")</f>
        <v/>
      </c>
      <c r="P97" s="302" t="str">
        <f>IFERROR(VLOOKUP(B97,'Tratamientos-Eventos'!$B$9:$U$20,19,FALSE),"")</f>
        <v/>
      </c>
      <c r="Q97" s="304" t="str">
        <f>IF(ISTEXT(P97),IFERROR(VLOOKUP(B97,'Tratamientos-Eventos'!$B$9:$U$20,20,FALSE),""),"")</f>
        <v/>
      </c>
    </row>
    <row r="98" spans="2:17" x14ac:dyDescent="0.2">
      <c r="B98" s="236">
        <v>76</v>
      </c>
      <c r="C98" s="284">
        <f>IFERROR(VLOOKUP(B98,Item2[],3,FALSE),"")</f>
        <v>0</v>
      </c>
      <c r="D98" s="284" t="str">
        <f>IFERROR(VLOOKUP(B98,Item2[],2,FALSE),"")</f>
        <v xml:space="preserve"> </v>
      </c>
      <c r="E98" s="285">
        <f>IFERROR(ANEXO!AD44,"")</f>
        <v>0</v>
      </c>
      <c r="F98" s="286">
        <f>IFERROR(VLOOKUP(B98,Item2[],10,FALSE),"")</f>
        <v>0</v>
      </c>
      <c r="G98" s="285" t="str">
        <f>IFERROR(VLOOKUP(B98,Item2[],7,FALSE),"")</f>
        <v/>
      </c>
      <c r="H98" s="287">
        <f>IFERROR(VLOOKUP(B98,Item2[],8,FALSE),"")</f>
        <v>0</v>
      </c>
      <c r="I98" s="362" t="str">
        <f>IFERROR(VLOOKUP(B98,Item2[],15,FALSE),"")</f>
        <v/>
      </c>
      <c r="J98" s="363" t="str">
        <f>IFERROR(VLOOKUP(B98,Item2[],16,FALSE),"")</f>
        <v/>
      </c>
      <c r="K98" s="363" t="str">
        <f>IFERROR(VLOOKUP(B98,Item2[],17,FALSE),"")</f>
        <v/>
      </c>
      <c r="L98" s="288" t="str">
        <f>IFERROR(VLOOKUP(B98,Item[],9,FALSE),"")</f>
        <v/>
      </c>
      <c r="M98" s="301">
        <f>IF(F98="No llega","N/A",COUNTIF('Acuario (Arribado - mortalidad)'!$B$15:$B$244,'Resumen de cuarentena'!B98))</f>
        <v>0</v>
      </c>
      <c r="N98" s="285" t="str">
        <f>IFERROR(VLOOKUP(D98,SuscepEARs[],2,FALSE),"")</f>
        <v/>
      </c>
      <c r="O98" s="287" t="str">
        <f>IFERROR(VLOOKUP(D98,CITES[],2,FALSE),"")</f>
        <v/>
      </c>
      <c r="P98" s="302" t="str">
        <f>IFERROR(VLOOKUP(B98,'Tratamientos-Eventos'!$B$9:$U$20,19,FALSE),"")</f>
        <v/>
      </c>
      <c r="Q98" s="304" t="str">
        <f>IF(ISTEXT(P98),IFERROR(VLOOKUP(B98,'Tratamientos-Eventos'!$B$9:$U$20,20,FALSE),""),"")</f>
        <v/>
      </c>
    </row>
    <row r="99" spans="2:17" x14ac:dyDescent="0.2">
      <c r="B99" s="236">
        <v>77</v>
      </c>
      <c r="C99" s="284">
        <f>IFERROR(VLOOKUP(B99,Item2[],3,FALSE),"")</f>
        <v>0</v>
      </c>
      <c r="D99" s="284" t="str">
        <f>IFERROR(VLOOKUP(B99,Item2[],2,FALSE),"")</f>
        <v xml:space="preserve"> </v>
      </c>
      <c r="E99" s="285">
        <f>IFERROR(ANEXO!AD45,"")</f>
        <v>0</v>
      </c>
      <c r="F99" s="286">
        <f>IFERROR(VLOOKUP(B99,Item2[],10,FALSE),"")</f>
        <v>0</v>
      </c>
      <c r="G99" s="285" t="str">
        <f>IFERROR(VLOOKUP(B99,Item2[],7,FALSE),"")</f>
        <v/>
      </c>
      <c r="H99" s="287">
        <f>IFERROR(VLOOKUP(B99,Item2[],8,FALSE),"")</f>
        <v>0</v>
      </c>
      <c r="I99" s="362" t="str">
        <f>IFERROR(VLOOKUP(B99,Item2[],15,FALSE),"")</f>
        <v/>
      </c>
      <c r="J99" s="363" t="str">
        <f>IFERROR(VLOOKUP(B99,Item2[],16,FALSE),"")</f>
        <v/>
      </c>
      <c r="K99" s="363" t="str">
        <f>IFERROR(VLOOKUP(B99,Item2[],17,FALSE),"")</f>
        <v/>
      </c>
      <c r="L99" s="288" t="str">
        <f>IFERROR(VLOOKUP(B99,Item[],9,FALSE),"")</f>
        <v/>
      </c>
      <c r="M99" s="301">
        <f>IF(F99="No llega","N/A",COUNTIF('Acuario (Arribado - mortalidad)'!$B$15:$B$244,'Resumen de cuarentena'!B99))</f>
        <v>0</v>
      </c>
      <c r="N99" s="285" t="str">
        <f>IFERROR(VLOOKUP(D99,SuscepEARs[],2,FALSE),"")</f>
        <v/>
      </c>
      <c r="O99" s="287" t="str">
        <f>IFERROR(VLOOKUP(D99,CITES[],2,FALSE),"")</f>
        <v/>
      </c>
      <c r="P99" s="302" t="str">
        <f>IFERROR(VLOOKUP(B99,'Tratamientos-Eventos'!$B$9:$U$20,19,FALSE),"")</f>
        <v/>
      </c>
      <c r="Q99" s="304" t="str">
        <f>IF(ISTEXT(P99),IFERROR(VLOOKUP(B99,'Tratamientos-Eventos'!$B$9:$U$20,20,FALSE),""),"")</f>
        <v/>
      </c>
    </row>
    <row r="100" spans="2:17" ht="15" thickBot="1" x14ac:dyDescent="0.25">
      <c r="B100" s="237">
        <v>78</v>
      </c>
      <c r="C100" s="291">
        <f>IFERROR(VLOOKUP(B100,Item2[],3,FALSE),"")</f>
        <v>0</v>
      </c>
      <c r="D100" s="291" t="str">
        <f>IFERROR(VLOOKUP(B100,Item2[],2,FALSE),"")</f>
        <v xml:space="preserve"> </v>
      </c>
      <c r="E100" s="285">
        <f>IFERROR(ANEXO!AD46,"")</f>
        <v>0</v>
      </c>
      <c r="F100" s="293">
        <f>IFERROR(VLOOKUP(B100,Item2[],10,FALSE),"")</f>
        <v>0</v>
      </c>
      <c r="G100" s="292" t="str">
        <f>IFERROR(VLOOKUP(B100,Item2[],7,FALSE),"")</f>
        <v/>
      </c>
      <c r="H100" s="294">
        <f>IFERROR(VLOOKUP(B100,Item2[],8,FALSE),"")</f>
        <v>0</v>
      </c>
      <c r="I100" s="364" t="str">
        <f>IFERROR(VLOOKUP(B100,Item2[],15,FALSE),"")</f>
        <v/>
      </c>
      <c r="J100" s="365" t="str">
        <f>IFERROR(VLOOKUP(B100,Item2[],16,FALSE),"")</f>
        <v/>
      </c>
      <c r="K100" s="365" t="str">
        <f>IFERROR(VLOOKUP(B100,Item2[],17,FALSE),"")</f>
        <v/>
      </c>
      <c r="L100" s="295" t="str">
        <f>IFERROR(VLOOKUP(B100,Item[],9,FALSE),"")</f>
        <v/>
      </c>
      <c r="M100" s="301">
        <f>IF(F100="No llega","N/A",COUNTIF('Acuario (Arribado - mortalidad)'!$B$15:$B$244,'Resumen de cuarentena'!B100))</f>
        <v>0</v>
      </c>
      <c r="N100" s="292" t="str">
        <f>IFERROR(VLOOKUP(D100,SuscepEARs[],2,FALSE),"")</f>
        <v/>
      </c>
      <c r="O100" s="287" t="str">
        <f>IFERROR(VLOOKUP(D100,CITES[],2,FALSE),"")</f>
        <v/>
      </c>
      <c r="P100" s="305" t="str">
        <f>IFERROR(VLOOKUP(B100,'Tratamientos-Eventos'!$B$9:$U$20,19,FALSE),"")</f>
        <v/>
      </c>
      <c r="Q100" s="306" t="str">
        <f>IF(ISTEXT(P100),IFERROR(VLOOKUP(B100,'Tratamientos-Eventos'!$B$9:$U$20,20,FALSE),""),"")</f>
        <v/>
      </c>
    </row>
    <row r="101" spans="2:17" ht="15" thickTop="1" x14ac:dyDescent="0.2">
      <c r="B101" s="212"/>
      <c r="C101" s="215"/>
      <c r="D101" s="215"/>
      <c r="E101" s="216"/>
      <c r="F101" s="217"/>
      <c r="G101" s="216"/>
      <c r="H101" s="216"/>
      <c r="I101" s="366"/>
      <c r="J101" s="366"/>
      <c r="K101" s="366"/>
      <c r="L101" s="219"/>
      <c r="M101" s="216"/>
      <c r="N101" s="216"/>
      <c r="O101" s="216"/>
      <c r="P101" s="216"/>
    </row>
    <row r="102" spans="2:17" x14ac:dyDescent="0.2">
      <c r="B102" s="212"/>
      <c r="C102" s="215"/>
      <c r="D102" s="215"/>
      <c r="E102" s="216"/>
      <c r="F102" s="217"/>
      <c r="G102" s="216"/>
      <c r="H102" s="216"/>
      <c r="I102" s="229"/>
      <c r="J102" s="229"/>
      <c r="L102" s="175"/>
      <c r="M102" s="175"/>
      <c r="N102" s="175"/>
      <c r="O102" s="175"/>
      <c r="P102" s="658" t="str">
        <f>IF(E109 &gt; 0,"Página 3 de 3","-")</f>
        <v>-</v>
      </c>
      <c r="Q102" s="658"/>
    </row>
    <row r="103" spans="2:17" ht="15" customHeight="1" x14ac:dyDescent="0.2">
      <c r="B103" s="212"/>
      <c r="C103" s="215"/>
      <c r="D103" s="215"/>
      <c r="E103" s="216"/>
      <c r="F103" s="217"/>
      <c r="G103" s="216"/>
      <c r="H103" s="216"/>
      <c r="I103" s="229"/>
      <c r="J103" s="229"/>
      <c r="L103" s="674" t="s">
        <v>0</v>
      </c>
      <c r="M103" s="674"/>
      <c r="N103" s="674"/>
      <c r="O103" s="267"/>
      <c r="P103" s="675">
        <f>P52</f>
        <v>0</v>
      </c>
      <c r="Q103" s="675"/>
    </row>
    <row r="104" spans="2:17" ht="15" customHeight="1" x14ac:dyDescent="0.2">
      <c r="B104" s="212"/>
      <c r="C104" s="215"/>
      <c r="D104" s="215"/>
      <c r="E104" s="216"/>
      <c r="F104" s="217"/>
      <c r="G104" s="216"/>
      <c r="H104" s="216"/>
      <c r="I104" s="229"/>
      <c r="J104" s="229"/>
      <c r="L104" s="674"/>
      <c r="M104" s="674"/>
      <c r="N104" s="674"/>
      <c r="O104" s="267"/>
      <c r="P104" s="675"/>
      <c r="Q104" s="675"/>
    </row>
    <row r="105" spans="2:17" x14ac:dyDescent="0.2">
      <c r="B105" s="212"/>
      <c r="C105" s="215"/>
      <c r="D105" s="215"/>
      <c r="E105" s="216"/>
      <c r="F105" s="217"/>
      <c r="G105" s="216"/>
      <c r="H105" s="216"/>
      <c r="I105" s="229"/>
      <c r="J105" s="229"/>
      <c r="L105" s="650" t="s">
        <v>1977</v>
      </c>
      <c r="M105" s="650"/>
      <c r="N105" s="650"/>
      <c r="O105" s="268"/>
      <c r="P105" s="650" t="str">
        <f>P54</f>
        <v>XIII - Metropolitana</v>
      </c>
      <c r="Q105" s="650"/>
    </row>
    <row r="106" spans="2:17" ht="15" thickBot="1" x14ac:dyDescent="0.25">
      <c r="B106" s="212"/>
      <c r="C106" s="215"/>
      <c r="D106" s="215"/>
      <c r="E106" s="216"/>
      <c r="F106" s="217"/>
      <c r="G106" s="216"/>
      <c r="H106" s="216"/>
      <c r="I106" s="230"/>
      <c r="J106" s="230"/>
      <c r="K106" s="230"/>
      <c r="L106" s="218"/>
      <c r="M106" s="216"/>
      <c r="N106" s="230"/>
      <c r="O106" s="230"/>
      <c r="P106" s="230"/>
    </row>
    <row r="107" spans="2:17" ht="15.75" customHeight="1" thickTop="1" x14ac:dyDescent="0.2">
      <c r="B107" s="661" t="s">
        <v>13</v>
      </c>
      <c r="C107" s="664" t="s">
        <v>1951</v>
      </c>
      <c r="D107" s="670" t="s">
        <v>1948</v>
      </c>
      <c r="E107" s="664" t="s">
        <v>4156</v>
      </c>
      <c r="F107" s="647" t="s">
        <v>1955</v>
      </c>
      <c r="G107" s="647" t="s">
        <v>3189</v>
      </c>
      <c r="H107" s="681" t="s">
        <v>1961</v>
      </c>
      <c r="I107" s="655" t="s">
        <v>4166</v>
      </c>
      <c r="J107" s="656"/>
      <c r="K107" s="656"/>
      <c r="L107" s="657"/>
      <c r="M107" s="699" t="s">
        <v>2933</v>
      </c>
      <c r="N107" s="679" t="s">
        <v>3475</v>
      </c>
      <c r="O107" s="659" t="s">
        <v>63</v>
      </c>
      <c r="P107" s="702" t="s">
        <v>3007</v>
      </c>
      <c r="Q107" s="645" t="s">
        <v>4185</v>
      </c>
    </row>
    <row r="108" spans="2:17" x14ac:dyDescent="0.2">
      <c r="B108" s="668"/>
      <c r="C108" s="669"/>
      <c r="D108" s="671"/>
      <c r="E108" s="669"/>
      <c r="F108" s="648"/>
      <c r="G108" s="648"/>
      <c r="H108" s="696"/>
      <c r="I108" s="220" t="s">
        <v>4167</v>
      </c>
      <c r="J108" s="221" t="s">
        <v>4168</v>
      </c>
      <c r="K108" s="221" t="s">
        <v>4158</v>
      </c>
      <c r="L108" s="222" t="s">
        <v>4173</v>
      </c>
      <c r="M108" s="700"/>
      <c r="N108" s="701"/>
      <c r="O108" s="660"/>
      <c r="P108" s="703"/>
      <c r="Q108" s="646" t="s">
        <v>4183</v>
      </c>
    </row>
    <row r="109" spans="2:17" x14ac:dyDescent="0.2">
      <c r="B109" s="307">
        <v>79</v>
      </c>
      <c r="C109" s="284">
        <f>IFERROR(VLOOKUP(B109,Item2[],3,FALSE),"")</f>
        <v>0</v>
      </c>
      <c r="D109" s="284" t="str">
        <f>IFERROR(VLOOKUP(B109,Item2[],2,FALSE),"")</f>
        <v xml:space="preserve"> </v>
      </c>
      <c r="E109" s="298">
        <f>IFERROR(ANEXO!AD47,"")</f>
        <v>0</v>
      </c>
      <c r="F109" s="286">
        <f>IFERROR(VLOOKUP(B109,Item2[],10,FALSE),"")</f>
        <v>0</v>
      </c>
      <c r="G109" s="285" t="str">
        <f>IFERROR(VLOOKUP(B109,Item2[],7,FALSE),"")</f>
        <v/>
      </c>
      <c r="H109" s="287">
        <f>IFERROR(VLOOKUP(B109,Item2[],8,FALSE),"")</f>
        <v>0</v>
      </c>
      <c r="I109" s="362" t="str">
        <f>IFERROR(VLOOKUP(B109,Item2[],15,FALSE),"")</f>
        <v/>
      </c>
      <c r="J109" s="363" t="str">
        <f>IFERROR(VLOOKUP(B109,Item2[],16,FALSE),"")</f>
        <v/>
      </c>
      <c r="K109" s="363" t="str">
        <f>IFERROR(VLOOKUP(B109,Item2[],17,FALSE),"")</f>
        <v/>
      </c>
      <c r="L109" s="288" t="str">
        <f>IFERROR(VLOOKUP(B109,Item2[],9,FALSE),"")</f>
        <v/>
      </c>
      <c r="M109" s="301">
        <f>IF(F109="No llega","N/A",COUNTIF('Acuario (Arribado - mortalidad)'!$B$15:$B$244,'Resumen de cuarentena'!B109))</f>
        <v>0</v>
      </c>
      <c r="N109" s="287" t="str">
        <f>IFERROR(VLOOKUP(D109,SuscepEARs[],2,FALSE),"")</f>
        <v/>
      </c>
      <c r="O109" s="287" t="str">
        <f>IFERROR(VLOOKUP(D109,CITES[],2,FALSE),"")</f>
        <v/>
      </c>
      <c r="P109" s="302" t="str">
        <f>IFERROR(VLOOKUP(B109,'Tratamientos-Eventos'!$B$9:$U$20,19,FALSE),"")</f>
        <v/>
      </c>
      <c r="Q109" s="290" t="str">
        <f>IF(ISTEXT(P109),IFERROR(VLOOKUP(B109,'Tratamientos-Eventos'!$B$9:$U$20,20,FALSE),""),"")</f>
        <v/>
      </c>
    </row>
    <row r="110" spans="2:17" x14ac:dyDescent="0.2">
      <c r="B110" s="307">
        <v>80</v>
      </c>
      <c r="C110" s="284">
        <f>IFERROR(VLOOKUP(B110,Item2[],3,FALSE),"")</f>
        <v>0</v>
      </c>
      <c r="D110" s="284" t="str">
        <f>IFERROR(VLOOKUP(B110,Item2[],2,FALSE),"")</f>
        <v xml:space="preserve"> </v>
      </c>
      <c r="E110" s="298">
        <f>IFERROR(ANEXO!AD48,"")</f>
        <v>0</v>
      </c>
      <c r="F110" s="286">
        <f>IFERROR(VLOOKUP(B110,Item2[],10,FALSE),"")</f>
        <v>0</v>
      </c>
      <c r="G110" s="285" t="str">
        <f>IFERROR(VLOOKUP(B110,Item2[],7,FALSE),"")</f>
        <v/>
      </c>
      <c r="H110" s="287">
        <f>IFERROR(VLOOKUP(B110,Item2[],8,FALSE),"")</f>
        <v>0</v>
      </c>
      <c r="I110" s="362" t="str">
        <f>IFERROR(VLOOKUP(B110,Item2[],15,FALSE),"")</f>
        <v/>
      </c>
      <c r="J110" s="363" t="str">
        <f>IFERROR(VLOOKUP(B110,Item2[],16,FALSE),"")</f>
        <v/>
      </c>
      <c r="K110" s="363" t="str">
        <f>IFERROR(VLOOKUP(B110,Item2[],17,FALSE),"")</f>
        <v/>
      </c>
      <c r="L110" s="288" t="str">
        <f>IFERROR(VLOOKUP(B110,Item2[],9,FALSE),"")</f>
        <v/>
      </c>
      <c r="M110" s="301">
        <f>IF(F110="No llega","N/A",COUNTIF('Acuario (Arribado - mortalidad)'!$B$15:$B$244,'Resumen de cuarentena'!B110))</f>
        <v>0</v>
      </c>
      <c r="N110" s="287" t="str">
        <f>IFERROR(VLOOKUP(D110,SuscepEARs[],2,FALSE),"")</f>
        <v/>
      </c>
      <c r="O110" s="287" t="str">
        <f>IFERROR(VLOOKUP(D110,CITES[],2,FALSE),"")</f>
        <v/>
      </c>
      <c r="P110" s="302" t="str">
        <f>IFERROR(VLOOKUP(B110,'Tratamientos-Eventos'!$B$9:$U$20,19,FALSE),"")</f>
        <v/>
      </c>
      <c r="Q110" s="290" t="str">
        <f>IF(ISTEXT(P110),IFERROR(VLOOKUP(B110,'Tratamientos-Eventos'!$B$9:$U$20,20,FALSE),""),"")</f>
        <v/>
      </c>
    </row>
    <row r="111" spans="2:17" ht="14.45" customHeight="1" x14ac:dyDescent="0.2">
      <c r="B111" s="307">
        <v>81</v>
      </c>
      <c r="C111" s="284">
        <f>IFERROR(VLOOKUP(B111,Item2[],3,FALSE),"")</f>
        <v>0</v>
      </c>
      <c r="D111" s="284" t="str">
        <f>IFERROR(VLOOKUP(B111,Item2[],2,FALSE),"")</f>
        <v xml:space="preserve"> </v>
      </c>
      <c r="E111" s="298">
        <f>IFERROR(ANEXO!AD49,"")</f>
        <v>0</v>
      </c>
      <c r="F111" s="286">
        <f>IFERROR(VLOOKUP(B111,Item2[],10,FALSE),"")</f>
        <v>0</v>
      </c>
      <c r="G111" s="285" t="str">
        <f>IFERROR(VLOOKUP(B111,Item2[],7,FALSE),"")</f>
        <v/>
      </c>
      <c r="H111" s="287">
        <f>IFERROR(VLOOKUP(B111,Item2[],8,FALSE),"")</f>
        <v>0</v>
      </c>
      <c r="I111" s="362" t="str">
        <f>IFERROR(VLOOKUP(B111,Item2[],15,FALSE),"")</f>
        <v/>
      </c>
      <c r="J111" s="363" t="str">
        <f>IFERROR(VLOOKUP(B111,Item2[],16,FALSE),"")</f>
        <v/>
      </c>
      <c r="K111" s="363" t="str">
        <f>IFERROR(VLOOKUP(B111,Item2[],17,FALSE),"")</f>
        <v/>
      </c>
      <c r="L111" s="288" t="str">
        <f>IFERROR(VLOOKUP(B111,Item2[],9,FALSE),"")</f>
        <v/>
      </c>
      <c r="M111" s="301">
        <f>IF(F111="No llega","N/A",COUNTIF('Acuario (Arribado - mortalidad)'!$B$15:$B$244,'Resumen de cuarentena'!B111))</f>
        <v>0</v>
      </c>
      <c r="N111" s="287" t="str">
        <f>IFERROR(VLOOKUP(D111,SuscepEARs[],2,FALSE),"")</f>
        <v/>
      </c>
      <c r="O111" s="287" t="str">
        <f>IFERROR(VLOOKUP(D111,CITES[],2,FALSE),"")</f>
        <v/>
      </c>
      <c r="P111" s="302" t="str">
        <f>IFERROR(VLOOKUP(B111,'Tratamientos-Eventos'!$B$9:$U$20,19,FALSE),"")</f>
        <v/>
      </c>
      <c r="Q111" s="290" t="str">
        <f>IF(ISTEXT(P111),IFERROR(VLOOKUP(B111,'Tratamientos-Eventos'!$B$9:$U$20,20,FALSE),""),"")</f>
        <v/>
      </c>
    </row>
    <row r="112" spans="2:17" ht="14.45" customHeight="1" x14ac:dyDescent="0.2">
      <c r="B112" s="307">
        <v>82</v>
      </c>
      <c r="C112" s="284">
        <f>IFERROR(VLOOKUP(B112,Item2[],3,FALSE),"")</f>
        <v>0</v>
      </c>
      <c r="D112" s="284" t="str">
        <f>IFERROR(VLOOKUP(B112,Item2[],2,FALSE),"")</f>
        <v xml:space="preserve"> </v>
      </c>
      <c r="E112" s="298">
        <f>IFERROR(ANEXO!AD50,"")</f>
        <v>0</v>
      </c>
      <c r="F112" s="286">
        <f>IFERROR(VLOOKUP(B112,Item2[],10,FALSE),"")</f>
        <v>0</v>
      </c>
      <c r="G112" s="285" t="str">
        <f>IFERROR(VLOOKUP(B112,Item2[],7,FALSE),"")</f>
        <v/>
      </c>
      <c r="H112" s="287">
        <f>IFERROR(VLOOKUP(B112,Item2[],8,FALSE),"")</f>
        <v>0</v>
      </c>
      <c r="I112" s="362" t="str">
        <f>IFERROR(VLOOKUP(B112,Item2[],15,FALSE),"")</f>
        <v/>
      </c>
      <c r="J112" s="363" t="str">
        <f>IFERROR(VLOOKUP(B112,Item2[],16,FALSE),"")</f>
        <v/>
      </c>
      <c r="K112" s="363" t="str">
        <f>IFERROR(VLOOKUP(B112,Item2[],17,FALSE),"")</f>
        <v/>
      </c>
      <c r="L112" s="288" t="str">
        <f>IFERROR(VLOOKUP(B112,Item2[],9,FALSE),"")</f>
        <v/>
      </c>
      <c r="M112" s="301">
        <f>IF(F112="No llega","N/A",COUNTIF('Acuario (Arribado - mortalidad)'!$B$15:$B$244,'Resumen de cuarentena'!B112))</f>
        <v>0</v>
      </c>
      <c r="N112" s="287" t="str">
        <f>IFERROR(VLOOKUP(D112,SuscepEARs[],2,FALSE),"")</f>
        <v/>
      </c>
      <c r="O112" s="287" t="str">
        <f>IFERROR(VLOOKUP(D112,CITES[],2,FALSE),"")</f>
        <v/>
      </c>
      <c r="P112" s="302" t="str">
        <f>IFERROR(VLOOKUP(B112,'Tratamientos-Eventos'!$B$9:$U$20,19,FALSE),"")</f>
        <v/>
      </c>
      <c r="Q112" s="290" t="str">
        <f>IF(ISTEXT(P112),IFERROR(VLOOKUP(B112,'Tratamientos-Eventos'!$B$9:$U$20,20,FALSE),""),"")</f>
        <v/>
      </c>
    </row>
    <row r="113" spans="2:17" ht="15" customHeight="1" x14ac:dyDescent="0.2">
      <c r="B113" s="307">
        <v>83</v>
      </c>
      <c r="C113" s="284">
        <f>IFERROR(VLOOKUP(B113,Item2[],3,FALSE),"")</f>
        <v>0</v>
      </c>
      <c r="D113" s="284" t="str">
        <f>IFERROR(VLOOKUP(B113,Item2[],2,FALSE),"")</f>
        <v xml:space="preserve"> </v>
      </c>
      <c r="E113" s="298">
        <f>IFERROR(ANEXO!AD51,"")</f>
        <v>0</v>
      </c>
      <c r="F113" s="286">
        <f>IFERROR(VLOOKUP(B113,Item2[],10,FALSE),"")</f>
        <v>0</v>
      </c>
      <c r="G113" s="285" t="str">
        <f>IFERROR(VLOOKUP(B113,Item2[],7,FALSE),"")</f>
        <v/>
      </c>
      <c r="H113" s="287">
        <f>IFERROR(VLOOKUP(B113,Item2[],8,FALSE),"")</f>
        <v>0</v>
      </c>
      <c r="I113" s="362" t="str">
        <f>IFERROR(VLOOKUP(B113,Item2[],15,FALSE),"")</f>
        <v/>
      </c>
      <c r="J113" s="363" t="str">
        <f>IFERROR(VLOOKUP(B113,Item2[],16,FALSE),"")</f>
        <v/>
      </c>
      <c r="K113" s="363" t="str">
        <f>IFERROR(VLOOKUP(B113,Item2[],17,FALSE),"")</f>
        <v/>
      </c>
      <c r="L113" s="288" t="str">
        <f>IFERROR(VLOOKUP(B113,Item2[],9,FALSE),"")</f>
        <v/>
      </c>
      <c r="M113" s="301">
        <f>IF(F113="No llega","N/A",COUNTIF('Acuario (Arribado - mortalidad)'!$B$15:$B$244,'Resumen de cuarentena'!B113))</f>
        <v>0</v>
      </c>
      <c r="N113" s="287" t="str">
        <f>IFERROR(VLOOKUP(D113,SuscepEARs[],2,FALSE),"")</f>
        <v/>
      </c>
      <c r="O113" s="287" t="str">
        <f>IFERROR(VLOOKUP(D113,CITES[],2,FALSE),"")</f>
        <v/>
      </c>
      <c r="P113" s="302" t="str">
        <f>IFERROR(VLOOKUP(B113,'Tratamientos-Eventos'!$B$9:$U$20,19,FALSE),"")</f>
        <v/>
      </c>
      <c r="Q113" s="290" t="str">
        <f>IF(ISTEXT(P113),IFERROR(VLOOKUP(B113,'Tratamientos-Eventos'!$B$9:$U$20,20,FALSE),""),"")</f>
        <v/>
      </c>
    </row>
    <row r="114" spans="2:17" ht="15" customHeight="1" x14ac:dyDescent="0.2">
      <c r="B114" s="307">
        <v>84</v>
      </c>
      <c r="C114" s="284">
        <f>IFERROR(VLOOKUP(B114,Item2[],3,FALSE),"")</f>
        <v>0</v>
      </c>
      <c r="D114" s="284" t="str">
        <f>IFERROR(VLOOKUP(B114,Item2[],2,FALSE),"")</f>
        <v xml:space="preserve"> </v>
      </c>
      <c r="E114" s="298">
        <f>IFERROR(ANEXO!AD52,"")</f>
        <v>0</v>
      </c>
      <c r="F114" s="286">
        <f>IFERROR(VLOOKUP(B114,Item2[],10,FALSE),"")</f>
        <v>0</v>
      </c>
      <c r="G114" s="285" t="str">
        <f>IFERROR(VLOOKUP(B114,Item2[],7,FALSE),"")</f>
        <v/>
      </c>
      <c r="H114" s="287">
        <f>IFERROR(VLOOKUP(B114,Item2[],8,FALSE),"")</f>
        <v>0</v>
      </c>
      <c r="I114" s="362" t="str">
        <f>IFERROR(VLOOKUP(B114,Item2[],15,FALSE),"")</f>
        <v/>
      </c>
      <c r="J114" s="363" t="str">
        <f>IFERROR(VLOOKUP(B114,Item2[],16,FALSE),"")</f>
        <v/>
      </c>
      <c r="K114" s="363" t="str">
        <f>IFERROR(VLOOKUP(B114,Item2[],17,FALSE),"")</f>
        <v/>
      </c>
      <c r="L114" s="288" t="str">
        <f>IFERROR(VLOOKUP(B114,Item2[],9,FALSE),"")</f>
        <v/>
      </c>
      <c r="M114" s="301">
        <f>IF(F114="No llega","N/A",COUNTIF('Acuario (Arribado - mortalidad)'!$B$15:$B$244,'Resumen de cuarentena'!B114))</f>
        <v>0</v>
      </c>
      <c r="N114" s="287" t="str">
        <f>IFERROR(VLOOKUP(D114,SuscepEARs[],2,FALSE),"")</f>
        <v/>
      </c>
      <c r="O114" s="287" t="str">
        <f>IFERROR(VLOOKUP(D114,CITES[],2,FALSE),"")</f>
        <v/>
      </c>
      <c r="P114" s="302" t="str">
        <f>IFERROR(VLOOKUP(B114,'Tratamientos-Eventos'!$B$9:$U$20,19,FALSE),"")</f>
        <v/>
      </c>
      <c r="Q114" s="290" t="str">
        <f>IF(ISTEXT(P114),IFERROR(VLOOKUP(B114,'Tratamientos-Eventos'!$B$9:$U$20,20,FALSE),""),"")</f>
        <v/>
      </c>
    </row>
    <row r="115" spans="2:17" x14ac:dyDescent="0.2">
      <c r="B115" s="307">
        <v>85</v>
      </c>
      <c r="C115" s="284">
        <f>IFERROR(VLOOKUP(B115,Item2[],3,FALSE),"")</f>
        <v>0</v>
      </c>
      <c r="D115" s="284" t="str">
        <f>IFERROR(VLOOKUP(B115,Item2[],2,FALSE),"")</f>
        <v xml:space="preserve"> </v>
      </c>
      <c r="E115" s="298">
        <f>IFERROR(ANEXO!AD53,"")</f>
        <v>0</v>
      </c>
      <c r="F115" s="286">
        <f>IFERROR(VLOOKUP(B115,Item2[],10,FALSE),"")</f>
        <v>0</v>
      </c>
      <c r="G115" s="285" t="str">
        <f>IFERROR(VLOOKUP(B115,Item2[],7,FALSE),"")</f>
        <v/>
      </c>
      <c r="H115" s="287">
        <f>IFERROR(VLOOKUP(B115,Item2[],8,FALSE),"")</f>
        <v>0</v>
      </c>
      <c r="I115" s="362" t="str">
        <f>IFERROR(VLOOKUP(B115,Item2[],15,FALSE),"")</f>
        <v/>
      </c>
      <c r="J115" s="363" t="str">
        <f>IFERROR(VLOOKUP(B115,Item2[],16,FALSE),"")</f>
        <v/>
      </c>
      <c r="K115" s="363" t="str">
        <f>IFERROR(VLOOKUP(B115,Item2[],17,FALSE),"")</f>
        <v/>
      </c>
      <c r="L115" s="288" t="str">
        <f>IFERROR(VLOOKUP(B115,Item2[],9,FALSE),"")</f>
        <v/>
      </c>
      <c r="M115" s="301">
        <f>IF(F115="No llega","N/A",COUNTIF('Acuario (Arribado - mortalidad)'!$B$15:$B$244,'Resumen de cuarentena'!B115))</f>
        <v>0</v>
      </c>
      <c r="N115" s="287" t="str">
        <f>IFERROR(VLOOKUP(D115,SuscepEARs[],2,FALSE),"")</f>
        <v/>
      </c>
      <c r="O115" s="287" t="str">
        <f>IFERROR(VLOOKUP(D115,CITES[],2,FALSE),"")</f>
        <v/>
      </c>
      <c r="P115" s="302" t="str">
        <f>IFERROR(VLOOKUP(B115,'Tratamientos-Eventos'!$B$9:$U$20,19,FALSE),"")</f>
        <v/>
      </c>
      <c r="Q115" s="290" t="str">
        <f>IF(ISTEXT(P115),IFERROR(VLOOKUP(B115,'Tratamientos-Eventos'!$B$9:$U$20,20,FALSE),""),"")</f>
        <v/>
      </c>
    </row>
    <row r="116" spans="2:17" x14ac:dyDescent="0.2">
      <c r="B116" s="307">
        <v>86</v>
      </c>
      <c r="C116" s="284">
        <f>IFERROR(VLOOKUP(B116,Item2[],3,FALSE),"")</f>
        <v>0</v>
      </c>
      <c r="D116" s="284" t="str">
        <f>IFERROR(VLOOKUP(B116,Item2[],2,FALSE),"")</f>
        <v xml:space="preserve"> </v>
      </c>
      <c r="E116" s="298">
        <f>IFERROR(ANEXO!AD54,"")</f>
        <v>0</v>
      </c>
      <c r="F116" s="286">
        <f>IFERROR(VLOOKUP(B116,Item2[],10,FALSE),"")</f>
        <v>0</v>
      </c>
      <c r="G116" s="285" t="str">
        <f>IFERROR(VLOOKUP(B116,Item2[],7,FALSE),"")</f>
        <v/>
      </c>
      <c r="H116" s="287">
        <f>IFERROR(VLOOKUP(B116,Item2[],8,FALSE),"")</f>
        <v>0</v>
      </c>
      <c r="I116" s="362" t="str">
        <f>IFERROR(VLOOKUP(B116,Item2[],15,FALSE),"")</f>
        <v/>
      </c>
      <c r="J116" s="363" t="str">
        <f>IFERROR(VLOOKUP(B116,Item2[],16,FALSE),"")</f>
        <v/>
      </c>
      <c r="K116" s="363" t="str">
        <f>IFERROR(VLOOKUP(B116,Item2[],17,FALSE),"")</f>
        <v/>
      </c>
      <c r="L116" s="288" t="str">
        <f>IFERROR(VLOOKUP(B116,Item2[],9,FALSE),"")</f>
        <v/>
      </c>
      <c r="M116" s="301">
        <f>IF(F116="No llega","N/A",COUNTIF('Acuario (Arribado - mortalidad)'!$B$15:$B$244,'Resumen de cuarentena'!B116))</f>
        <v>0</v>
      </c>
      <c r="N116" s="287" t="str">
        <f>IFERROR(VLOOKUP(D116,SuscepEARs[],2,FALSE),"")</f>
        <v/>
      </c>
      <c r="O116" s="287" t="str">
        <f>IFERROR(VLOOKUP(D116,CITES[],2,FALSE),"")</f>
        <v/>
      </c>
      <c r="P116" s="302" t="str">
        <f>IFERROR(VLOOKUP(B116,'Tratamientos-Eventos'!$B$9:$U$20,19,FALSE),"")</f>
        <v/>
      </c>
      <c r="Q116" s="290" t="str">
        <f>IF(ISTEXT(P116),IFERROR(VLOOKUP(B116,'Tratamientos-Eventos'!$B$9:$U$20,20,FALSE),""),"")</f>
        <v/>
      </c>
    </row>
    <row r="117" spans="2:17" x14ac:dyDescent="0.2">
      <c r="B117" s="307">
        <v>87</v>
      </c>
      <c r="C117" s="284">
        <f>IFERROR(VLOOKUP(B117,Item2[],3,FALSE),"")</f>
        <v>0</v>
      </c>
      <c r="D117" s="284" t="str">
        <f>IFERROR(VLOOKUP(B117,Item2[],2,FALSE),"")</f>
        <v xml:space="preserve"> </v>
      </c>
      <c r="E117" s="298">
        <f>IFERROR(ANEXO!AD55,"")</f>
        <v>0</v>
      </c>
      <c r="F117" s="286">
        <f>IFERROR(VLOOKUP(B117,Item2[],10,FALSE),"")</f>
        <v>0</v>
      </c>
      <c r="G117" s="285" t="str">
        <f>IFERROR(VLOOKUP(B117,Item2[],7,FALSE),"")</f>
        <v/>
      </c>
      <c r="H117" s="287">
        <f>IFERROR(VLOOKUP(B117,Item2[],8,FALSE),"")</f>
        <v>0</v>
      </c>
      <c r="I117" s="362" t="str">
        <f>IFERROR(VLOOKUP(B117,Item2[],15,FALSE),"")</f>
        <v/>
      </c>
      <c r="J117" s="363" t="str">
        <f>IFERROR(VLOOKUP(B117,Item2[],16,FALSE),"")</f>
        <v/>
      </c>
      <c r="K117" s="363" t="str">
        <f>IFERROR(VLOOKUP(B117,Item2[],17,FALSE),"")</f>
        <v/>
      </c>
      <c r="L117" s="288" t="str">
        <f>IFERROR(VLOOKUP(B117,Item2[],9,FALSE),"")</f>
        <v/>
      </c>
      <c r="M117" s="301">
        <f>IF(F117="No llega","N/A",COUNTIF('Acuario (Arribado - mortalidad)'!$B$15:$B$244,'Resumen de cuarentena'!B117))</f>
        <v>0</v>
      </c>
      <c r="N117" s="287" t="str">
        <f>IFERROR(VLOOKUP(D117,SuscepEARs[],2,FALSE),"")</f>
        <v/>
      </c>
      <c r="O117" s="287" t="str">
        <f>IFERROR(VLOOKUP(D117,CITES[],2,FALSE),"")</f>
        <v/>
      </c>
      <c r="P117" s="302" t="str">
        <f>IFERROR(VLOOKUP(B117,'Tratamientos-Eventos'!$B$9:$U$20,19,FALSE),"")</f>
        <v/>
      </c>
      <c r="Q117" s="290" t="str">
        <f>IF(ISTEXT(P117),IFERROR(VLOOKUP(B117,'Tratamientos-Eventos'!$B$9:$U$20,20,FALSE),""),"")</f>
        <v/>
      </c>
    </row>
    <row r="118" spans="2:17" x14ac:dyDescent="0.2">
      <c r="B118" s="307">
        <v>88</v>
      </c>
      <c r="C118" s="284">
        <f>IFERROR(VLOOKUP(B118,Item2[],3,FALSE),"")</f>
        <v>0</v>
      </c>
      <c r="D118" s="284" t="str">
        <f>IFERROR(VLOOKUP(B118,Item2[],2,FALSE),"")</f>
        <v xml:space="preserve"> </v>
      </c>
      <c r="E118" s="298">
        <f>IFERROR(ANEXO!AD56,"")</f>
        <v>0</v>
      </c>
      <c r="F118" s="286">
        <f>IFERROR(VLOOKUP(B118,Item2[],10,FALSE),"")</f>
        <v>0</v>
      </c>
      <c r="G118" s="285" t="str">
        <f>IFERROR(VLOOKUP(B118,Item2[],7,FALSE),"")</f>
        <v/>
      </c>
      <c r="H118" s="287">
        <f>IFERROR(VLOOKUP(B118,Item2[],8,FALSE),"")</f>
        <v>0</v>
      </c>
      <c r="I118" s="362" t="str">
        <f>IFERROR(VLOOKUP(B118,Item2[],15,FALSE),"")</f>
        <v/>
      </c>
      <c r="J118" s="363" t="str">
        <f>IFERROR(VLOOKUP(B118,Item2[],16,FALSE),"")</f>
        <v/>
      </c>
      <c r="K118" s="363" t="str">
        <f>IFERROR(VLOOKUP(B118,Item2[],17,FALSE),"")</f>
        <v/>
      </c>
      <c r="L118" s="288" t="str">
        <f>IFERROR(VLOOKUP(B118,Item2[],9,FALSE),"")</f>
        <v/>
      </c>
      <c r="M118" s="301">
        <f>IF(F118="No llega","N/A",COUNTIF('Acuario (Arribado - mortalidad)'!$B$15:$B$244,'Resumen de cuarentena'!B118))</f>
        <v>0</v>
      </c>
      <c r="N118" s="287" t="str">
        <f>IFERROR(VLOOKUP(D118,SuscepEARs[],2,FALSE),"")</f>
        <v/>
      </c>
      <c r="O118" s="287" t="str">
        <f>IFERROR(VLOOKUP(D118,CITES[],2,FALSE),"")</f>
        <v/>
      </c>
      <c r="P118" s="302" t="str">
        <f>IFERROR(VLOOKUP(B118,'Tratamientos-Eventos'!$B$9:$U$20,19,FALSE),"")</f>
        <v/>
      </c>
      <c r="Q118" s="290" t="str">
        <f>IF(ISTEXT(P118),IFERROR(VLOOKUP(B118,'Tratamientos-Eventos'!$B$9:$U$20,20,FALSE),""),"")</f>
        <v/>
      </c>
    </row>
    <row r="119" spans="2:17" x14ac:dyDescent="0.2">
      <c r="B119" s="307">
        <v>89</v>
      </c>
      <c r="C119" s="284">
        <f>IFERROR(VLOOKUP(B119,Item2[],3,FALSE),"")</f>
        <v>0</v>
      </c>
      <c r="D119" s="284" t="str">
        <f>IFERROR(VLOOKUP(B119,Item2[],2,FALSE),"")</f>
        <v xml:space="preserve"> </v>
      </c>
      <c r="E119" s="298">
        <f>IFERROR(ANEXO!AD57,"")</f>
        <v>0</v>
      </c>
      <c r="F119" s="286">
        <f>IFERROR(VLOOKUP(B119,Item2[],10,FALSE),"")</f>
        <v>0</v>
      </c>
      <c r="G119" s="285" t="str">
        <f>IFERROR(VLOOKUP(B119,Item2[],7,FALSE),"")</f>
        <v/>
      </c>
      <c r="H119" s="287">
        <f>IFERROR(VLOOKUP(B119,Item2[],8,FALSE),"")</f>
        <v>0</v>
      </c>
      <c r="I119" s="362" t="str">
        <f>IFERROR(VLOOKUP(B119,Item2[],15,FALSE),"")</f>
        <v/>
      </c>
      <c r="J119" s="363" t="str">
        <f>IFERROR(VLOOKUP(B119,Item2[],16,FALSE),"")</f>
        <v/>
      </c>
      <c r="K119" s="363" t="str">
        <f>IFERROR(VLOOKUP(B119,Item2[],17,FALSE),"")</f>
        <v/>
      </c>
      <c r="L119" s="288" t="str">
        <f>IFERROR(VLOOKUP(B119,Item2[],9,FALSE),"")</f>
        <v/>
      </c>
      <c r="M119" s="301">
        <f>IF(F119="No llega","N/A",COUNTIF('Acuario (Arribado - mortalidad)'!$B$15:$B$244,'Resumen de cuarentena'!B119))</f>
        <v>0</v>
      </c>
      <c r="N119" s="287" t="str">
        <f>IFERROR(VLOOKUP(D119,SuscepEARs[],2,FALSE),"")</f>
        <v/>
      </c>
      <c r="O119" s="287" t="str">
        <f>IFERROR(VLOOKUP(D119,CITES[],2,FALSE),"")</f>
        <v/>
      </c>
      <c r="P119" s="302" t="str">
        <f>IFERROR(VLOOKUP(B119,'Tratamientos-Eventos'!$B$9:$U$20,19,FALSE),"")</f>
        <v/>
      </c>
      <c r="Q119" s="290" t="str">
        <f>IF(ISTEXT(P119),IFERROR(VLOOKUP(B119,'Tratamientos-Eventos'!$B$9:$U$20,20,FALSE),""),"")</f>
        <v/>
      </c>
    </row>
    <row r="120" spans="2:17" ht="15" thickBot="1" x14ac:dyDescent="0.25">
      <c r="B120" s="308">
        <v>90</v>
      </c>
      <c r="C120" s="291">
        <f>IFERROR(VLOOKUP(B120,Item2[],3,FALSE),"")</f>
        <v>0</v>
      </c>
      <c r="D120" s="291" t="str">
        <f>IFERROR(VLOOKUP(B120,Item2[],2,FALSE),"")</f>
        <v xml:space="preserve"> </v>
      </c>
      <c r="E120" s="298">
        <f>IFERROR(ANEXO!AD58,"")</f>
        <v>0</v>
      </c>
      <c r="F120" s="293">
        <f>IFERROR(VLOOKUP(B120,Item2[],10,FALSE),"")</f>
        <v>0</v>
      </c>
      <c r="G120" s="292" t="str">
        <f>IFERROR(VLOOKUP(B120,Item2[],7,FALSE),"")</f>
        <v/>
      </c>
      <c r="H120" s="294">
        <f>IFERROR(VLOOKUP(B120,Item2[],8,FALSE),"")</f>
        <v>0</v>
      </c>
      <c r="I120" s="364" t="str">
        <f>IFERROR(VLOOKUP(B120,Item2[],15,FALSE),"")</f>
        <v/>
      </c>
      <c r="J120" s="365" t="str">
        <f>IFERROR(VLOOKUP(B120,Item2[],16,FALSE),"")</f>
        <v/>
      </c>
      <c r="K120" s="365" t="str">
        <f>IFERROR(VLOOKUP(B120,Item2[],17,FALSE),"")</f>
        <v/>
      </c>
      <c r="L120" s="295" t="str">
        <f>IFERROR(VLOOKUP(B120,Item2[],9,FALSE),"")</f>
        <v/>
      </c>
      <c r="M120" s="301">
        <f>IF(F120="No llega","N/A",COUNTIF('Acuario (Arribado - mortalidad)'!$B$15:$B$244,'Resumen de cuarentena'!B120))</f>
        <v>0</v>
      </c>
      <c r="N120" s="294" t="str">
        <f>IFERROR(VLOOKUP(D120,SuscepEARs[],2,FALSE),"")</f>
        <v/>
      </c>
      <c r="O120" s="287" t="str">
        <f>IFERROR(VLOOKUP(D120,CITES[],2,FALSE),"")</f>
        <v/>
      </c>
      <c r="P120" s="305" t="str">
        <f>IFERROR(VLOOKUP(B120,'Tratamientos-Eventos'!$B$9:$U$20,19,FALSE),"")</f>
        <v/>
      </c>
      <c r="Q120" s="306" t="str">
        <f>IF(ISTEXT(P120),IFERROR(VLOOKUP(B120,'Tratamientos-Eventos'!$B$9:$U$20,20,FALSE),""),"")</f>
        <v/>
      </c>
    </row>
    <row r="121" spans="2:17" ht="15" thickTop="1" x14ac:dyDescent="0.2">
      <c r="E121" s="298"/>
      <c r="I121" s="268"/>
      <c r="J121" s="268"/>
      <c r="K121" s="367"/>
      <c r="L121" s="367"/>
      <c r="M121" s="301"/>
      <c r="O121" s="287"/>
    </row>
    <row r="122" spans="2:17" x14ac:dyDescent="0.2">
      <c r="I122" s="268"/>
      <c r="J122" s="268"/>
      <c r="K122" s="367"/>
      <c r="L122" s="367"/>
      <c r="O122" s="287"/>
    </row>
    <row r="123" spans="2:17" x14ac:dyDescent="0.2">
      <c r="I123" s="268"/>
      <c r="J123" s="268"/>
      <c r="K123" s="367"/>
      <c r="L123" s="367"/>
      <c r="O123" s="287"/>
    </row>
    <row r="124" spans="2:17" ht="15" customHeight="1" x14ac:dyDescent="0.2">
      <c r="F124" s="224"/>
      <c r="G124" s="224"/>
      <c r="H124" s="224"/>
      <c r="I124" s="367"/>
      <c r="J124" s="367"/>
      <c r="K124" s="367"/>
      <c r="L124" s="367"/>
      <c r="O124" s="287"/>
    </row>
    <row r="125" spans="2:17" ht="15" customHeight="1" x14ac:dyDescent="0.2">
      <c r="F125" s="224"/>
      <c r="G125" s="224"/>
      <c r="H125" s="224"/>
      <c r="I125" s="367"/>
      <c r="J125" s="367"/>
      <c r="K125" s="367"/>
      <c r="L125" s="367"/>
      <c r="O125" s="287"/>
    </row>
    <row r="126" spans="2:17" x14ac:dyDescent="0.2">
      <c r="I126" s="268"/>
      <c r="J126" s="268"/>
      <c r="K126" s="367"/>
      <c r="L126" s="367"/>
    </row>
    <row r="130" spans="3:11" x14ac:dyDescent="0.2">
      <c r="C130" s="231"/>
      <c r="D130" s="231"/>
      <c r="E130" s="231"/>
      <c r="F130" s="231"/>
    </row>
    <row r="131" spans="3:11" x14ac:dyDescent="0.2">
      <c r="C131" s="231"/>
      <c r="D131" s="231"/>
      <c r="E131" s="231"/>
      <c r="F131" s="231"/>
    </row>
    <row r="132" spans="3:11" x14ac:dyDescent="0.2">
      <c r="C132" s="231"/>
      <c r="D132" s="231"/>
      <c r="E132" s="231"/>
      <c r="F132" s="231"/>
    </row>
    <row r="133" spans="3:11" x14ac:dyDescent="0.2">
      <c r="C133" s="231"/>
      <c r="D133" s="231"/>
      <c r="E133" s="231"/>
      <c r="F133" s="231"/>
      <c r="G133" s="695"/>
      <c r="H133" s="695"/>
      <c r="I133" s="695"/>
      <c r="J133" s="695"/>
      <c r="K133" s="695"/>
    </row>
    <row r="136" spans="3:11" x14ac:dyDescent="0.2">
      <c r="K136" s="229"/>
    </row>
  </sheetData>
  <mergeCells count="69">
    <mergeCell ref="G133:I133"/>
    <mergeCell ref="J133:K133"/>
    <mergeCell ref="P54:Q54"/>
    <mergeCell ref="G56:G57"/>
    <mergeCell ref="H56:H57"/>
    <mergeCell ref="M56:M57"/>
    <mergeCell ref="P102:Q102"/>
    <mergeCell ref="L103:N104"/>
    <mergeCell ref="P103:Q104"/>
    <mergeCell ref="L105:N105"/>
    <mergeCell ref="H107:H108"/>
    <mergeCell ref="M107:M108"/>
    <mergeCell ref="N107:N108"/>
    <mergeCell ref="P107:P108"/>
    <mergeCell ref="I107:L107"/>
    <mergeCell ref="P105:Q105"/>
    <mergeCell ref="P1:Q1"/>
    <mergeCell ref="N13:N14"/>
    <mergeCell ref="G13:G14"/>
    <mergeCell ref="H13:H14"/>
    <mergeCell ref="M13:M14"/>
    <mergeCell ref="P2:Q3"/>
    <mergeCell ref="P4:Q4"/>
    <mergeCell ref="E7:G7"/>
    <mergeCell ref="C5:Q5"/>
    <mergeCell ref="C13:C14"/>
    <mergeCell ref="D13:D14"/>
    <mergeCell ref="L2:N3"/>
    <mergeCell ref="L4:N4"/>
    <mergeCell ref="P13:P14"/>
    <mergeCell ref="H7:I7"/>
    <mergeCell ref="J7:L7"/>
    <mergeCell ref="B107:B108"/>
    <mergeCell ref="C107:C108"/>
    <mergeCell ref="D107:D108"/>
    <mergeCell ref="E107:E108"/>
    <mergeCell ref="F107:F108"/>
    <mergeCell ref="B13:B14"/>
    <mergeCell ref="F13:F14"/>
    <mergeCell ref="E13:E14"/>
    <mergeCell ref="Q13:Q14"/>
    <mergeCell ref="Q56:Q57"/>
    <mergeCell ref="B56:B57"/>
    <mergeCell ref="C56:C57"/>
    <mergeCell ref="D56:D57"/>
    <mergeCell ref="F56:F57"/>
    <mergeCell ref="E56:E57"/>
    <mergeCell ref="N56:N57"/>
    <mergeCell ref="L52:N53"/>
    <mergeCell ref="P52:Q53"/>
    <mergeCell ref="L54:N54"/>
    <mergeCell ref="I13:L13"/>
    <mergeCell ref="P56:P57"/>
    <mergeCell ref="Q107:Q108"/>
    <mergeCell ref="G107:G108"/>
    <mergeCell ref="J8:K8"/>
    <mergeCell ref="J9:K9"/>
    <mergeCell ref="J10:K10"/>
    <mergeCell ref="J11:K11"/>
    <mergeCell ref="I56:L56"/>
    <mergeCell ref="P51:Q51"/>
    <mergeCell ref="O13:O14"/>
    <mergeCell ref="O56:O57"/>
    <mergeCell ref="O107:O108"/>
    <mergeCell ref="B8:C8"/>
    <mergeCell ref="B9:C9"/>
    <mergeCell ref="B10:C10"/>
    <mergeCell ref="B11:C11"/>
    <mergeCell ref="B7:C7"/>
  </mergeCells>
  <conditionalFormatting sqref="B15:B49">
    <cfRule type="expression" dxfId="16" priority="5">
      <formula>$E15:$E49=0</formula>
    </cfRule>
  </conditionalFormatting>
  <conditionalFormatting sqref="B58:B100">
    <cfRule type="expression" dxfId="15" priority="3">
      <formula>$E58:$E100=0</formula>
    </cfRule>
  </conditionalFormatting>
  <conditionalFormatting sqref="B109:B120">
    <cfRule type="expression" dxfId="14" priority="1">
      <formula>$E109:$E120=0</formula>
    </cfRule>
  </conditionalFormatting>
  <conditionalFormatting sqref="B15:Q49">
    <cfRule type="expression" dxfId="13" priority="6">
      <formula>$E15:$E49=0</formula>
    </cfRule>
  </conditionalFormatting>
  <conditionalFormatting sqref="B58:Q100">
    <cfRule type="expression" dxfId="12" priority="4">
      <formula>$E58:$E100=0</formula>
    </cfRule>
  </conditionalFormatting>
  <conditionalFormatting sqref="B109:Q109 B110:D120 F110:L120 N110:N120 P110:Q120 E110:E121 M110:M121 O110:O125">
    <cfRule type="expression" dxfId="11" priority="2">
      <formula>$E109:$E120=0</formula>
    </cfRule>
  </conditionalFormatting>
  <conditionalFormatting sqref="F15:F49 F58:F100 F109:F120">
    <cfRule type="expression" dxfId="10" priority="58">
      <formula>$E15:$E120 &gt;$F15:$F120</formula>
    </cfRule>
  </conditionalFormatting>
  <conditionalFormatting sqref="F55">
    <cfRule type="expression" dxfId="9" priority="31">
      <formula>$E159:$E159 &gt;$F159:$F159</formula>
    </cfRule>
  </conditionalFormatting>
  <conditionalFormatting sqref="F58:F100 F15:F49 F109:F120">
    <cfRule type="expression" dxfId="8" priority="57">
      <formula>$E15:$E120&lt;$F15:$F120</formula>
    </cfRule>
  </conditionalFormatting>
  <conditionalFormatting sqref="F68:F101">
    <cfRule type="expression" dxfId="7" priority="38">
      <formula>$E121:$E175 &gt;$F121:$F175</formula>
    </cfRule>
  </conditionalFormatting>
  <pageMargins left="0.70866141732283472" right="0.70866141732283472" top="0.74803149606299213" bottom="0.74803149606299213" header="0.31496062992125984" footer="0.31496062992125984"/>
  <pageSetup paperSize="119" scale="64" orientation="landscape" r:id="rId1"/>
  <rowBreaks count="2" manualBreakCount="2">
    <brk id="50" max="16" man="1"/>
    <brk id="101" max="16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L1555"/>
  <sheetViews>
    <sheetView view="pageBreakPreview" zoomScale="120" zoomScaleNormal="100" zoomScaleSheetLayoutView="120" workbookViewId="0">
      <selection activeCell="G22" sqref="G22:M22"/>
    </sheetView>
  </sheetViews>
  <sheetFormatPr baseColWidth="10" defaultColWidth="11.42578125" defaultRowHeight="16.5" customHeight="1" x14ac:dyDescent="0.25"/>
  <cols>
    <col min="1" max="1" width="3.5703125" style="78" customWidth="1"/>
    <col min="2" max="2" width="3.5703125" style="99" customWidth="1"/>
    <col min="3" max="3" width="3.5703125" style="102" customWidth="1"/>
    <col min="4" max="9" width="3.5703125" style="99" customWidth="1"/>
    <col min="10" max="12" width="3.5703125" style="78" customWidth="1"/>
    <col min="13" max="13" width="3.5703125" style="103" customWidth="1"/>
    <col min="14" max="26" width="3.5703125" style="104" customWidth="1"/>
    <col min="27" max="27" width="3.5703125" style="78" customWidth="1"/>
    <col min="28" max="28" width="3.5703125" style="99" customWidth="1"/>
    <col min="29" max="29" width="3.5703125" style="98" customWidth="1"/>
    <col min="30" max="47" width="3.5703125" style="99" customWidth="1"/>
    <col min="48" max="54" width="3.5703125" style="78" customWidth="1"/>
    <col min="55" max="55" width="11.42578125" style="78"/>
    <col min="56" max="56" width="17.28515625" style="78" hidden="1" customWidth="1"/>
    <col min="57" max="57" width="21" style="78" hidden="1" customWidth="1"/>
    <col min="58" max="59" width="11.42578125" style="78" hidden="1" customWidth="1"/>
    <col min="60" max="60" width="11" style="78" hidden="1" customWidth="1"/>
    <col min="61" max="61" width="12.28515625" style="78" hidden="1" customWidth="1"/>
    <col min="62" max="62" width="11.42578125" style="78" hidden="1" customWidth="1"/>
    <col min="63" max="63" width="13.7109375" style="78" hidden="1" customWidth="1"/>
    <col min="64" max="64" width="11.42578125" style="78" hidden="1" customWidth="1"/>
    <col min="65" max="65" width="0" style="78" hidden="1" customWidth="1"/>
    <col min="66" max="16384" width="11.42578125" style="78"/>
  </cols>
  <sheetData>
    <row r="1" spans="1:58" ht="16.5" customHeight="1" thickBot="1" x14ac:dyDescent="0.25">
      <c r="A1" s="73"/>
      <c r="B1" s="74"/>
      <c r="C1" s="75"/>
      <c r="D1" s="76"/>
      <c r="E1" s="76"/>
      <c r="F1" s="76"/>
      <c r="G1" s="76"/>
      <c r="H1" s="76"/>
      <c r="I1" s="76"/>
      <c r="J1" s="73"/>
      <c r="K1" s="73"/>
      <c r="L1" s="73"/>
      <c r="M1" s="74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3"/>
      <c r="AB1" s="76"/>
      <c r="AC1" s="74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3"/>
      <c r="AW1" s="73"/>
      <c r="AX1" s="73"/>
      <c r="AY1" s="73"/>
      <c r="AZ1" s="73"/>
      <c r="BA1" s="73"/>
      <c r="BB1" s="73"/>
      <c r="BC1" s="77" t="s">
        <v>767</v>
      </c>
    </row>
    <row r="2" spans="1:58" ht="16.5" customHeight="1" thickTop="1" x14ac:dyDescent="0.25">
      <c r="A2" s="73"/>
      <c r="B2" s="74"/>
      <c r="C2" s="75"/>
      <c r="D2" s="76"/>
      <c r="E2" s="76"/>
      <c r="F2" s="79"/>
      <c r="G2" s="76"/>
      <c r="H2" s="76"/>
      <c r="I2" s="76"/>
      <c r="J2" s="73"/>
      <c r="K2" s="73"/>
      <c r="L2" s="73"/>
      <c r="M2" s="80"/>
      <c r="N2" s="81"/>
      <c r="O2" s="81"/>
      <c r="P2" s="81"/>
      <c r="Q2" s="81"/>
      <c r="R2" s="81"/>
      <c r="S2" s="795" t="s">
        <v>2916</v>
      </c>
      <c r="T2" s="796"/>
      <c r="U2" s="796"/>
      <c r="V2" s="797"/>
      <c r="W2" s="797"/>
      <c r="X2" s="797"/>
      <c r="Y2" s="797"/>
      <c r="Z2" s="798"/>
      <c r="AA2" s="73"/>
      <c r="AB2" s="76"/>
      <c r="AC2" s="82"/>
      <c r="AD2" s="76"/>
      <c r="AE2" s="83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3"/>
      <c r="AW2" s="73"/>
      <c r="AX2" s="73"/>
      <c r="AY2" s="73"/>
      <c r="AZ2" s="73"/>
      <c r="BA2" s="73"/>
      <c r="BB2" s="73"/>
      <c r="BC2" s="77" t="s">
        <v>1973</v>
      </c>
    </row>
    <row r="3" spans="1:58" ht="16.5" customHeight="1" thickBot="1" x14ac:dyDescent="0.3">
      <c r="A3" s="73"/>
      <c r="B3" s="74"/>
      <c r="C3" s="75"/>
      <c r="D3" s="76"/>
      <c r="E3" s="76"/>
      <c r="F3" s="79"/>
      <c r="G3" s="76"/>
      <c r="H3" s="76"/>
      <c r="I3" s="76"/>
      <c r="J3" s="73"/>
      <c r="K3" s="73"/>
      <c r="L3" s="73"/>
      <c r="M3" s="80"/>
      <c r="N3" s="81"/>
      <c r="O3" s="81"/>
      <c r="P3" s="81"/>
      <c r="Q3" s="81"/>
      <c r="R3" s="81"/>
      <c r="S3" s="799" t="s">
        <v>2917</v>
      </c>
      <c r="T3" s="800"/>
      <c r="U3" s="800"/>
      <c r="V3" s="801"/>
      <c r="W3" s="801"/>
      <c r="X3" s="801"/>
      <c r="Y3" s="801"/>
      <c r="Z3" s="802"/>
      <c r="AA3" s="73"/>
      <c r="AB3" s="76"/>
      <c r="AC3" s="74"/>
      <c r="AD3" s="76"/>
      <c r="AE3" s="83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3"/>
      <c r="AW3" s="73"/>
      <c r="AX3" s="73"/>
      <c r="AY3" s="73"/>
      <c r="AZ3" s="73"/>
      <c r="BA3" s="73"/>
      <c r="BB3" s="73"/>
    </row>
    <row r="4" spans="1:58" ht="16.5" customHeight="1" thickTop="1" x14ac:dyDescent="0.25">
      <c r="A4" s="73"/>
      <c r="B4" s="74"/>
      <c r="C4" s="75"/>
      <c r="D4" s="76"/>
      <c r="E4" s="76"/>
      <c r="F4" s="79"/>
      <c r="G4" s="76"/>
      <c r="H4" s="76"/>
      <c r="I4" s="76"/>
      <c r="J4" s="73"/>
      <c r="K4" s="73"/>
      <c r="L4" s="73"/>
      <c r="M4" s="80"/>
      <c r="N4" s="81"/>
      <c r="O4" s="81"/>
      <c r="P4" s="81"/>
      <c r="Q4" s="81"/>
      <c r="R4" s="81"/>
      <c r="S4" s="84"/>
      <c r="T4" s="84"/>
      <c r="U4" s="84"/>
      <c r="V4" s="85"/>
      <c r="W4" s="85"/>
      <c r="X4" s="85"/>
      <c r="Y4" s="85"/>
      <c r="Z4" s="85"/>
      <c r="AA4" s="73"/>
      <c r="AB4" s="76"/>
      <c r="AC4" s="74"/>
      <c r="AD4" s="76"/>
      <c r="AE4" s="83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3"/>
      <c r="AW4" s="73"/>
      <c r="AX4" s="73"/>
      <c r="AY4" s="73"/>
      <c r="AZ4" s="73"/>
      <c r="BA4" s="73"/>
      <c r="BB4" s="73"/>
    </row>
    <row r="5" spans="1:58" ht="16.5" customHeight="1" x14ac:dyDescent="0.25">
      <c r="A5" s="73"/>
      <c r="B5" s="74"/>
      <c r="C5" s="75"/>
      <c r="D5" s="76"/>
      <c r="E5" s="76"/>
      <c r="F5" s="79"/>
      <c r="G5" s="76"/>
      <c r="H5" s="76"/>
      <c r="I5" s="76"/>
      <c r="J5" s="73"/>
      <c r="K5" s="73"/>
      <c r="L5" s="73"/>
      <c r="M5" s="80"/>
      <c r="N5" s="81"/>
      <c r="O5" s="81"/>
      <c r="P5" s="81"/>
      <c r="Q5" s="81"/>
      <c r="R5" s="81"/>
      <c r="S5" s="84"/>
      <c r="T5" s="84"/>
      <c r="U5" s="84"/>
      <c r="V5" s="85"/>
      <c r="W5" s="85"/>
      <c r="X5" s="85"/>
      <c r="Y5" s="85"/>
      <c r="Z5" s="85"/>
      <c r="AA5" s="73"/>
      <c r="AB5" s="76"/>
      <c r="AC5" s="74"/>
      <c r="AD5" s="76"/>
      <c r="AE5" s="83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3"/>
      <c r="AW5" s="73"/>
      <c r="AX5" s="73"/>
      <c r="AY5" s="73"/>
      <c r="AZ5" s="73"/>
      <c r="BA5" s="73"/>
      <c r="BB5" s="73"/>
      <c r="BD5" s="78" t="s">
        <v>4112</v>
      </c>
      <c r="BE5" s="78" t="s">
        <v>4382</v>
      </c>
      <c r="BF5" s="78" t="s">
        <v>4130</v>
      </c>
    </row>
    <row r="6" spans="1:58" ht="16.5" customHeight="1" x14ac:dyDescent="0.25">
      <c r="A6" s="73"/>
      <c r="B6" s="74"/>
      <c r="C6" s="75"/>
      <c r="D6" s="76"/>
      <c r="E6" s="76"/>
      <c r="F6" s="79"/>
      <c r="G6" s="76"/>
      <c r="H6" s="76"/>
      <c r="I6" s="76"/>
      <c r="J6" s="73"/>
      <c r="K6" s="73"/>
      <c r="L6" s="73"/>
      <c r="M6" s="74"/>
      <c r="N6" s="76"/>
      <c r="O6" s="76"/>
      <c r="P6" s="76"/>
      <c r="Q6" s="76"/>
      <c r="R6" s="76"/>
      <c r="S6" s="86"/>
      <c r="T6" s="86"/>
      <c r="U6" s="86"/>
      <c r="V6" s="76"/>
      <c r="W6" s="76"/>
      <c r="X6" s="76"/>
      <c r="Y6" s="76"/>
      <c r="Z6" s="76"/>
      <c r="AA6" s="87"/>
      <c r="AB6" s="76"/>
      <c r="AC6" s="74"/>
      <c r="AD6" s="76"/>
      <c r="AE6" s="83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3"/>
      <c r="AW6" s="73"/>
      <c r="AX6" s="73"/>
      <c r="AY6" s="73"/>
      <c r="AZ6" s="73"/>
      <c r="BA6" s="73"/>
      <c r="BB6" s="73"/>
      <c r="BD6" s="78" t="s">
        <v>4124</v>
      </c>
      <c r="BE6" s="78" t="s">
        <v>4383</v>
      </c>
      <c r="BF6" s="78" t="s">
        <v>4136</v>
      </c>
    </row>
    <row r="7" spans="1:58" ht="16.5" customHeight="1" thickBot="1" x14ac:dyDescent="0.3">
      <c r="A7" s="73"/>
      <c r="B7" s="74"/>
      <c r="C7" s="803" t="s">
        <v>2918</v>
      </c>
      <c r="D7" s="803"/>
      <c r="E7" s="803"/>
      <c r="F7" s="803"/>
      <c r="G7" s="803"/>
      <c r="H7" s="803"/>
      <c r="I7" s="803"/>
      <c r="J7" s="803"/>
      <c r="K7" s="803"/>
      <c r="L7" s="803"/>
      <c r="M7" s="803"/>
      <c r="N7" s="803"/>
      <c r="O7" s="803"/>
      <c r="P7" s="803"/>
      <c r="Q7" s="803"/>
      <c r="R7" s="803"/>
      <c r="S7" s="803"/>
      <c r="T7" s="803"/>
      <c r="U7" s="803"/>
      <c r="V7" s="803"/>
      <c r="W7" s="803"/>
      <c r="X7" s="803"/>
      <c r="Y7" s="803"/>
      <c r="Z7" s="803"/>
      <c r="AA7" s="87"/>
      <c r="AB7" s="76"/>
      <c r="AC7" s="74"/>
      <c r="AD7" s="76"/>
      <c r="AE7" s="83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3"/>
      <c r="AW7" s="73"/>
      <c r="AX7" s="73"/>
      <c r="AY7" s="73"/>
      <c r="AZ7" s="73"/>
      <c r="BA7" s="73"/>
      <c r="BB7" s="73"/>
      <c r="BD7" s="78" t="s">
        <v>4119</v>
      </c>
      <c r="BE7" s="78" t="s">
        <v>4384</v>
      </c>
      <c r="BF7" s="78" t="s">
        <v>4137</v>
      </c>
    </row>
    <row r="8" spans="1:58" ht="16.5" customHeight="1" thickTop="1" thickBot="1" x14ac:dyDescent="0.35">
      <c r="A8" s="73"/>
      <c r="B8" s="76"/>
      <c r="C8" s="804" t="s">
        <v>2919</v>
      </c>
      <c r="D8" s="804"/>
      <c r="E8" s="804"/>
      <c r="F8" s="804"/>
      <c r="G8" s="804"/>
      <c r="H8" s="804"/>
      <c r="I8" s="804"/>
      <c r="J8" s="804"/>
      <c r="K8" s="804"/>
      <c r="L8" s="804"/>
      <c r="M8" s="804"/>
      <c r="N8" s="804"/>
      <c r="O8" s="804"/>
      <c r="P8" s="804"/>
      <c r="Q8" s="804"/>
      <c r="R8" s="804"/>
      <c r="S8" s="804"/>
      <c r="T8" s="804"/>
      <c r="U8" s="804"/>
      <c r="V8" s="804"/>
      <c r="W8" s="804"/>
      <c r="X8" s="804"/>
      <c r="Y8" s="804"/>
      <c r="Z8" s="804"/>
      <c r="AA8" s="73"/>
      <c r="AB8" s="76"/>
      <c r="AC8" s="743" t="s">
        <v>4150</v>
      </c>
      <c r="AD8" s="744"/>
      <c r="AE8" s="744"/>
      <c r="AF8" s="744"/>
      <c r="AG8" s="744"/>
      <c r="AH8" s="744"/>
      <c r="AI8" s="744"/>
      <c r="AJ8" s="744"/>
      <c r="AK8" s="744"/>
      <c r="AL8" s="744"/>
      <c r="AM8" s="744"/>
      <c r="AN8" s="745"/>
      <c r="AO8" s="745"/>
      <c r="AP8" s="745"/>
      <c r="AQ8" s="745"/>
      <c r="AR8" s="744"/>
      <c r="AS8" s="744"/>
      <c r="AT8" s="744"/>
      <c r="AU8" s="744"/>
      <c r="AV8" s="744"/>
      <c r="AW8" s="726">
        <f>B20</f>
        <v>0</v>
      </c>
      <c r="AX8" s="726"/>
      <c r="AY8" s="182"/>
      <c r="AZ8" s="182"/>
      <c r="BA8" s="183"/>
      <c r="BB8" s="73"/>
      <c r="BD8" s="78" t="s">
        <v>4116</v>
      </c>
      <c r="BF8" s="78" t="s">
        <v>4138</v>
      </c>
    </row>
    <row r="9" spans="1:58" ht="16.5" customHeight="1" thickTop="1" thickBot="1" x14ac:dyDescent="0.3">
      <c r="A9" s="73"/>
      <c r="B9" s="76"/>
      <c r="C9" s="75"/>
      <c r="D9" s="76"/>
      <c r="E9" s="76"/>
      <c r="F9" s="76"/>
      <c r="G9" s="76"/>
      <c r="H9" s="76"/>
      <c r="I9" s="76"/>
      <c r="J9" s="73"/>
      <c r="K9" s="73"/>
      <c r="L9" s="73"/>
      <c r="M9" s="80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73"/>
      <c r="AB9" s="76"/>
      <c r="AC9" s="734" t="s">
        <v>1946</v>
      </c>
      <c r="AD9" s="735"/>
      <c r="AE9" s="735" t="s">
        <v>1946</v>
      </c>
      <c r="AF9" s="735"/>
      <c r="AG9" s="735" t="s">
        <v>1946</v>
      </c>
      <c r="AH9" s="735"/>
      <c r="AI9" s="772" t="s">
        <v>1948</v>
      </c>
      <c r="AJ9" s="773"/>
      <c r="AK9" s="773"/>
      <c r="AL9" s="773"/>
      <c r="AM9" s="774"/>
      <c r="AN9" s="719" t="s">
        <v>4127</v>
      </c>
      <c r="AO9" s="720"/>
      <c r="AP9" s="720"/>
      <c r="AQ9" s="720"/>
      <c r="AR9" s="786"/>
      <c r="AS9" s="791" t="s">
        <v>4132</v>
      </c>
      <c r="AT9" s="791"/>
      <c r="AU9" s="791"/>
      <c r="AV9" s="719" t="s">
        <v>4129</v>
      </c>
      <c r="AW9" s="720"/>
      <c r="AX9" s="786"/>
      <c r="AY9" s="772" t="s">
        <v>4131</v>
      </c>
      <c r="AZ9" s="773"/>
      <c r="BA9" s="813"/>
      <c r="BB9" s="73"/>
      <c r="BD9" s="78" t="s">
        <v>4117</v>
      </c>
    </row>
    <row r="10" spans="1:58" ht="16.5" customHeight="1" thickTop="1" thickBot="1" x14ac:dyDescent="0.25">
      <c r="A10" s="73"/>
      <c r="B10" s="805" t="s">
        <v>2921</v>
      </c>
      <c r="C10" s="806"/>
      <c r="D10" s="806"/>
      <c r="E10" s="806"/>
      <c r="F10" s="806"/>
      <c r="G10" s="806"/>
      <c r="H10" s="806"/>
      <c r="I10" s="806"/>
      <c r="J10" s="806"/>
      <c r="K10" s="806"/>
      <c r="L10" s="806"/>
      <c r="M10" s="806"/>
      <c r="N10" s="806"/>
      <c r="O10" s="806"/>
      <c r="P10" s="806"/>
      <c r="Q10" s="806"/>
      <c r="R10" s="806"/>
      <c r="S10" s="806"/>
      <c r="T10" s="806"/>
      <c r="U10" s="806"/>
      <c r="V10" s="806"/>
      <c r="W10" s="806"/>
      <c r="X10" s="806"/>
      <c r="Y10" s="806"/>
      <c r="Z10" s="807"/>
      <c r="AA10" s="76"/>
      <c r="AB10" s="76"/>
      <c r="AC10" s="736"/>
      <c r="AD10" s="737"/>
      <c r="AE10" s="737"/>
      <c r="AF10" s="737"/>
      <c r="AG10" s="737"/>
      <c r="AH10" s="737"/>
      <c r="AI10" s="775"/>
      <c r="AJ10" s="776"/>
      <c r="AK10" s="776"/>
      <c r="AL10" s="776"/>
      <c r="AM10" s="777"/>
      <c r="AN10" s="721"/>
      <c r="AO10" s="722"/>
      <c r="AP10" s="722"/>
      <c r="AQ10" s="722"/>
      <c r="AR10" s="787"/>
      <c r="AS10" s="791"/>
      <c r="AT10" s="791"/>
      <c r="AU10" s="791"/>
      <c r="AV10" s="721"/>
      <c r="AW10" s="722"/>
      <c r="AX10" s="787"/>
      <c r="AY10" s="775"/>
      <c r="AZ10" s="776"/>
      <c r="BA10" s="814"/>
      <c r="BB10" s="73"/>
      <c r="BD10" s="78" t="s">
        <v>4121</v>
      </c>
      <c r="BE10" s="78" t="s">
        <v>4386</v>
      </c>
      <c r="BF10" s="78" t="s">
        <v>1973</v>
      </c>
    </row>
    <row r="11" spans="1:58" ht="16.5" customHeight="1" thickTop="1" x14ac:dyDescent="0.2">
      <c r="A11" s="73"/>
      <c r="B11" s="808" t="s">
        <v>2922</v>
      </c>
      <c r="C11" s="809"/>
      <c r="D11" s="809"/>
      <c r="E11" s="809"/>
      <c r="F11" s="809"/>
      <c r="G11" s="809"/>
      <c r="H11" s="809"/>
      <c r="I11" s="809"/>
      <c r="J11" s="809"/>
      <c r="K11" s="809" t="s">
        <v>2923</v>
      </c>
      <c r="L11" s="809"/>
      <c r="M11" s="809"/>
      <c r="N11" s="809"/>
      <c r="O11" s="809"/>
      <c r="P11" s="809"/>
      <c r="Q11" s="809"/>
      <c r="R11" s="809"/>
      <c r="S11" s="809"/>
      <c r="T11" s="809"/>
      <c r="U11" s="809"/>
      <c r="V11" s="809"/>
      <c r="W11" s="809"/>
      <c r="X11" s="809"/>
      <c r="Y11" s="809"/>
      <c r="Z11" s="810"/>
      <c r="AA11" s="76"/>
      <c r="AB11" s="76"/>
      <c r="AC11" s="793"/>
      <c r="AD11" s="794"/>
      <c r="AE11" s="794"/>
      <c r="AF11" s="794"/>
      <c r="AG11" s="794"/>
      <c r="AH11" s="794"/>
      <c r="AI11" s="731" t="str">
        <f>IF(AC11&lt;&gt;0,IFERROR(VLOOKUP(AC11,'Acuario (Arribado - mortalidad)'!$C$15:$E$244,3,FALSE),""),"")</f>
        <v/>
      </c>
      <c r="AJ11" s="732"/>
      <c r="AK11" s="732"/>
      <c r="AL11" s="732"/>
      <c r="AM11" s="733"/>
      <c r="AN11" s="788"/>
      <c r="AO11" s="789"/>
      <c r="AP11" s="789"/>
      <c r="AQ11" s="789"/>
      <c r="AR11" s="790"/>
      <c r="AS11" s="792"/>
      <c r="AT11" s="792"/>
      <c r="AU11" s="792"/>
      <c r="AV11" s="788"/>
      <c r="AW11" s="789"/>
      <c r="AX11" s="790"/>
      <c r="AY11" s="788"/>
      <c r="AZ11" s="789"/>
      <c r="BA11" s="815"/>
      <c r="BB11" s="73"/>
      <c r="BD11" s="78" t="s">
        <v>4155</v>
      </c>
      <c r="BE11" s="78" t="s">
        <v>4123</v>
      </c>
      <c r="BF11" s="78" t="s">
        <v>4186</v>
      </c>
    </row>
    <row r="12" spans="1:58" ht="16.5" customHeight="1" x14ac:dyDescent="0.2">
      <c r="A12" s="73"/>
      <c r="B12" s="778">
        <f>'ORDEN DE CUARENTENA'!Q7</f>
        <v>0</v>
      </c>
      <c r="C12" s="779"/>
      <c r="D12" s="779"/>
      <c r="E12" s="779"/>
      <c r="F12" s="779"/>
      <c r="G12" s="779"/>
      <c r="H12" s="779"/>
      <c r="I12" s="779"/>
      <c r="J12" s="779"/>
      <c r="K12" s="780">
        <f>'ORDEN DE CUARENTENA'!H7</f>
        <v>0</v>
      </c>
      <c r="L12" s="781"/>
      <c r="M12" s="781"/>
      <c r="N12" s="781"/>
      <c r="O12" s="781"/>
      <c r="P12" s="781"/>
      <c r="Q12" s="781"/>
      <c r="R12" s="781"/>
      <c r="S12" s="781"/>
      <c r="T12" s="781"/>
      <c r="U12" s="781"/>
      <c r="V12" s="781"/>
      <c r="W12" s="781"/>
      <c r="X12" s="781"/>
      <c r="Y12" s="781"/>
      <c r="Z12" s="782"/>
      <c r="AA12" s="76"/>
      <c r="AB12" s="76"/>
      <c r="AC12" s="746"/>
      <c r="AD12" s="747"/>
      <c r="AE12" s="747"/>
      <c r="AF12" s="747"/>
      <c r="AG12" s="747"/>
      <c r="AH12" s="747"/>
      <c r="AI12" s="731" t="str">
        <f>IF(AC12&lt;&gt;0,IFERROR(VLOOKUP(AC12,'Acuario (Arribado - mortalidad)'!$C$15:$E$244,3,FALSE),""),"")</f>
        <v/>
      </c>
      <c r="AJ12" s="732"/>
      <c r="AK12" s="732"/>
      <c r="AL12" s="732"/>
      <c r="AM12" s="733"/>
      <c r="AN12" s="759"/>
      <c r="AO12" s="759"/>
      <c r="AP12" s="759"/>
      <c r="AQ12" s="759"/>
      <c r="AR12" s="759"/>
      <c r="AS12" s="812"/>
      <c r="AT12" s="812"/>
      <c r="AU12" s="812"/>
      <c r="AV12" s="759"/>
      <c r="AW12" s="759"/>
      <c r="AX12" s="759"/>
      <c r="AY12" s="759"/>
      <c r="AZ12" s="759"/>
      <c r="BA12" s="811"/>
      <c r="BB12" s="73"/>
      <c r="BD12" s="78" t="s">
        <v>4111</v>
      </c>
      <c r="BE12" s="78" t="s">
        <v>4387</v>
      </c>
      <c r="BF12" s="78" t="s">
        <v>4187</v>
      </c>
    </row>
    <row r="13" spans="1:58" ht="16.5" customHeight="1" x14ac:dyDescent="0.2">
      <c r="A13" s="73"/>
      <c r="B13" s="778"/>
      <c r="C13" s="779"/>
      <c r="D13" s="779"/>
      <c r="E13" s="779"/>
      <c r="F13" s="779"/>
      <c r="G13" s="779"/>
      <c r="H13" s="779"/>
      <c r="I13" s="779"/>
      <c r="J13" s="779"/>
      <c r="K13" s="783"/>
      <c r="L13" s="784"/>
      <c r="M13" s="784"/>
      <c r="N13" s="784"/>
      <c r="O13" s="784"/>
      <c r="P13" s="784"/>
      <c r="Q13" s="784"/>
      <c r="R13" s="784"/>
      <c r="S13" s="784"/>
      <c r="T13" s="784"/>
      <c r="U13" s="784"/>
      <c r="V13" s="784"/>
      <c r="W13" s="784"/>
      <c r="X13" s="784"/>
      <c r="Y13" s="784"/>
      <c r="Z13" s="785"/>
      <c r="AA13" s="76"/>
      <c r="AB13" s="76"/>
      <c r="AC13" s="746"/>
      <c r="AD13" s="747"/>
      <c r="AE13" s="747"/>
      <c r="AF13" s="747"/>
      <c r="AG13" s="747"/>
      <c r="AH13" s="747"/>
      <c r="AI13" s="731" t="str">
        <f>IF(AC13&lt;&gt;0,IFERROR(VLOOKUP(AC13,'Acuario (Arribado - mortalidad)'!$C$15:$E$244,3,FALSE),""),"")</f>
        <v/>
      </c>
      <c r="AJ13" s="732"/>
      <c r="AK13" s="732"/>
      <c r="AL13" s="732"/>
      <c r="AM13" s="733"/>
      <c r="AN13" s="759"/>
      <c r="AO13" s="759"/>
      <c r="AP13" s="759"/>
      <c r="AQ13" s="759"/>
      <c r="AR13" s="759"/>
      <c r="AS13" s="812"/>
      <c r="AT13" s="812"/>
      <c r="AU13" s="812"/>
      <c r="AV13" s="759"/>
      <c r="AW13" s="759"/>
      <c r="AX13" s="759"/>
      <c r="AY13" s="759"/>
      <c r="AZ13" s="759"/>
      <c r="BA13" s="811"/>
      <c r="BB13" s="73"/>
      <c r="BD13" s="78" t="s">
        <v>4118</v>
      </c>
      <c r="BE13" s="78" t="s">
        <v>4388</v>
      </c>
      <c r="BF13" s="78" t="s">
        <v>4188</v>
      </c>
    </row>
    <row r="14" spans="1:58" ht="16.5" customHeight="1" x14ac:dyDescent="0.2">
      <c r="A14" s="73"/>
      <c r="B14" s="760" t="s">
        <v>2924</v>
      </c>
      <c r="C14" s="761"/>
      <c r="D14" s="761"/>
      <c r="E14" s="761"/>
      <c r="F14" s="762"/>
      <c r="G14" s="766" t="s">
        <v>9</v>
      </c>
      <c r="H14" s="761"/>
      <c r="I14" s="761"/>
      <c r="J14" s="761"/>
      <c r="K14" s="761"/>
      <c r="L14" s="761"/>
      <c r="M14" s="761"/>
      <c r="N14" s="761"/>
      <c r="O14" s="761"/>
      <c r="P14" s="761"/>
      <c r="Q14" s="761"/>
      <c r="R14" s="761"/>
      <c r="S14" s="761"/>
      <c r="T14" s="762"/>
      <c r="U14" s="748" t="s">
        <v>4270</v>
      </c>
      <c r="V14" s="749"/>
      <c r="W14" s="749"/>
      <c r="X14" s="749"/>
      <c r="Y14" s="749"/>
      <c r="Z14" s="750"/>
      <c r="AA14" s="76"/>
      <c r="AB14" s="76"/>
      <c r="AC14" s="746"/>
      <c r="AD14" s="747"/>
      <c r="AE14" s="747"/>
      <c r="AF14" s="747"/>
      <c r="AG14" s="747"/>
      <c r="AH14" s="747"/>
      <c r="AI14" s="731" t="str">
        <f>IF(AC14&lt;&gt;0,IFERROR(VLOOKUP(AC14,'Acuario (Arribado - mortalidad)'!$C$15:$E$244,3,FALSE),""),"")</f>
        <v/>
      </c>
      <c r="AJ14" s="732"/>
      <c r="AK14" s="732"/>
      <c r="AL14" s="732"/>
      <c r="AM14" s="733"/>
      <c r="AN14" s="759"/>
      <c r="AO14" s="759"/>
      <c r="AP14" s="759"/>
      <c r="AQ14" s="759"/>
      <c r="AR14" s="759"/>
      <c r="AS14" s="812"/>
      <c r="AT14" s="812"/>
      <c r="AU14" s="812"/>
      <c r="AV14" s="759"/>
      <c r="AW14" s="759"/>
      <c r="AX14" s="759"/>
      <c r="AY14" s="759"/>
      <c r="AZ14" s="759"/>
      <c r="BA14" s="811"/>
      <c r="BB14" s="73"/>
      <c r="BD14" s="78" t="s">
        <v>4114</v>
      </c>
      <c r="BE14" s="78" t="s">
        <v>4389</v>
      </c>
    </row>
    <row r="15" spans="1:58" ht="16.5" customHeight="1" x14ac:dyDescent="0.2">
      <c r="A15" s="73"/>
      <c r="B15" s="763">
        <f>'ORDEN DE CUARENTENA'!S8</f>
        <v>0</v>
      </c>
      <c r="C15" s="764"/>
      <c r="D15" s="764"/>
      <c r="E15" s="764"/>
      <c r="F15" s="765"/>
      <c r="G15" s="767">
        <f>'ORDEN DE CUARENTENA'!F8</f>
        <v>0</v>
      </c>
      <c r="H15" s="768"/>
      <c r="I15" s="768"/>
      <c r="J15" s="768"/>
      <c r="K15" s="768"/>
      <c r="L15" s="768"/>
      <c r="M15" s="768"/>
      <c r="N15" s="768"/>
      <c r="O15" s="768"/>
      <c r="P15" s="768"/>
      <c r="Q15" s="768"/>
      <c r="R15" s="768"/>
      <c r="S15" s="768"/>
      <c r="T15" s="769"/>
      <c r="U15" s="751"/>
      <c r="V15" s="752"/>
      <c r="W15" s="752"/>
      <c r="X15" s="752"/>
      <c r="Y15" s="752"/>
      <c r="Z15" s="753"/>
      <c r="AA15" s="76"/>
      <c r="AB15" s="76"/>
      <c r="AC15" s="746"/>
      <c r="AD15" s="747"/>
      <c r="AE15" s="747"/>
      <c r="AF15" s="747"/>
      <c r="AG15" s="747"/>
      <c r="AH15" s="747"/>
      <c r="AI15" s="731" t="str">
        <f>IF(AC15&lt;&gt;0,IFERROR(VLOOKUP(AC15,'Acuario (Arribado - mortalidad)'!$C$15:$E$244,3,FALSE),""),"")</f>
        <v/>
      </c>
      <c r="AJ15" s="732"/>
      <c r="AK15" s="732"/>
      <c r="AL15" s="732"/>
      <c r="AM15" s="733"/>
      <c r="AN15" s="759"/>
      <c r="AO15" s="759"/>
      <c r="AP15" s="759"/>
      <c r="AQ15" s="759"/>
      <c r="AR15" s="759"/>
      <c r="AS15" s="812"/>
      <c r="AT15" s="812"/>
      <c r="AU15" s="812"/>
      <c r="AV15" s="759"/>
      <c r="AW15" s="759"/>
      <c r="AX15" s="759"/>
      <c r="AY15" s="759"/>
      <c r="AZ15" s="759"/>
      <c r="BA15" s="811"/>
      <c r="BB15" s="73"/>
      <c r="BD15" s="78" t="s">
        <v>4115</v>
      </c>
      <c r="BE15" s="78" t="s">
        <v>4390</v>
      </c>
    </row>
    <row r="16" spans="1:58" ht="16.5" customHeight="1" thickBot="1" x14ac:dyDescent="0.25">
      <c r="A16" s="73"/>
      <c r="B16" s="754" t="s">
        <v>2925</v>
      </c>
      <c r="C16" s="749"/>
      <c r="D16" s="749"/>
      <c r="E16" s="749"/>
      <c r="F16" s="749"/>
      <c r="G16" s="749"/>
      <c r="H16" s="749"/>
      <c r="I16" s="749"/>
      <c r="J16" s="755"/>
      <c r="K16" s="832"/>
      <c r="L16" s="833"/>
      <c r="M16" s="833"/>
      <c r="N16" s="833"/>
      <c r="O16" s="833"/>
      <c r="P16" s="833"/>
      <c r="Q16" s="833"/>
      <c r="R16" s="833"/>
      <c r="S16" s="833"/>
      <c r="T16" s="834"/>
      <c r="U16" s="818" t="s">
        <v>4268</v>
      </c>
      <c r="V16" s="844"/>
      <c r="W16" s="844"/>
      <c r="X16" s="845"/>
      <c r="Y16" s="818">
        <f>BD49</f>
        <v>0</v>
      </c>
      <c r="Z16" s="819"/>
      <c r="AA16" s="73"/>
      <c r="AB16" s="76"/>
      <c r="AC16" s="817"/>
      <c r="AD16" s="716"/>
      <c r="AE16" s="716"/>
      <c r="AF16" s="716"/>
      <c r="AG16" s="716"/>
      <c r="AH16" s="716"/>
      <c r="AI16" s="731" t="str">
        <f>IF(AC16&lt;&gt;0,IFERROR(VLOOKUP(AC16,'Acuario (Arribado - mortalidad)'!$C$15:$E$244,3,FALSE),""),"")</f>
        <v/>
      </c>
      <c r="AJ16" s="732"/>
      <c r="AK16" s="732"/>
      <c r="AL16" s="732"/>
      <c r="AM16" s="733"/>
      <c r="AN16" s="770"/>
      <c r="AO16" s="770"/>
      <c r="AP16" s="770"/>
      <c r="AQ16" s="770"/>
      <c r="AR16" s="770"/>
      <c r="AS16" s="816"/>
      <c r="AT16" s="816"/>
      <c r="AU16" s="816"/>
      <c r="AV16" s="770"/>
      <c r="AW16" s="770"/>
      <c r="AX16" s="770"/>
      <c r="AY16" s="770"/>
      <c r="AZ16" s="770"/>
      <c r="BA16" s="771"/>
      <c r="BB16" s="73"/>
      <c r="BD16" s="78" t="s">
        <v>4128</v>
      </c>
      <c r="BE16" s="78" t="s">
        <v>4391</v>
      </c>
    </row>
    <row r="17" spans="1:64" ht="14.25" customHeight="1" thickTop="1" thickBot="1" x14ac:dyDescent="0.25">
      <c r="A17" s="88"/>
      <c r="B17" s="756"/>
      <c r="C17" s="757"/>
      <c r="D17" s="757"/>
      <c r="E17" s="757"/>
      <c r="F17" s="757"/>
      <c r="G17" s="757"/>
      <c r="H17" s="757"/>
      <c r="I17" s="757"/>
      <c r="J17" s="758"/>
      <c r="K17" s="835"/>
      <c r="L17" s="836"/>
      <c r="M17" s="836"/>
      <c r="N17" s="836"/>
      <c r="O17" s="836"/>
      <c r="P17" s="836"/>
      <c r="Q17" s="836"/>
      <c r="R17" s="836"/>
      <c r="S17" s="836"/>
      <c r="T17" s="837"/>
      <c r="U17" s="846" t="s">
        <v>4265</v>
      </c>
      <c r="V17" s="847"/>
      <c r="W17" s="847"/>
      <c r="X17" s="848"/>
      <c r="Y17" s="820" t="str">
        <f>BF49</f>
        <v>0</v>
      </c>
      <c r="Z17" s="821"/>
      <c r="AA17" s="73"/>
      <c r="AB17" s="76"/>
      <c r="AC17" s="725" t="s">
        <v>4379</v>
      </c>
      <c r="AD17" s="726"/>
      <c r="AE17" s="726"/>
      <c r="AF17" s="726"/>
      <c r="AG17" s="726"/>
      <c r="AH17" s="726"/>
      <c r="AI17" s="726"/>
      <c r="AJ17" s="726"/>
      <c r="AK17" s="726"/>
      <c r="AL17" s="726"/>
      <c r="AM17" s="726"/>
      <c r="AN17" s="726"/>
      <c r="AO17" s="726"/>
      <c r="AP17" s="726"/>
      <c r="AQ17" s="726"/>
      <c r="AR17" s="726"/>
      <c r="AS17" s="726"/>
      <c r="AT17" s="726"/>
      <c r="AU17" s="726"/>
      <c r="AV17" s="726"/>
      <c r="AW17" s="726"/>
      <c r="AX17" s="726"/>
      <c r="AY17" s="726"/>
      <c r="AZ17" s="726"/>
      <c r="BA17" s="727"/>
      <c r="BB17" s="73"/>
      <c r="BD17" s="78" t="s">
        <v>4113</v>
      </c>
      <c r="BE17" s="78" t="s">
        <v>4392</v>
      </c>
      <c r="BF17" s="78" t="s">
        <v>4133</v>
      </c>
    </row>
    <row r="18" spans="1:64" ht="14.25" customHeight="1" thickTop="1" thickBot="1" x14ac:dyDescent="0.25">
      <c r="A18" s="88"/>
      <c r="B18" s="725" t="s">
        <v>2926</v>
      </c>
      <c r="C18" s="726"/>
      <c r="D18" s="726"/>
      <c r="E18" s="726"/>
      <c r="F18" s="726"/>
      <c r="G18" s="726"/>
      <c r="H18" s="726"/>
      <c r="I18" s="726"/>
      <c r="J18" s="726"/>
      <c r="K18" s="726"/>
      <c r="L18" s="726"/>
      <c r="M18" s="726"/>
      <c r="N18" s="726"/>
      <c r="O18" s="726"/>
      <c r="P18" s="725" t="s">
        <v>2927</v>
      </c>
      <c r="Q18" s="726"/>
      <c r="R18" s="726"/>
      <c r="S18" s="726"/>
      <c r="T18" s="726"/>
      <c r="U18" s="726"/>
      <c r="V18" s="726"/>
      <c r="W18" s="726"/>
      <c r="X18" s="726"/>
      <c r="Y18" s="726"/>
      <c r="Z18" s="727"/>
      <c r="AA18" s="73"/>
      <c r="AB18" s="76"/>
      <c r="AC18" s="734" t="s">
        <v>2920</v>
      </c>
      <c r="AD18" s="735"/>
      <c r="AE18" s="719" t="s">
        <v>4149</v>
      </c>
      <c r="AF18" s="720"/>
      <c r="AG18" s="720"/>
      <c r="AH18" s="772" t="s">
        <v>1948</v>
      </c>
      <c r="AI18" s="773"/>
      <c r="AJ18" s="773"/>
      <c r="AK18" s="773"/>
      <c r="AL18" s="774"/>
      <c r="AM18" s="735" t="s">
        <v>4380</v>
      </c>
      <c r="AN18" s="735"/>
      <c r="AO18" s="735" t="s">
        <v>4381</v>
      </c>
      <c r="AP18" s="735"/>
      <c r="AQ18" s="735"/>
      <c r="AR18" s="826" t="s">
        <v>4385</v>
      </c>
      <c r="AS18" s="827"/>
      <c r="AT18" s="827"/>
      <c r="AU18" s="827"/>
      <c r="AV18" s="827"/>
      <c r="AW18" s="827"/>
      <c r="AX18" s="827"/>
      <c r="AY18" s="827"/>
      <c r="AZ18" s="827"/>
      <c r="BA18" s="828"/>
      <c r="BB18" s="73"/>
      <c r="BD18" s="78" t="s">
        <v>4123</v>
      </c>
      <c r="BE18" s="78" t="s">
        <v>4393</v>
      </c>
      <c r="BF18" s="78" t="s">
        <v>4134</v>
      </c>
    </row>
    <row r="19" spans="1:64" ht="13.5" customHeight="1" thickTop="1" x14ac:dyDescent="0.2">
      <c r="A19" s="88"/>
      <c r="B19" s="738" t="s">
        <v>2920</v>
      </c>
      <c r="C19" s="739"/>
      <c r="D19" s="718" t="s">
        <v>2928</v>
      </c>
      <c r="E19" s="718"/>
      <c r="F19" s="718"/>
      <c r="G19" s="739" t="s">
        <v>11</v>
      </c>
      <c r="H19" s="739"/>
      <c r="I19" s="739"/>
      <c r="J19" s="739"/>
      <c r="K19" s="739"/>
      <c r="L19" s="739"/>
      <c r="M19" s="739"/>
      <c r="N19" s="739" t="s">
        <v>2929</v>
      </c>
      <c r="O19" s="740"/>
      <c r="P19" s="741" t="s">
        <v>2930</v>
      </c>
      <c r="Q19" s="718"/>
      <c r="R19" s="718"/>
      <c r="S19" s="742" t="s">
        <v>2931</v>
      </c>
      <c r="T19" s="742"/>
      <c r="U19" s="718" t="s">
        <v>2932</v>
      </c>
      <c r="V19" s="718"/>
      <c r="W19" s="718" t="s">
        <v>2933</v>
      </c>
      <c r="X19" s="718"/>
      <c r="Y19" s="718" t="s">
        <v>4175</v>
      </c>
      <c r="Z19" s="728"/>
      <c r="AA19" s="73"/>
      <c r="AB19" s="76"/>
      <c r="AC19" s="736"/>
      <c r="AD19" s="737"/>
      <c r="AE19" s="721"/>
      <c r="AF19" s="722"/>
      <c r="AG19" s="722"/>
      <c r="AH19" s="775"/>
      <c r="AI19" s="776"/>
      <c r="AJ19" s="776"/>
      <c r="AK19" s="776"/>
      <c r="AL19" s="777"/>
      <c r="AM19" s="737"/>
      <c r="AN19" s="737"/>
      <c r="AO19" s="737"/>
      <c r="AP19" s="737"/>
      <c r="AQ19" s="737"/>
      <c r="AR19" s="829"/>
      <c r="AS19" s="830"/>
      <c r="AT19" s="830"/>
      <c r="AU19" s="830"/>
      <c r="AV19" s="830"/>
      <c r="AW19" s="830"/>
      <c r="AX19" s="830"/>
      <c r="AY19" s="830"/>
      <c r="AZ19" s="830"/>
      <c r="BA19" s="831"/>
      <c r="BB19" s="73"/>
      <c r="BD19" s="78" t="s">
        <v>4122</v>
      </c>
      <c r="BE19" s="78" t="s">
        <v>4394</v>
      </c>
      <c r="BF19" s="78" t="s">
        <v>4135</v>
      </c>
    </row>
    <row r="20" spans="1:64" ht="12.75" x14ac:dyDescent="0.2">
      <c r="A20" s="88"/>
      <c r="B20" s="713">
        <f>'ORDEN DE CUARENTENA'!AE3</f>
        <v>0</v>
      </c>
      <c r="C20" s="714"/>
      <c r="D20" s="715">
        <f>'ORDEN DE CUARENTENA'!I6</f>
        <v>0</v>
      </c>
      <c r="E20" s="715"/>
      <c r="F20" s="715"/>
      <c r="G20" s="849">
        <f>'ORDEN DE CUARENTENA'!H9</f>
        <v>0</v>
      </c>
      <c r="H20" s="850"/>
      <c r="I20" s="850"/>
      <c r="J20" s="850"/>
      <c r="K20" s="850"/>
      <c r="L20" s="850"/>
      <c r="M20" s="851"/>
      <c r="N20" s="852">
        <f>'ORDEN DE CUARENTENA'!Q9</f>
        <v>0</v>
      </c>
      <c r="O20" s="853"/>
      <c r="P20" s="707" t="str">
        <f>IF(ISBLANK('ORDEN DE CUARENTENA'!I6),"",D20+14)</f>
        <v/>
      </c>
      <c r="Q20" s="708"/>
      <c r="R20" s="709"/>
      <c r="S20" s="704" t="str">
        <f>IF(ISBLANK('ORDEN DE CUARENTENA'!I6),"",V3-D20+1)</f>
        <v/>
      </c>
      <c r="T20" s="704"/>
      <c r="U20" s="717"/>
      <c r="V20" s="717"/>
      <c r="W20" s="717"/>
      <c r="X20" s="717"/>
      <c r="Y20" s="729" t="str">
        <f>'Resumen de cuarentena'!I11</f>
        <v/>
      </c>
      <c r="Z20" s="730"/>
      <c r="AA20" s="73"/>
      <c r="AB20" s="76"/>
      <c r="AC20" s="961"/>
      <c r="AD20" s="962"/>
      <c r="AE20" s="723"/>
      <c r="AF20" s="724"/>
      <c r="AG20" s="724"/>
      <c r="AH20" s="788"/>
      <c r="AI20" s="789"/>
      <c r="AJ20" s="789"/>
      <c r="AK20" s="789"/>
      <c r="AL20" s="790"/>
      <c r="AM20" s="717"/>
      <c r="AN20" s="717"/>
      <c r="AO20" s="717"/>
      <c r="AP20" s="717"/>
      <c r="AQ20" s="717"/>
      <c r="AR20" s="717"/>
      <c r="AS20" s="717"/>
      <c r="AT20" s="717"/>
      <c r="AU20" s="717"/>
      <c r="AV20" s="717"/>
      <c r="AW20" s="717"/>
      <c r="AX20" s="717"/>
      <c r="AY20" s="717"/>
      <c r="AZ20" s="717"/>
      <c r="BA20" s="910"/>
      <c r="BB20" s="73"/>
      <c r="BD20" s="78" t="s">
        <v>4125</v>
      </c>
      <c r="BE20" s="78" t="s">
        <v>4395</v>
      </c>
      <c r="BF20" s="78" t="s">
        <v>1974</v>
      </c>
    </row>
    <row r="21" spans="1:64" ht="12.75" x14ac:dyDescent="0.2">
      <c r="A21" s="88"/>
      <c r="B21" s="710"/>
      <c r="C21" s="705"/>
      <c r="D21" s="712"/>
      <c r="E21" s="712"/>
      <c r="F21" s="712"/>
      <c r="G21" s="705"/>
      <c r="H21" s="705"/>
      <c r="I21" s="705"/>
      <c r="J21" s="705"/>
      <c r="K21" s="705"/>
      <c r="L21" s="705"/>
      <c r="M21" s="705"/>
      <c r="N21" s="705"/>
      <c r="O21" s="706"/>
      <c r="P21" s="707" t="str">
        <f>IF(ISBLANK(D21),"",D21+14)</f>
        <v/>
      </c>
      <c r="Q21" s="708"/>
      <c r="R21" s="709"/>
      <c r="S21" s="704" t="str">
        <f>IF(ISBLANK(D21),"",V3-D21+1)</f>
        <v/>
      </c>
      <c r="T21" s="704"/>
      <c r="U21" s="711"/>
      <c r="V21" s="711"/>
      <c r="W21" s="711"/>
      <c r="X21" s="711"/>
      <c r="Y21" s="934"/>
      <c r="Z21" s="935"/>
      <c r="AA21" s="73"/>
      <c r="AB21" s="76"/>
      <c r="AC21" s="956"/>
      <c r="AD21" s="957"/>
      <c r="AE21" s="952"/>
      <c r="AF21" s="953"/>
      <c r="AG21" s="953"/>
      <c r="AH21" s="958"/>
      <c r="AI21" s="959"/>
      <c r="AJ21" s="959"/>
      <c r="AK21" s="959"/>
      <c r="AL21" s="960"/>
      <c r="AM21" s="759"/>
      <c r="AN21" s="759"/>
      <c r="AO21" s="759"/>
      <c r="AP21" s="759"/>
      <c r="AQ21" s="759"/>
      <c r="AR21" s="759"/>
      <c r="AS21" s="759"/>
      <c r="AT21" s="759"/>
      <c r="AU21" s="759"/>
      <c r="AV21" s="759"/>
      <c r="AW21" s="759"/>
      <c r="AX21" s="759"/>
      <c r="AY21" s="759"/>
      <c r="AZ21" s="759"/>
      <c r="BA21" s="811"/>
      <c r="BB21" s="73"/>
      <c r="BD21" s="78" t="s">
        <v>4120</v>
      </c>
      <c r="BE21" s="78" t="s">
        <v>4396</v>
      </c>
    </row>
    <row r="22" spans="1:64" ht="12.75" x14ac:dyDescent="0.2">
      <c r="A22" s="88"/>
      <c r="B22" s="710"/>
      <c r="C22" s="705"/>
      <c r="D22" s="712"/>
      <c r="E22" s="712"/>
      <c r="F22" s="712"/>
      <c r="G22" s="705"/>
      <c r="H22" s="705"/>
      <c r="I22" s="705"/>
      <c r="J22" s="705"/>
      <c r="K22" s="705"/>
      <c r="L22" s="705"/>
      <c r="M22" s="705"/>
      <c r="N22" s="705"/>
      <c r="O22" s="706"/>
      <c r="P22" s="707" t="str">
        <f>IF(ISBLANK(D22),"",D22+14)</f>
        <v/>
      </c>
      <c r="Q22" s="708"/>
      <c r="R22" s="709"/>
      <c r="S22" s="704" t="str">
        <f>IF(ISBLANK(D22),"",V3-D22+1)</f>
        <v/>
      </c>
      <c r="T22" s="704"/>
      <c r="U22" s="711"/>
      <c r="V22" s="711"/>
      <c r="W22" s="711"/>
      <c r="X22" s="711"/>
      <c r="Y22" s="934"/>
      <c r="Z22" s="935"/>
      <c r="AA22" s="73"/>
      <c r="AB22" s="76"/>
      <c r="AC22" s="956"/>
      <c r="AD22" s="957"/>
      <c r="AE22" s="952"/>
      <c r="AF22" s="953"/>
      <c r="AG22" s="953"/>
      <c r="AH22" s="958"/>
      <c r="AI22" s="959"/>
      <c r="AJ22" s="959"/>
      <c r="AK22" s="959"/>
      <c r="AL22" s="960"/>
      <c r="AM22" s="759"/>
      <c r="AN22" s="759"/>
      <c r="AO22" s="759"/>
      <c r="AP22" s="759"/>
      <c r="AQ22" s="759"/>
      <c r="AR22" s="759"/>
      <c r="AS22" s="759"/>
      <c r="AT22" s="759"/>
      <c r="AU22" s="759"/>
      <c r="AV22" s="759"/>
      <c r="AW22" s="759"/>
      <c r="AX22" s="759"/>
      <c r="AY22" s="759"/>
      <c r="AZ22" s="759"/>
      <c r="BA22" s="811"/>
      <c r="BB22" s="73"/>
      <c r="BD22" s="78" t="s">
        <v>4126</v>
      </c>
      <c r="BE22" s="78" t="s">
        <v>4399</v>
      </c>
    </row>
    <row r="23" spans="1:64" ht="12.75" customHeight="1" thickBot="1" x14ac:dyDescent="0.25">
      <c r="A23" s="88"/>
      <c r="B23" s="823"/>
      <c r="C23" s="824"/>
      <c r="D23" s="825"/>
      <c r="E23" s="825"/>
      <c r="F23" s="825"/>
      <c r="G23" s="824"/>
      <c r="H23" s="824"/>
      <c r="I23" s="824"/>
      <c r="J23" s="824"/>
      <c r="K23" s="824"/>
      <c r="L23" s="824"/>
      <c r="M23" s="824"/>
      <c r="N23" s="824"/>
      <c r="O23" s="838"/>
      <c r="P23" s="839" t="str">
        <f>IF(ISBLANK(D23),"",D23+14)</f>
        <v/>
      </c>
      <c r="Q23" s="840"/>
      <c r="R23" s="841"/>
      <c r="S23" s="842" t="str">
        <f>IF(ISBLANK(D23),"",V3-D23+1)</f>
        <v/>
      </c>
      <c r="T23" s="842"/>
      <c r="U23" s="843"/>
      <c r="V23" s="843"/>
      <c r="W23" s="843"/>
      <c r="X23" s="843"/>
      <c r="Y23" s="932"/>
      <c r="Z23" s="933"/>
      <c r="AA23" s="73"/>
      <c r="AB23" s="76"/>
      <c r="AC23" s="947"/>
      <c r="AD23" s="948"/>
      <c r="AE23" s="954"/>
      <c r="AF23" s="955"/>
      <c r="AG23" s="955"/>
      <c r="AH23" s="949"/>
      <c r="AI23" s="950"/>
      <c r="AJ23" s="950"/>
      <c r="AK23" s="950"/>
      <c r="AL23" s="951"/>
      <c r="AM23" s="770"/>
      <c r="AN23" s="770"/>
      <c r="AO23" s="770"/>
      <c r="AP23" s="770"/>
      <c r="AQ23" s="770"/>
      <c r="AR23" s="770"/>
      <c r="AS23" s="770"/>
      <c r="AT23" s="770"/>
      <c r="AU23" s="770"/>
      <c r="AV23" s="770"/>
      <c r="AW23" s="770"/>
      <c r="AX23" s="770"/>
      <c r="AY23" s="770"/>
      <c r="AZ23" s="770"/>
      <c r="BA23" s="771"/>
      <c r="BB23" s="73"/>
      <c r="BD23" s="78" t="s">
        <v>3023</v>
      </c>
      <c r="BE23" s="78" t="s">
        <v>4400</v>
      </c>
    </row>
    <row r="24" spans="1:64" ht="17.25" thickTop="1" thickBot="1" x14ac:dyDescent="0.3">
      <c r="A24" s="456" t="str">
        <f>'ORDEN DE CUARENTENA'!A24:A30</f>
        <v>Octubre 2026</v>
      </c>
      <c r="B24" s="76"/>
      <c r="C24" s="75"/>
      <c r="D24" s="76"/>
      <c r="E24" s="76"/>
      <c r="F24" s="76"/>
      <c r="G24" s="76"/>
      <c r="H24" s="76"/>
      <c r="I24" s="76"/>
      <c r="J24" s="73"/>
      <c r="K24" s="73"/>
      <c r="L24" s="73"/>
      <c r="M24" s="80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73"/>
      <c r="AB24" s="76"/>
      <c r="AC24" s="911" t="s">
        <v>2934</v>
      </c>
      <c r="AD24" s="912"/>
      <c r="AE24" s="913"/>
      <c r="AF24" s="913"/>
      <c r="AG24" s="913"/>
      <c r="AH24" s="913"/>
      <c r="AI24" s="913"/>
      <c r="AJ24" s="913"/>
      <c r="AK24" s="913"/>
      <c r="AL24" s="913"/>
      <c r="AM24" s="913"/>
      <c r="AN24" s="913"/>
      <c r="AO24" s="913"/>
      <c r="AP24" s="913"/>
      <c r="AQ24" s="913"/>
      <c r="AR24" s="913"/>
      <c r="AS24" s="913"/>
      <c r="AT24" s="913"/>
      <c r="AU24" s="913"/>
      <c r="AV24" s="913"/>
      <c r="AW24" s="913"/>
      <c r="AX24" s="913"/>
      <c r="AY24" s="913"/>
      <c r="AZ24" s="913"/>
      <c r="BA24" s="914"/>
      <c r="BB24" s="73"/>
      <c r="BD24" s="78" t="s">
        <v>3102</v>
      </c>
    </row>
    <row r="25" spans="1:64" ht="14.25" thickTop="1" thickBot="1" x14ac:dyDescent="0.25">
      <c r="A25" s="456"/>
      <c r="B25" s="805" t="s">
        <v>2936</v>
      </c>
      <c r="C25" s="806"/>
      <c r="D25" s="806"/>
      <c r="E25" s="806"/>
      <c r="F25" s="806"/>
      <c r="G25" s="806"/>
      <c r="H25" s="806"/>
      <c r="I25" s="806"/>
      <c r="J25" s="806"/>
      <c r="K25" s="806"/>
      <c r="L25" s="806"/>
      <c r="M25" s="806"/>
      <c r="N25" s="806"/>
      <c r="O25" s="806"/>
      <c r="P25" s="806"/>
      <c r="Q25" s="806"/>
      <c r="R25" s="806"/>
      <c r="S25" s="806"/>
      <c r="T25" s="806"/>
      <c r="U25" s="806"/>
      <c r="V25" s="806"/>
      <c r="W25" s="806"/>
      <c r="X25" s="806"/>
      <c r="Y25" s="806"/>
      <c r="Z25" s="807"/>
      <c r="AA25" s="73"/>
      <c r="AB25" s="76"/>
      <c r="AC25" s="887"/>
      <c r="AD25" s="888"/>
      <c r="AE25" s="915"/>
      <c r="AF25" s="915"/>
      <c r="AG25" s="915"/>
      <c r="AH25" s="915"/>
      <c r="AI25" s="915"/>
      <c r="AJ25" s="915"/>
      <c r="AK25" s="915"/>
      <c r="AL25" s="915"/>
      <c r="AM25" s="915"/>
      <c r="AN25" s="915"/>
      <c r="AO25" s="915"/>
      <c r="AP25" s="915"/>
      <c r="AQ25" s="915"/>
      <c r="AR25" s="915"/>
      <c r="AS25" s="915"/>
      <c r="AT25" s="915"/>
      <c r="AU25" s="915"/>
      <c r="AV25" s="915"/>
      <c r="AW25" s="915"/>
      <c r="AX25" s="915"/>
      <c r="AY25" s="915"/>
      <c r="AZ25" s="915"/>
      <c r="BA25" s="916"/>
      <c r="BB25" s="73"/>
      <c r="BH25" s="197" t="s">
        <v>4140</v>
      </c>
      <c r="BI25" s="197" t="s">
        <v>4141</v>
      </c>
      <c r="BJ25" s="197" t="s">
        <v>4142</v>
      </c>
      <c r="BK25" s="197" t="s">
        <v>4143</v>
      </c>
      <c r="BL25" s="197" t="s">
        <v>4144</v>
      </c>
    </row>
    <row r="26" spans="1:64" thickTop="1" thickBot="1" x14ac:dyDescent="0.25">
      <c r="A26" s="456"/>
      <c r="B26" s="942" t="s">
        <v>2938</v>
      </c>
      <c r="C26" s="943"/>
      <c r="D26" s="943"/>
      <c r="E26" s="943"/>
      <c r="F26" s="943"/>
      <c r="G26" s="943"/>
      <c r="H26" s="943"/>
      <c r="I26" s="943"/>
      <c r="J26" s="943"/>
      <c r="K26" s="943"/>
      <c r="L26" s="943"/>
      <c r="M26" s="943"/>
      <c r="N26" s="943"/>
      <c r="O26" s="943"/>
      <c r="P26" s="943"/>
      <c r="Q26" s="943"/>
      <c r="R26" s="943"/>
      <c r="S26" s="943"/>
      <c r="T26" s="943"/>
      <c r="U26" s="944"/>
      <c r="V26" s="89" t="s">
        <v>767</v>
      </c>
      <c r="W26" s="89" t="s">
        <v>1973</v>
      </c>
      <c r="X26" s="89" t="s">
        <v>1974</v>
      </c>
      <c r="Y26" s="945" t="s">
        <v>2939</v>
      </c>
      <c r="Z26" s="946"/>
      <c r="AA26" s="73"/>
      <c r="AB26" s="76"/>
      <c r="AC26" s="74"/>
      <c r="AD26" s="76"/>
      <c r="AE26" s="76"/>
      <c r="AF26" s="76"/>
      <c r="AG26" s="76"/>
      <c r="AH26" s="76"/>
      <c r="AI26" s="76"/>
      <c r="AJ26" s="76"/>
      <c r="AK26" s="76"/>
      <c r="AL26" s="181"/>
      <c r="AM26" s="181"/>
      <c r="AN26" s="76"/>
      <c r="AO26" s="76"/>
      <c r="AP26" s="76"/>
      <c r="AQ26" s="76"/>
      <c r="AR26" s="76"/>
      <c r="AS26" s="76"/>
      <c r="AT26" s="76"/>
      <c r="AU26" s="76"/>
      <c r="AV26" s="73"/>
      <c r="AW26" s="73"/>
      <c r="AX26" s="73"/>
      <c r="AY26" s="73"/>
      <c r="AZ26" s="73"/>
      <c r="BA26" s="73"/>
      <c r="BB26" s="73"/>
      <c r="BD26" s="259" t="s">
        <v>4266</v>
      </c>
      <c r="BE26" s="259" t="s">
        <v>4267</v>
      </c>
      <c r="BF26" s="259" t="s">
        <v>4263</v>
      </c>
      <c r="BH26" s="197">
        <f t="shared" ref="BH26:BH31" si="0">AC11</f>
        <v>0</v>
      </c>
      <c r="BI26" s="197">
        <f t="shared" ref="BI26:BI31" si="1">AN11</f>
        <v>0</v>
      </c>
      <c r="BJ26" s="197">
        <f t="shared" ref="BJ26:BJ31" si="2">AS11</f>
        <v>0</v>
      </c>
      <c r="BK26" s="197">
        <f t="shared" ref="BK26:BK31" si="3">AV11</f>
        <v>0</v>
      </c>
      <c r="BL26" s="197">
        <f t="shared" ref="BL26:BL31" si="4">AY11</f>
        <v>0</v>
      </c>
    </row>
    <row r="27" spans="1:64" ht="14.25" thickTop="1" thickBot="1" x14ac:dyDescent="0.25">
      <c r="A27" s="456"/>
      <c r="B27" s="923" t="s">
        <v>4373</v>
      </c>
      <c r="C27" s="924"/>
      <c r="D27" s="924"/>
      <c r="E27" s="924"/>
      <c r="F27" s="924"/>
      <c r="G27" s="924"/>
      <c r="H27" s="924"/>
      <c r="I27" s="924"/>
      <c r="J27" s="924"/>
      <c r="K27" s="924"/>
      <c r="L27" s="924"/>
      <c r="M27" s="924"/>
      <c r="N27" s="924"/>
      <c r="O27" s="924"/>
      <c r="P27" s="924"/>
      <c r="Q27" s="924"/>
      <c r="R27" s="924"/>
      <c r="S27" s="924"/>
      <c r="T27" s="924"/>
      <c r="U27" s="925"/>
      <c r="V27" s="310"/>
      <c r="W27" s="310"/>
      <c r="X27" s="310"/>
      <c r="Y27" s="926" t="s">
        <v>2950</v>
      </c>
      <c r="Z27" s="927"/>
      <c r="AA27" s="73"/>
      <c r="AB27" s="76"/>
      <c r="AC27" s="805" t="s">
        <v>2935</v>
      </c>
      <c r="AD27" s="806"/>
      <c r="AE27" s="806"/>
      <c r="AF27" s="806"/>
      <c r="AG27" s="806"/>
      <c r="AH27" s="806"/>
      <c r="AI27" s="806"/>
      <c r="AJ27" s="806"/>
      <c r="AK27" s="806"/>
      <c r="AL27" s="806"/>
      <c r="AM27" s="806"/>
      <c r="AN27" s="806"/>
      <c r="AO27" s="806"/>
      <c r="AP27" s="806"/>
      <c r="AQ27" s="806"/>
      <c r="AR27" s="806"/>
      <c r="AS27" s="806"/>
      <c r="AT27" s="806"/>
      <c r="AU27" s="806"/>
      <c r="AV27" s="806"/>
      <c r="AW27" s="806"/>
      <c r="AX27" s="806"/>
      <c r="AY27" s="806"/>
      <c r="AZ27" s="806"/>
      <c r="BA27" s="807"/>
      <c r="BB27" s="73"/>
      <c r="BD27" s="259">
        <f>IF(ISTEXT(W27),BE27,0)</f>
        <v>0</v>
      </c>
      <c r="BE27" s="259">
        <f>IF(Y27="ALTA",3,IF(Y27="MEDIA",2,IF(Y27="BAJA",1,0)))</f>
        <v>3</v>
      </c>
      <c r="BF27" s="259" t="str">
        <f>IF(ISTEXT(V27),1,IF(BD27&gt;0,0,"X"))</f>
        <v>X</v>
      </c>
      <c r="BH27" s="197">
        <f t="shared" si="0"/>
        <v>0</v>
      </c>
      <c r="BI27" s="197">
        <f t="shared" si="1"/>
        <v>0</v>
      </c>
      <c r="BJ27" s="197">
        <f t="shared" si="2"/>
        <v>0</v>
      </c>
      <c r="BK27" s="197">
        <f t="shared" si="3"/>
        <v>0</v>
      </c>
      <c r="BL27" s="197">
        <f t="shared" si="4"/>
        <v>0</v>
      </c>
    </row>
    <row r="28" spans="1:64" ht="13.5" thickTop="1" x14ac:dyDescent="0.2">
      <c r="A28" s="456"/>
      <c r="B28" s="923" t="s">
        <v>4374</v>
      </c>
      <c r="C28" s="924"/>
      <c r="D28" s="924"/>
      <c r="E28" s="924"/>
      <c r="F28" s="924"/>
      <c r="G28" s="924"/>
      <c r="H28" s="924"/>
      <c r="I28" s="924"/>
      <c r="J28" s="924"/>
      <c r="K28" s="924"/>
      <c r="L28" s="924"/>
      <c r="M28" s="924"/>
      <c r="N28" s="924"/>
      <c r="O28" s="924"/>
      <c r="P28" s="924"/>
      <c r="Q28" s="924"/>
      <c r="R28" s="924"/>
      <c r="S28" s="924"/>
      <c r="T28" s="924"/>
      <c r="U28" s="925"/>
      <c r="V28" s="310"/>
      <c r="W28" s="310"/>
      <c r="X28" s="310"/>
      <c r="Y28" s="926" t="s">
        <v>2950</v>
      </c>
      <c r="Z28" s="927"/>
      <c r="AA28" s="73"/>
      <c r="AB28" s="76"/>
      <c r="AC28" s="936" t="s">
        <v>2937</v>
      </c>
      <c r="AD28" s="937"/>
      <c r="AE28" s="937"/>
      <c r="AF28" s="937"/>
      <c r="AG28" s="937"/>
      <c r="AH28" s="937"/>
      <c r="AI28" s="937"/>
      <c r="AJ28" s="937"/>
      <c r="AK28" s="937"/>
      <c r="AL28" s="937"/>
      <c r="AM28" s="937"/>
      <c r="AN28" s="937"/>
      <c r="AO28" s="937"/>
      <c r="AP28" s="937"/>
      <c r="AQ28" s="937"/>
      <c r="AR28" s="937"/>
      <c r="AS28" s="937"/>
      <c r="AT28" s="940" t="s">
        <v>2920</v>
      </c>
      <c r="AU28" s="940"/>
      <c r="AV28" s="940" t="s">
        <v>2920</v>
      </c>
      <c r="AW28" s="940"/>
      <c r="AX28" s="940" t="s">
        <v>2920</v>
      </c>
      <c r="AY28" s="940"/>
      <c r="AZ28" s="940" t="s">
        <v>2920</v>
      </c>
      <c r="BA28" s="941"/>
      <c r="BB28" s="73"/>
      <c r="BD28" s="259">
        <f t="shared" ref="BD28:BD31" si="5">IF(ISTEXT(W28),BE28,0)</f>
        <v>0</v>
      </c>
      <c r="BE28" s="259">
        <f t="shared" ref="BE28:BE31" si="6">IF(Y28="ALTA",3,IF(Y28="MEDIA",2,IF(Y28="BAJA",1,0)))</f>
        <v>3</v>
      </c>
      <c r="BF28" s="259" t="str">
        <f t="shared" ref="BF28:BF31" si="7">IF(ISTEXT(V28),1,IF(BD28&gt;0,0,"X"))</f>
        <v>X</v>
      </c>
      <c r="BH28" s="197">
        <f t="shared" si="0"/>
        <v>0</v>
      </c>
      <c r="BI28" s="197">
        <f t="shared" si="1"/>
        <v>0</v>
      </c>
      <c r="BJ28" s="197">
        <f t="shared" si="2"/>
        <v>0</v>
      </c>
      <c r="BK28" s="197">
        <f t="shared" si="3"/>
        <v>0</v>
      </c>
      <c r="BL28" s="197">
        <f t="shared" si="4"/>
        <v>0</v>
      </c>
    </row>
    <row r="29" spans="1:64" ht="13.5" thickBot="1" x14ac:dyDescent="0.25">
      <c r="A29" s="456"/>
      <c r="B29" s="923" t="s">
        <v>4261</v>
      </c>
      <c r="C29" s="924"/>
      <c r="D29" s="924"/>
      <c r="E29" s="924"/>
      <c r="F29" s="924"/>
      <c r="G29" s="924"/>
      <c r="H29" s="924"/>
      <c r="I29" s="924"/>
      <c r="J29" s="924"/>
      <c r="K29" s="924"/>
      <c r="L29" s="924"/>
      <c r="M29" s="924"/>
      <c r="N29" s="924"/>
      <c r="O29" s="924"/>
      <c r="P29" s="924"/>
      <c r="Q29" s="924"/>
      <c r="R29" s="924"/>
      <c r="S29" s="924"/>
      <c r="T29" s="924"/>
      <c r="U29" s="925"/>
      <c r="V29" s="310"/>
      <c r="W29" s="310"/>
      <c r="X29" s="310"/>
      <c r="Y29" s="926" t="s">
        <v>2950</v>
      </c>
      <c r="Z29" s="927"/>
      <c r="AA29" s="73"/>
      <c r="AB29" s="76"/>
      <c r="AC29" s="938"/>
      <c r="AD29" s="939"/>
      <c r="AE29" s="939"/>
      <c r="AF29" s="939"/>
      <c r="AG29" s="939"/>
      <c r="AH29" s="939"/>
      <c r="AI29" s="939"/>
      <c r="AJ29" s="939"/>
      <c r="AK29" s="939"/>
      <c r="AL29" s="939"/>
      <c r="AM29" s="939"/>
      <c r="AN29" s="939"/>
      <c r="AO29" s="939"/>
      <c r="AP29" s="939"/>
      <c r="AQ29" s="939"/>
      <c r="AR29" s="939"/>
      <c r="AS29" s="939"/>
      <c r="AT29" s="822">
        <f>B20</f>
        <v>0</v>
      </c>
      <c r="AU29" s="822"/>
      <c r="AV29" s="822">
        <f>B21</f>
        <v>0</v>
      </c>
      <c r="AW29" s="822"/>
      <c r="AX29" s="822">
        <f>B22</f>
        <v>0</v>
      </c>
      <c r="AY29" s="822"/>
      <c r="AZ29" s="822">
        <f>B23</f>
        <v>0</v>
      </c>
      <c r="BA29" s="822"/>
      <c r="BB29" s="73"/>
      <c r="BD29" s="259">
        <f t="shared" si="5"/>
        <v>0</v>
      </c>
      <c r="BE29" s="259">
        <f t="shared" si="6"/>
        <v>3</v>
      </c>
      <c r="BF29" s="259" t="str">
        <f t="shared" si="7"/>
        <v>X</v>
      </c>
      <c r="BH29" s="197">
        <f t="shared" si="0"/>
        <v>0</v>
      </c>
      <c r="BI29" s="197">
        <f t="shared" si="1"/>
        <v>0</v>
      </c>
      <c r="BJ29" s="197">
        <f t="shared" si="2"/>
        <v>0</v>
      </c>
      <c r="BK29" s="197">
        <f t="shared" si="3"/>
        <v>0</v>
      </c>
      <c r="BL29" s="197">
        <f t="shared" si="4"/>
        <v>0</v>
      </c>
    </row>
    <row r="30" spans="1:64" ht="13.5" thickTop="1" x14ac:dyDescent="0.2">
      <c r="A30" s="456"/>
      <c r="B30" s="923" t="s">
        <v>4174</v>
      </c>
      <c r="C30" s="924"/>
      <c r="D30" s="924"/>
      <c r="E30" s="924"/>
      <c r="F30" s="924"/>
      <c r="G30" s="924"/>
      <c r="H30" s="924"/>
      <c r="I30" s="924"/>
      <c r="J30" s="924"/>
      <c r="K30" s="924"/>
      <c r="L30" s="924"/>
      <c r="M30" s="924"/>
      <c r="N30" s="924"/>
      <c r="O30" s="924"/>
      <c r="P30" s="924"/>
      <c r="Q30" s="924"/>
      <c r="R30" s="924"/>
      <c r="S30" s="924"/>
      <c r="T30" s="924"/>
      <c r="U30" s="925"/>
      <c r="V30" s="310"/>
      <c r="W30" s="310"/>
      <c r="X30" s="310"/>
      <c r="Y30" s="863" t="s">
        <v>2944</v>
      </c>
      <c r="Z30" s="864"/>
      <c r="AA30" s="73"/>
      <c r="AB30" s="76"/>
      <c r="AC30" s="917" t="s">
        <v>2940</v>
      </c>
      <c r="AD30" s="918"/>
      <c r="AE30" s="918"/>
      <c r="AF30" s="918"/>
      <c r="AG30" s="918"/>
      <c r="AH30" s="918"/>
      <c r="AI30" s="918"/>
      <c r="AJ30" s="918"/>
      <c r="AK30" s="918"/>
      <c r="AL30" s="918"/>
      <c r="AM30" s="918"/>
      <c r="AN30" s="918"/>
      <c r="AO30" s="918"/>
      <c r="AP30" s="918"/>
      <c r="AQ30" s="918"/>
      <c r="AR30" s="918"/>
      <c r="AS30" s="919"/>
      <c r="AT30" s="920"/>
      <c r="AU30" s="920"/>
      <c r="AV30" s="921"/>
      <c r="AW30" s="921"/>
      <c r="AX30" s="921"/>
      <c r="AY30" s="921"/>
      <c r="AZ30" s="921"/>
      <c r="BA30" s="922"/>
      <c r="BB30" s="73"/>
      <c r="BD30" s="259">
        <f t="shared" si="5"/>
        <v>0</v>
      </c>
      <c r="BE30" s="259">
        <f t="shared" si="6"/>
        <v>2</v>
      </c>
      <c r="BF30" s="259" t="str">
        <f t="shared" si="7"/>
        <v>X</v>
      </c>
      <c r="BH30" s="197">
        <f t="shared" si="0"/>
        <v>0</v>
      </c>
      <c r="BI30" s="197">
        <f t="shared" si="1"/>
        <v>0</v>
      </c>
      <c r="BJ30" s="197">
        <f t="shared" si="2"/>
        <v>0</v>
      </c>
      <c r="BK30" s="197">
        <f t="shared" si="3"/>
        <v>0</v>
      </c>
      <c r="BL30" s="197">
        <f t="shared" si="4"/>
        <v>0</v>
      </c>
    </row>
    <row r="31" spans="1:64" ht="12.75" x14ac:dyDescent="0.2">
      <c r="A31" s="88"/>
      <c r="B31" s="923" t="s">
        <v>4262</v>
      </c>
      <c r="C31" s="924"/>
      <c r="D31" s="924"/>
      <c r="E31" s="924"/>
      <c r="F31" s="924"/>
      <c r="G31" s="924"/>
      <c r="H31" s="924"/>
      <c r="I31" s="924"/>
      <c r="J31" s="924"/>
      <c r="K31" s="924"/>
      <c r="L31" s="924"/>
      <c r="M31" s="924"/>
      <c r="N31" s="924"/>
      <c r="O31" s="924"/>
      <c r="P31" s="924"/>
      <c r="Q31" s="924"/>
      <c r="R31" s="924"/>
      <c r="S31" s="924"/>
      <c r="T31" s="924"/>
      <c r="U31" s="925"/>
      <c r="V31" s="310"/>
      <c r="W31" s="310"/>
      <c r="X31" s="310"/>
      <c r="Y31" s="863" t="s">
        <v>4213</v>
      </c>
      <c r="Z31" s="864"/>
      <c r="AA31" s="73"/>
      <c r="AB31" s="76"/>
      <c r="AC31" s="854" t="s">
        <v>2941</v>
      </c>
      <c r="AD31" s="855"/>
      <c r="AE31" s="855"/>
      <c r="AF31" s="855"/>
      <c r="AG31" s="855"/>
      <c r="AH31" s="855"/>
      <c r="AI31" s="855"/>
      <c r="AJ31" s="855"/>
      <c r="AK31" s="855"/>
      <c r="AL31" s="855"/>
      <c r="AM31" s="855"/>
      <c r="AN31" s="855"/>
      <c r="AO31" s="855"/>
      <c r="AP31" s="855"/>
      <c r="AQ31" s="855"/>
      <c r="AR31" s="855"/>
      <c r="AS31" s="856"/>
      <c r="AT31" s="857"/>
      <c r="AU31" s="857"/>
      <c r="AV31" s="858"/>
      <c r="AW31" s="858"/>
      <c r="AX31" s="858"/>
      <c r="AY31" s="858"/>
      <c r="AZ31" s="858"/>
      <c r="BA31" s="859"/>
      <c r="BB31" s="73"/>
      <c r="BD31" s="259">
        <f t="shared" si="5"/>
        <v>0</v>
      </c>
      <c r="BE31" s="259">
        <f t="shared" si="6"/>
        <v>1</v>
      </c>
      <c r="BF31" s="259" t="str">
        <f t="shared" si="7"/>
        <v>X</v>
      </c>
      <c r="BH31" s="197">
        <f t="shared" si="0"/>
        <v>0</v>
      </c>
      <c r="BI31" s="197">
        <f t="shared" si="1"/>
        <v>0</v>
      </c>
      <c r="BJ31" s="197">
        <f t="shared" si="2"/>
        <v>0</v>
      </c>
      <c r="BK31" s="197">
        <f t="shared" si="3"/>
        <v>0</v>
      </c>
      <c r="BL31" s="197">
        <f t="shared" si="4"/>
        <v>0</v>
      </c>
    </row>
    <row r="32" spans="1:64" ht="12" x14ac:dyDescent="0.2">
      <c r="A32" s="88"/>
      <c r="B32" s="881" t="s">
        <v>2934</v>
      </c>
      <c r="C32" s="882"/>
      <c r="D32" s="906"/>
      <c r="E32" s="906"/>
      <c r="F32" s="906"/>
      <c r="G32" s="906"/>
      <c r="H32" s="906"/>
      <c r="I32" s="906"/>
      <c r="J32" s="906"/>
      <c r="K32" s="906"/>
      <c r="L32" s="906"/>
      <c r="M32" s="906"/>
      <c r="N32" s="906"/>
      <c r="O32" s="906"/>
      <c r="P32" s="906"/>
      <c r="Q32" s="906"/>
      <c r="R32" s="906"/>
      <c r="S32" s="906"/>
      <c r="T32" s="906"/>
      <c r="U32" s="907"/>
      <c r="V32" s="885" t="s">
        <v>4264</v>
      </c>
      <c r="W32" s="885"/>
      <c r="X32" s="885"/>
      <c r="Y32" s="885">
        <f>BD32</f>
        <v>0</v>
      </c>
      <c r="Z32" s="903"/>
      <c r="AA32" s="73"/>
      <c r="AB32" s="76"/>
      <c r="AC32" s="854" t="s">
        <v>2942</v>
      </c>
      <c r="AD32" s="855"/>
      <c r="AE32" s="855"/>
      <c r="AF32" s="855"/>
      <c r="AG32" s="855"/>
      <c r="AH32" s="855"/>
      <c r="AI32" s="855"/>
      <c r="AJ32" s="855"/>
      <c r="AK32" s="855"/>
      <c r="AL32" s="855"/>
      <c r="AM32" s="855"/>
      <c r="AN32" s="855"/>
      <c r="AO32" s="855"/>
      <c r="AP32" s="855"/>
      <c r="AQ32" s="855"/>
      <c r="AR32" s="855"/>
      <c r="AS32" s="856"/>
      <c r="AT32" s="857"/>
      <c r="AU32" s="857"/>
      <c r="AV32" s="858"/>
      <c r="AW32" s="858"/>
      <c r="AX32" s="858"/>
      <c r="AY32" s="858"/>
      <c r="AZ32" s="858"/>
      <c r="BA32" s="859"/>
      <c r="BB32" s="73"/>
      <c r="BD32" s="260">
        <f>SUM(BD27:BD31)</f>
        <v>0</v>
      </c>
      <c r="BE32" s="260"/>
      <c r="BF32" s="260" t="str">
        <f>IFERROR(AVERAGE(BF27:BF31),"0")</f>
        <v>0</v>
      </c>
      <c r="BH32" s="197">
        <f t="shared" ref="BH32:BH37" si="8">AE11</f>
        <v>0</v>
      </c>
      <c r="BI32" s="197">
        <f t="shared" ref="BI32:BI37" si="9">AN11</f>
        <v>0</v>
      </c>
      <c r="BJ32" s="197">
        <f t="shared" ref="BJ32:BJ37" si="10">AS11</f>
        <v>0</v>
      </c>
      <c r="BK32" s="197">
        <f t="shared" ref="BK32:BK37" si="11">AV11</f>
        <v>0</v>
      </c>
      <c r="BL32" s="197">
        <f t="shared" ref="BL32:BL37" si="12">AY11</f>
        <v>0</v>
      </c>
    </row>
    <row r="33" spans="1:64" s="91" customFormat="1" ht="12" x14ac:dyDescent="0.2">
      <c r="A33" s="88"/>
      <c r="B33" s="883"/>
      <c r="C33" s="884"/>
      <c r="D33" s="908"/>
      <c r="E33" s="908"/>
      <c r="F33" s="908"/>
      <c r="G33" s="908"/>
      <c r="H33" s="908"/>
      <c r="I33" s="908"/>
      <c r="J33" s="908"/>
      <c r="K33" s="908"/>
      <c r="L33" s="908"/>
      <c r="M33" s="908"/>
      <c r="N33" s="908"/>
      <c r="O33" s="908"/>
      <c r="P33" s="908"/>
      <c r="Q33" s="908"/>
      <c r="R33" s="908"/>
      <c r="S33" s="908"/>
      <c r="T33" s="908"/>
      <c r="U33" s="909"/>
      <c r="V33" s="885" t="s">
        <v>4265</v>
      </c>
      <c r="W33" s="885"/>
      <c r="X33" s="885"/>
      <c r="Y33" s="904" t="str">
        <f>BF32</f>
        <v>0</v>
      </c>
      <c r="Z33" s="905"/>
      <c r="AA33" s="73"/>
      <c r="AB33" s="76"/>
      <c r="AC33" s="854" t="s">
        <v>2943</v>
      </c>
      <c r="AD33" s="855"/>
      <c r="AE33" s="855"/>
      <c r="AF33" s="855"/>
      <c r="AG33" s="855"/>
      <c r="AH33" s="855"/>
      <c r="AI33" s="855"/>
      <c r="AJ33" s="855"/>
      <c r="AK33" s="855"/>
      <c r="AL33" s="855"/>
      <c r="AM33" s="855"/>
      <c r="AN33" s="855"/>
      <c r="AO33" s="855"/>
      <c r="AP33" s="855"/>
      <c r="AQ33" s="855"/>
      <c r="AR33" s="855"/>
      <c r="AS33" s="856"/>
      <c r="AT33" s="857"/>
      <c r="AU33" s="857"/>
      <c r="AV33" s="858"/>
      <c r="AW33" s="858"/>
      <c r="AX33" s="858"/>
      <c r="AY33" s="858"/>
      <c r="AZ33" s="858"/>
      <c r="BA33" s="859"/>
      <c r="BB33" s="90"/>
      <c r="BD33" s="261"/>
      <c r="BE33" s="261"/>
      <c r="BF33" s="261"/>
      <c r="BH33" s="197">
        <f t="shared" si="8"/>
        <v>0</v>
      </c>
      <c r="BI33" s="197">
        <f t="shared" si="9"/>
        <v>0</v>
      </c>
      <c r="BJ33" s="197">
        <f t="shared" si="10"/>
        <v>0</v>
      </c>
      <c r="BK33" s="197">
        <f t="shared" si="11"/>
        <v>0</v>
      </c>
      <c r="BL33" s="197">
        <f t="shared" si="12"/>
        <v>0</v>
      </c>
    </row>
    <row r="34" spans="1:64" ht="15" x14ac:dyDescent="0.2">
      <c r="A34" s="88"/>
      <c r="B34" s="899" t="s">
        <v>2948</v>
      </c>
      <c r="C34" s="900"/>
      <c r="D34" s="900"/>
      <c r="E34" s="900"/>
      <c r="F34" s="900"/>
      <c r="G34" s="900"/>
      <c r="H34" s="900"/>
      <c r="I34" s="900"/>
      <c r="J34" s="900"/>
      <c r="K34" s="900"/>
      <c r="L34" s="900"/>
      <c r="M34" s="900"/>
      <c r="N34" s="900"/>
      <c r="O34" s="900"/>
      <c r="P34" s="900"/>
      <c r="Q34" s="900"/>
      <c r="R34" s="900"/>
      <c r="S34" s="900"/>
      <c r="T34" s="900"/>
      <c r="U34" s="902"/>
      <c r="V34" s="92" t="s">
        <v>767</v>
      </c>
      <c r="W34" s="92" t="s">
        <v>1973</v>
      </c>
      <c r="X34" s="92" t="s">
        <v>1974</v>
      </c>
      <c r="Y34" s="930" t="s">
        <v>2939</v>
      </c>
      <c r="Z34" s="931"/>
      <c r="AA34" s="73"/>
      <c r="AB34" s="76"/>
      <c r="AC34" s="854" t="s">
        <v>2945</v>
      </c>
      <c r="AD34" s="855"/>
      <c r="AE34" s="855"/>
      <c r="AF34" s="855"/>
      <c r="AG34" s="855"/>
      <c r="AH34" s="855"/>
      <c r="AI34" s="855"/>
      <c r="AJ34" s="855"/>
      <c r="AK34" s="855"/>
      <c r="AL34" s="855"/>
      <c r="AM34" s="855"/>
      <c r="AN34" s="855"/>
      <c r="AO34" s="855"/>
      <c r="AP34" s="855"/>
      <c r="AQ34" s="855"/>
      <c r="AR34" s="855"/>
      <c r="AS34" s="856"/>
      <c r="AT34" s="857"/>
      <c r="AU34" s="857"/>
      <c r="AV34" s="858"/>
      <c r="AW34" s="858"/>
      <c r="AX34" s="858"/>
      <c r="AY34" s="858"/>
      <c r="AZ34" s="858"/>
      <c r="BA34" s="859"/>
      <c r="BB34" s="73"/>
      <c r="BD34" s="259" t="s">
        <v>4266</v>
      </c>
      <c r="BE34" s="259" t="s">
        <v>4267</v>
      </c>
      <c r="BF34" s="259" t="s">
        <v>4263</v>
      </c>
      <c r="BH34" s="197">
        <f t="shared" si="8"/>
        <v>0</v>
      </c>
      <c r="BI34" s="197">
        <f t="shared" si="9"/>
        <v>0</v>
      </c>
      <c r="BJ34" s="197">
        <f t="shared" si="10"/>
        <v>0</v>
      </c>
      <c r="BK34" s="197">
        <f t="shared" si="11"/>
        <v>0</v>
      </c>
      <c r="BL34" s="197">
        <f t="shared" si="12"/>
        <v>0</v>
      </c>
    </row>
    <row r="35" spans="1:64" ht="15" x14ac:dyDescent="0.2">
      <c r="A35" s="73"/>
      <c r="B35" s="865" t="s">
        <v>2949</v>
      </c>
      <c r="C35" s="866"/>
      <c r="D35" s="866"/>
      <c r="E35" s="866"/>
      <c r="F35" s="866"/>
      <c r="G35" s="866"/>
      <c r="H35" s="866"/>
      <c r="I35" s="866"/>
      <c r="J35" s="866"/>
      <c r="K35" s="866"/>
      <c r="L35" s="866"/>
      <c r="M35" s="866"/>
      <c r="N35" s="866"/>
      <c r="O35" s="866"/>
      <c r="P35" s="866"/>
      <c r="Q35" s="866"/>
      <c r="R35" s="866"/>
      <c r="S35" s="866"/>
      <c r="T35" s="866"/>
      <c r="U35" s="867"/>
      <c r="V35" s="310"/>
      <c r="W35" s="310"/>
      <c r="X35" s="310"/>
      <c r="Y35" s="863" t="s">
        <v>2950</v>
      </c>
      <c r="Z35" s="864"/>
      <c r="AA35" s="73"/>
      <c r="AB35" s="76"/>
      <c r="AC35" s="868" t="s">
        <v>2946</v>
      </c>
      <c r="AD35" s="869"/>
      <c r="AE35" s="869"/>
      <c r="AF35" s="869"/>
      <c r="AG35" s="869"/>
      <c r="AH35" s="869"/>
      <c r="AI35" s="869"/>
      <c r="AJ35" s="869"/>
      <c r="AK35" s="869"/>
      <c r="AL35" s="869"/>
      <c r="AM35" s="869"/>
      <c r="AN35" s="869"/>
      <c r="AO35" s="869"/>
      <c r="AP35" s="869"/>
      <c r="AQ35" s="869"/>
      <c r="AR35" s="869"/>
      <c r="AS35" s="870"/>
      <c r="AT35" s="857"/>
      <c r="AU35" s="857"/>
      <c r="AV35" s="858"/>
      <c r="AW35" s="858"/>
      <c r="AX35" s="858"/>
      <c r="AY35" s="858"/>
      <c r="AZ35" s="858"/>
      <c r="BA35" s="859"/>
      <c r="BB35" s="73"/>
      <c r="BD35" s="257">
        <f t="shared" ref="BD35:BD45" si="13">IF(ISTEXT(W35),BE35,0)</f>
        <v>0</v>
      </c>
      <c r="BE35" s="257">
        <f t="shared" ref="BE35:BE45" si="14">IF(Y35="ALTA",3,IF(Y35="MEDIA",2,IF(Y35="BAJA",1,0)))</f>
        <v>3</v>
      </c>
      <c r="BF35" s="257" t="str">
        <f t="shared" ref="BF35:BF45" si="15">IF(ISTEXT(V35),1,IF(BD35&gt;0,0,"X"))</f>
        <v>X</v>
      </c>
      <c r="BH35" s="197">
        <f t="shared" si="8"/>
        <v>0</v>
      </c>
      <c r="BI35" s="197">
        <f t="shared" si="9"/>
        <v>0</v>
      </c>
      <c r="BJ35" s="197">
        <f t="shared" si="10"/>
        <v>0</v>
      </c>
      <c r="BK35" s="197">
        <f t="shared" si="11"/>
        <v>0</v>
      </c>
      <c r="BL35" s="197">
        <f t="shared" si="12"/>
        <v>0</v>
      </c>
    </row>
    <row r="36" spans="1:64" ht="15" x14ac:dyDescent="0.2">
      <c r="A36" s="90"/>
      <c r="B36" s="865" t="s">
        <v>2951</v>
      </c>
      <c r="C36" s="866"/>
      <c r="D36" s="866"/>
      <c r="E36" s="866"/>
      <c r="F36" s="866"/>
      <c r="G36" s="866"/>
      <c r="H36" s="866"/>
      <c r="I36" s="866"/>
      <c r="J36" s="866"/>
      <c r="K36" s="866"/>
      <c r="L36" s="866"/>
      <c r="M36" s="866"/>
      <c r="N36" s="866"/>
      <c r="O36" s="866"/>
      <c r="P36" s="866"/>
      <c r="Q36" s="866"/>
      <c r="R36" s="866"/>
      <c r="S36" s="866"/>
      <c r="T36" s="866"/>
      <c r="U36" s="867"/>
      <c r="V36" s="310"/>
      <c r="W36" s="310"/>
      <c r="X36" s="310"/>
      <c r="Y36" s="863" t="s">
        <v>2944</v>
      </c>
      <c r="Z36" s="864"/>
      <c r="AA36" s="73"/>
      <c r="AB36" s="76"/>
      <c r="AC36" s="868" t="s">
        <v>2947</v>
      </c>
      <c r="AD36" s="869"/>
      <c r="AE36" s="869"/>
      <c r="AF36" s="869"/>
      <c r="AG36" s="869"/>
      <c r="AH36" s="869"/>
      <c r="AI36" s="869"/>
      <c r="AJ36" s="869"/>
      <c r="AK36" s="869"/>
      <c r="AL36" s="869"/>
      <c r="AM36" s="869"/>
      <c r="AN36" s="869"/>
      <c r="AO36" s="869"/>
      <c r="AP36" s="869"/>
      <c r="AQ36" s="869"/>
      <c r="AR36" s="869"/>
      <c r="AS36" s="870"/>
      <c r="AT36" s="857"/>
      <c r="AU36" s="857"/>
      <c r="AV36" s="858"/>
      <c r="AW36" s="858"/>
      <c r="AX36" s="858"/>
      <c r="AY36" s="858"/>
      <c r="AZ36" s="858"/>
      <c r="BA36" s="859"/>
      <c r="BB36" s="73"/>
      <c r="BD36" s="257">
        <f t="shared" si="13"/>
        <v>0</v>
      </c>
      <c r="BE36" s="257">
        <f t="shared" si="14"/>
        <v>2</v>
      </c>
      <c r="BF36" s="257" t="str">
        <f t="shared" si="15"/>
        <v>X</v>
      </c>
      <c r="BH36" s="197">
        <f t="shared" si="8"/>
        <v>0</v>
      </c>
      <c r="BI36" s="197">
        <f t="shared" si="9"/>
        <v>0</v>
      </c>
      <c r="BJ36" s="197">
        <f t="shared" si="10"/>
        <v>0</v>
      </c>
      <c r="BK36" s="197">
        <f t="shared" si="11"/>
        <v>0</v>
      </c>
      <c r="BL36" s="197">
        <f t="shared" si="12"/>
        <v>0</v>
      </c>
    </row>
    <row r="37" spans="1:64" ht="15" x14ac:dyDescent="0.2">
      <c r="A37" s="73"/>
      <c r="B37" s="865" t="s">
        <v>2953</v>
      </c>
      <c r="C37" s="866"/>
      <c r="D37" s="866"/>
      <c r="E37" s="866"/>
      <c r="F37" s="866"/>
      <c r="G37" s="866"/>
      <c r="H37" s="866"/>
      <c r="I37" s="866"/>
      <c r="J37" s="866"/>
      <c r="K37" s="866"/>
      <c r="L37" s="866"/>
      <c r="M37" s="866"/>
      <c r="N37" s="866"/>
      <c r="O37" s="866"/>
      <c r="P37" s="866"/>
      <c r="Q37" s="866"/>
      <c r="R37" s="866"/>
      <c r="S37" s="866"/>
      <c r="T37" s="866"/>
      <c r="U37" s="867"/>
      <c r="V37" s="310"/>
      <c r="W37" s="310"/>
      <c r="X37" s="310"/>
      <c r="Y37" s="863" t="s">
        <v>2950</v>
      </c>
      <c r="Z37" s="864"/>
      <c r="AA37" s="90"/>
      <c r="AB37" s="76"/>
      <c r="AC37" s="868" t="s">
        <v>4401</v>
      </c>
      <c r="AD37" s="869"/>
      <c r="AE37" s="869"/>
      <c r="AF37" s="869"/>
      <c r="AG37" s="869"/>
      <c r="AH37" s="869"/>
      <c r="AI37" s="869"/>
      <c r="AJ37" s="869"/>
      <c r="AK37" s="869"/>
      <c r="AL37" s="869"/>
      <c r="AM37" s="869"/>
      <c r="AN37" s="869"/>
      <c r="AO37" s="869"/>
      <c r="AP37" s="869"/>
      <c r="AQ37" s="869"/>
      <c r="AR37" s="869"/>
      <c r="AS37" s="870"/>
      <c r="AT37" s="857"/>
      <c r="AU37" s="857"/>
      <c r="AV37" s="858"/>
      <c r="AW37" s="858"/>
      <c r="AX37" s="858"/>
      <c r="AY37" s="858"/>
      <c r="AZ37" s="858"/>
      <c r="BA37" s="859"/>
      <c r="BB37" s="73"/>
      <c r="BD37" s="257">
        <f>IF(ISTEXT(W37),BE37,0)</f>
        <v>0</v>
      </c>
      <c r="BE37" s="257">
        <f>IF(Y37="ALTA",3,IF(Y37="MEDIA",2,IF(Y37="BAJA",1,0)))</f>
        <v>3</v>
      </c>
      <c r="BF37" s="257" t="str">
        <f>IF(ISTEXT(V37),1,IF(BD37&gt;0,0,"X"))</f>
        <v>X</v>
      </c>
      <c r="BH37" s="197">
        <f t="shared" si="8"/>
        <v>0</v>
      </c>
      <c r="BI37" s="197">
        <f t="shared" si="9"/>
        <v>0</v>
      </c>
      <c r="BJ37" s="197">
        <f t="shared" si="10"/>
        <v>0</v>
      </c>
      <c r="BK37" s="197">
        <f t="shared" si="11"/>
        <v>0</v>
      </c>
      <c r="BL37" s="197">
        <f t="shared" si="12"/>
        <v>0</v>
      </c>
    </row>
    <row r="38" spans="1:64" ht="15" customHeight="1" x14ac:dyDescent="0.2">
      <c r="A38" s="73"/>
      <c r="B38" s="865" t="s">
        <v>4176</v>
      </c>
      <c r="C38" s="866"/>
      <c r="D38" s="866"/>
      <c r="E38" s="866"/>
      <c r="F38" s="866"/>
      <c r="G38" s="866"/>
      <c r="H38" s="866"/>
      <c r="I38" s="866"/>
      <c r="J38" s="866"/>
      <c r="K38" s="866"/>
      <c r="L38" s="866"/>
      <c r="M38" s="866"/>
      <c r="N38" s="866"/>
      <c r="O38" s="866"/>
      <c r="P38" s="866"/>
      <c r="Q38" s="866"/>
      <c r="R38" s="866"/>
      <c r="S38" s="866"/>
      <c r="T38" s="866"/>
      <c r="U38" s="867"/>
      <c r="V38" s="310"/>
      <c r="W38" s="310"/>
      <c r="X38" s="310"/>
      <c r="Y38" s="863" t="s">
        <v>2944</v>
      </c>
      <c r="Z38" s="864"/>
      <c r="AA38" s="73"/>
      <c r="AB38" s="76"/>
      <c r="AC38" s="881" t="s">
        <v>2934</v>
      </c>
      <c r="AD38" s="882"/>
      <c r="AE38" s="928"/>
      <c r="AF38" s="928"/>
      <c r="AG38" s="928"/>
      <c r="AH38" s="928"/>
      <c r="AI38" s="928"/>
      <c r="AJ38" s="928"/>
      <c r="AK38" s="928"/>
      <c r="AL38" s="928"/>
      <c r="AM38" s="928"/>
      <c r="AN38" s="928"/>
      <c r="AO38" s="928"/>
      <c r="AP38" s="928"/>
      <c r="AQ38" s="928"/>
      <c r="AR38" s="928"/>
      <c r="AS38" s="928"/>
      <c r="AT38" s="928"/>
      <c r="AU38" s="928"/>
      <c r="AV38" s="928"/>
      <c r="AW38" s="928"/>
      <c r="AX38" s="928"/>
      <c r="AY38" s="928"/>
      <c r="AZ38" s="928"/>
      <c r="BA38" s="929"/>
      <c r="BB38" s="73"/>
      <c r="BD38" s="257">
        <f>IF(ISTEXT(W38),BE38,0)</f>
        <v>0</v>
      </c>
      <c r="BE38" s="257">
        <f>IF(Y38="ALTA",3,IF(Y38="MEDIA",2,IF(Y38="BAJA",1,0)))</f>
        <v>2</v>
      </c>
      <c r="BF38" s="257" t="str">
        <f>IF(ISTEXT(V38),1,IF(BD38&gt;0,0,"X"))</f>
        <v>X</v>
      </c>
      <c r="BH38" s="197">
        <f t="shared" ref="BH38:BH43" si="16">AG11</f>
        <v>0</v>
      </c>
      <c r="BI38" s="197">
        <f t="shared" ref="BI38:BI43" si="17">AN11</f>
        <v>0</v>
      </c>
      <c r="BJ38" s="197">
        <f t="shared" ref="BJ38:BJ43" si="18">AS11</f>
        <v>0</v>
      </c>
      <c r="BK38" s="197">
        <f t="shared" ref="BK38:BK43" si="19">AV11</f>
        <v>0</v>
      </c>
      <c r="BL38" s="197">
        <f t="shared" ref="BL38:BL43" si="20">AY11</f>
        <v>0</v>
      </c>
    </row>
    <row r="39" spans="1:64" ht="15.75" thickBot="1" x14ac:dyDescent="0.25">
      <c r="A39" s="73"/>
      <c r="B39" s="865" t="s">
        <v>4139</v>
      </c>
      <c r="C39" s="866"/>
      <c r="D39" s="866"/>
      <c r="E39" s="866"/>
      <c r="F39" s="866"/>
      <c r="G39" s="866"/>
      <c r="H39" s="866"/>
      <c r="I39" s="866"/>
      <c r="J39" s="866"/>
      <c r="K39" s="866"/>
      <c r="L39" s="866"/>
      <c r="M39" s="866"/>
      <c r="N39" s="866"/>
      <c r="O39" s="866"/>
      <c r="P39" s="866"/>
      <c r="Q39" s="866"/>
      <c r="R39" s="866"/>
      <c r="S39" s="866"/>
      <c r="T39" s="866"/>
      <c r="U39" s="867"/>
      <c r="V39" s="310"/>
      <c r="W39" s="310"/>
      <c r="X39" s="310"/>
      <c r="Y39" s="863" t="s">
        <v>2950</v>
      </c>
      <c r="Z39" s="864"/>
      <c r="AA39" s="73"/>
      <c r="AB39" s="76"/>
      <c r="AC39" s="887"/>
      <c r="AD39" s="888"/>
      <c r="AE39" s="915"/>
      <c r="AF39" s="915"/>
      <c r="AG39" s="915"/>
      <c r="AH39" s="915"/>
      <c r="AI39" s="915"/>
      <c r="AJ39" s="915"/>
      <c r="AK39" s="915"/>
      <c r="AL39" s="915"/>
      <c r="AM39" s="915"/>
      <c r="AN39" s="915"/>
      <c r="AO39" s="915"/>
      <c r="AP39" s="915"/>
      <c r="AQ39" s="915"/>
      <c r="AR39" s="915"/>
      <c r="AS39" s="915"/>
      <c r="AT39" s="915"/>
      <c r="AU39" s="915"/>
      <c r="AV39" s="915"/>
      <c r="AW39" s="915"/>
      <c r="AX39" s="915"/>
      <c r="AY39" s="915"/>
      <c r="AZ39" s="915"/>
      <c r="BA39" s="916"/>
      <c r="BB39" s="73"/>
      <c r="BD39" s="257">
        <f t="shared" si="13"/>
        <v>0</v>
      </c>
      <c r="BE39" s="257">
        <f t="shared" si="14"/>
        <v>3</v>
      </c>
      <c r="BF39" s="257" t="str">
        <f t="shared" si="15"/>
        <v>X</v>
      </c>
      <c r="BH39" s="197">
        <f t="shared" si="16"/>
        <v>0</v>
      </c>
      <c r="BI39" s="197">
        <f t="shared" si="17"/>
        <v>0</v>
      </c>
      <c r="BJ39" s="197">
        <f t="shared" si="18"/>
        <v>0</v>
      </c>
      <c r="BK39" s="197">
        <f t="shared" si="19"/>
        <v>0</v>
      </c>
      <c r="BL39" s="197">
        <f t="shared" si="20"/>
        <v>0</v>
      </c>
    </row>
    <row r="40" spans="1:64" ht="15.75" thickTop="1" x14ac:dyDescent="0.2">
      <c r="A40" s="88"/>
      <c r="B40" s="865" t="s">
        <v>4279</v>
      </c>
      <c r="C40" s="866"/>
      <c r="D40" s="866"/>
      <c r="E40" s="866"/>
      <c r="F40" s="866"/>
      <c r="G40" s="866"/>
      <c r="H40" s="866"/>
      <c r="I40" s="866"/>
      <c r="J40" s="866"/>
      <c r="K40" s="866"/>
      <c r="L40" s="866"/>
      <c r="M40" s="866"/>
      <c r="N40" s="866"/>
      <c r="O40" s="866"/>
      <c r="P40" s="866"/>
      <c r="Q40" s="866"/>
      <c r="R40" s="866"/>
      <c r="S40" s="866"/>
      <c r="T40" s="866"/>
      <c r="U40" s="867"/>
      <c r="V40" s="310"/>
      <c r="W40" s="310"/>
      <c r="X40" s="310"/>
      <c r="Y40" s="863" t="s">
        <v>2944</v>
      </c>
      <c r="Z40" s="864"/>
      <c r="AA40" s="73"/>
      <c r="AB40" s="76"/>
      <c r="AC40" s="880" t="s">
        <v>2952</v>
      </c>
      <c r="AD40" s="773"/>
      <c r="AE40" s="773"/>
      <c r="AF40" s="773"/>
      <c r="AG40" s="773"/>
      <c r="AH40" s="773"/>
      <c r="AI40" s="773"/>
      <c r="AJ40" s="773"/>
      <c r="AK40" s="773"/>
      <c r="AL40" s="773"/>
      <c r="AM40" s="773"/>
      <c r="AN40" s="773"/>
      <c r="AO40" s="773"/>
      <c r="AP40" s="773"/>
      <c r="AQ40" s="773"/>
      <c r="AR40" s="773"/>
      <c r="AS40" s="773"/>
      <c r="AT40" s="773"/>
      <c r="AU40" s="773"/>
      <c r="AV40" s="773"/>
      <c r="AW40" s="773"/>
      <c r="AX40" s="773"/>
      <c r="AY40" s="773"/>
      <c r="AZ40" s="773"/>
      <c r="BA40" s="813"/>
      <c r="BB40" s="73"/>
      <c r="BD40" s="257">
        <f t="shared" si="13"/>
        <v>0</v>
      </c>
      <c r="BE40" s="257">
        <f t="shared" si="14"/>
        <v>2</v>
      </c>
      <c r="BF40" s="257" t="str">
        <f t="shared" si="15"/>
        <v>X</v>
      </c>
      <c r="BH40" s="197">
        <f t="shared" si="16"/>
        <v>0</v>
      </c>
      <c r="BI40" s="197">
        <f t="shared" si="17"/>
        <v>0</v>
      </c>
      <c r="BJ40" s="197">
        <f t="shared" si="18"/>
        <v>0</v>
      </c>
      <c r="BK40" s="197">
        <f t="shared" si="19"/>
        <v>0</v>
      </c>
      <c r="BL40" s="197">
        <f t="shared" si="20"/>
        <v>0</v>
      </c>
    </row>
    <row r="41" spans="1:64" ht="15" x14ac:dyDescent="0.2">
      <c r="A41" s="88"/>
      <c r="B41" s="871" t="s">
        <v>4378</v>
      </c>
      <c r="C41" s="872"/>
      <c r="D41" s="872"/>
      <c r="E41" s="872"/>
      <c r="F41" s="872"/>
      <c r="G41" s="872"/>
      <c r="H41" s="872"/>
      <c r="I41" s="872"/>
      <c r="J41" s="872"/>
      <c r="K41" s="872"/>
      <c r="L41" s="872"/>
      <c r="M41" s="872"/>
      <c r="N41" s="872"/>
      <c r="O41" s="872"/>
      <c r="P41" s="872"/>
      <c r="Q41" s="872"/>
      <c r="R41" s="872"/>
      <c r="S41" s="872"/>
      <c r="T41" s="872"/>
      <c r="U41" s="873"/>
      <c r="V41" s="310"/>
      <c r="W41" s="310"/>
      <c r="X41" s="310"/>
      <c r="Y41" s="863" t="s">
        <v>2944</v>
      </c>
      <c r="Z41" s="864"/>
      <c r="AA41" s="73"/>
      <c r="AB41" s="76"/>
      <c r="AC41" s="874"/>
      <c r="AD41" s="875"/>
      <c r="AE41" s="875"/>
      <c r="AF41" s="875"/>
      <c r="AG41" s="875"/>
      <c r="AH41" s="875"/>
      <c r="AI41" s="875"/>
      <c r="AJ41" s="875"/>
      <c r="AK41" s="875"/>
      <c r="AL41" s="875"/>
      <c r="AM41" s="875"/>
      <c r="AN41" s="875"/>
      <c r="AO41" s="875"/>
      <c r="AP41" s="875"/>
      <c r="AQ41" s="875"/>
      <c r="AR41" s="875"/>
      <c r="AS41" s="875"/>
      <c r="AT41" s="875"/>
      <c r="AU41" s="875"/>
      <c r="AV41" s="875"/>
      <c r="AW41" s="875"/>
      <c r="AX41" s="875"/>
      <c r="AY41" s="875"/>
      <c r="AZ41" s="875"/>
      <c r="BA41" s="876"/>
      <c r="BB41" s="73"/>
      <c r="BD41" s="257">
        <f t="shared" si="13"/>
        <v>0</v>
      </c>
      <c r="BE41" s="257">
        <f t="shared" si="14"/>
        <v>2</v>
      </c>
      <c r="BF41" s="257" t="str">
        <f t="shared" si="15"/>
        <v>X</v>
      </c>
      <c r="BH41" s="197">
        <f t="shared" si="16"/>
        <v>0</v>
      </c>
      <c r="BI41" s="197">
        <f t="shared" si="17"/>
        <v>0</v>
      </c>
      <c r="BJ41" s="197">
        <f t="shared" si="18"/>
        <v>0</v>
      </c>
      <c r="BK41" s="197">
        <f t="shared" si="19"/>
        <v>0</v>
      </c>
      <c r="BL41" s="197">
        <f t="shared" si="20"/>
        <v>0</v>
      </c>
    </row>
    <row r="42" spans="1:64" ht="15" customHeight="1" x14ac:dyDescent="0.2">
      <c r="A42" s="88"/>
      <c r="B42" s="860" t="s">
        <v>4152</v>
      </c>
      <c r="C42" s="861"/>
      <c r="D42" s="861"/>
      <c r="E42" s="861"/>
      <c r="F42" s="861"/>
      <c r="G42" s="861"/>
      <c r="H42" s="861"/>
      <c r="I42" s="861"/>
      <c r="J42" s="861"/>
      <c r="K42" s="861"/>
      <c r="L42" s="861"/>
      <c r="M42" s="861"/>
      <c r="N42" s="861"/>
      <c r="O42" s="861"/>
      <c r="P42" s="861"/>
      <c r="Q42" s="861"/>
      <c r="R42" s="861"/>
      <c r="S42" s="861"/>
      <c r="T42" s="861"/>
      <c r="U42" s="862"/>
      <c r="V42" s="310"/>
      <c r="W42" s="310"/>
      <c r="X42" s="310"/>
      <c r="Y42" s="863" t="s">
        <v>2944</v>
      </c>
      <c r="Z42" s="864"/>
      <c r="AA42" s="73"/>
      <c r="AB42" s="76"/>
      <c r="AC42" s="874"/>
      <c r="AD42" s="875"/>
      <c r="AE42" s="875"/>
      <c r="AF42" s="875"/>
      <c r="AG42" s="875"/>
      <c r="AH42" s="875"/>
      <c r="AI42" s="875"/>
      <c r="AJ42" s="875"/>
      <c r="AK42" s="875"/>
      <c r="AL42" s="875"/>
      <c r="AM42" s="875"/>
      <c r="AN42" s="875"/>
      <c r="AO42" s="875"/>
      <c r="AP42" s="875"/>
      <c r="AQ42" s="875"/>
      <c r="AR42" s="875"/>
      <c r="AS42" s="875"/>
      <c r="AT42" s="875"/>
      <c r="AU42" s="875"/>
      <c r="AV42" s="875"/>
      <c r="AW42" s="875"/>
      <c r="AX42" s="875"/>
      <c r="AY42" s="875"/>
      <c r="AZ42" s="875"/>
      <c r="BA42" s="876"/>
      <c r="BB42" s="73"/>
      <c r="BD42" s="257">
        <f t="shared" si="13"/>
        <v>0</v>
      </c>
      <c r="BE42" s="257">
        <f t="shared" si="14"/>
        <v>2</v>
      </c>
      <c r="BF42" s="257" t="str">
        <f t="shared" si="15"/>
        <v>X</v>
      </c>
      <c r="BH42" s="197">
        <f t="shared" si="16"/>
        <v>0</v>
      </c>
      <c r="BI42" s="197">
        <f t="shared" si="17"/>
        <v>0</v>
      </c>
      <c r="BJ42" s="197">
        <f t="shared" si="18"/>
        <v>0</v>
      </c>
      <c r="BK42" s="197">
        <f t="shared" si="19"/>
        <v>0</v>
      </c>
      <c r="BL42" s="197">
        <f t="shared" si="20"/>
        <v>0</v>
      </c>
    </row>
    <row r="43" spans="1:64" ht="15" x14ac:dyDescent="0.2">
      <c r="A43" s="88"/>
      <c r="B43" s="865" t="s">
        <v>2954</v>
      </c>
      <c r="C43" s="866"/>
      <c r="D43" s="866"/>
      <c r="E43" s="866"/>
      <c r="F43" s="866"/>
      <c r="G43" s="866"/>
      <c r="H43" s="866"/>
      <c r="I43" s="866"/>
      <c r="J43" s="866"/>
      <c r="K43" s="866"/>
      <c r="L43" s="866"/>
      <c r="M43" s="866"/>
      <c r="N43" s="866"/>
      <c r="O43" s="866"/>
      <c r="P43" s="866"/>
      <c r="Q43" s="866"/>
      <c r="R43" s="866"/>
      <c r="S43" s="866"/>
      <c r="T43" s="866"/>
      <c r="U43" s="867"/>
      <c r="V43" s="310"/>
      <c r="W43" s="310"/>
      <c r="X43" s="310"/>
      <c r="Y43" s="863" t="s">
        <v>2950</v>
      </c>
      <c r="Z43" s="864"/>
      <c r="AA43" s="73"/>
      <c r="AB43" s="76"/>
      <c r="AC43" s="874"/>
      <c r="AD43" s="875"/>
      <c r="AE43" s="875"/>
      <c r="AF43" s="875"/>
      <c r="AG43" s="875"/>
      <c r="AH43" s="875"/>
      <c r="AI43" s="875"/>
      <c r="AJ43" s="875"/>
      <c r="AK43" s="875"/>
      <c r="AL43" s="875"/>
      <c r="AM43" s="875"/>
      <c r="AN43" s="875"/>
      <c r="AO43" s="875"/>
      <c r="AP43" s="875"/>
      <c r="AQ43" s="875"/>
      <c r="AR43" s="875"/>
      <c r="AS43" s="875"/>
      <c r="AT43" s="875"/>
      <c r="AU43" s="875"/>
      <c r="AV43" s="875"/>
      <c r="AW43" s="875"/>
      <c r="AX43" s="875"/>
      <c r="AY43" s="875"/>
      <c r="AZ43" s="875"/>
      <c r="BA43" s="876"/>
      <c r="BB43" s="73"/>
      <c r="BD43" s="257">
        <f t="shared" si="13"/>
        <v>0</v>
      </c>
      <c r="BE43" s="257">
        <f t="shared" si="14"/>
        <v>3</v>
      </c>
      <c r="BF43" s="257" t="str">
        <f t="shared" si="15"/>
        <v>X</v>
      </c>
      <c r="BH43" s="197">
        <f t="shared" si="16"/>
        <v>0</v>
      </c>
      <c r="BI43" s="197">
        <f t="shared" si="17"/>
        <v>0</v>
      </c>
      <c r="BJ43" s="197">
        <f t="shared" si="18"/>
        <v>0</v>
      </c>
      <c r="BK43" s="197">
        <f t="shared" si="19"/>
        <v>0</v>
      </c>
      <c r="BL43" s="197">
        <f t="shared" si="20"/>
        <v>0</v>
      </c>
    </row>
    <row r="44" spans="1:64" ht="15" x14ac:dyDescent="0.2">
      <c r="A44" s="88"/>
      <c r="B44" s="865" t="s">
        <v>4280</v>
      </c>
      <c r="C44" s="866"/>
      <c r="D44" s="866"/>
      <c r="E44" s="866"/>
      <c r="F44" s="866"/>
      <c r="G44" s="866"/>
      <c r="H44" s="866"/>
      <c r="I44" s="866"/>
      <c r="J44" s="866"/>
      <c r="K44" s="866"/>
      <c r="L44" s="866"/>
      <c r="M44" s="866"/>
      <c r="N44" s="866"/>
      <c r="O44" s="866"/>
      <c r="P44" s="866"/>
      <c r="Q44" s="866"/>
      <c r="R44" s="866"/>
      <c r="S44" s="866"/>
      <c r="T44" s="866"/>
      <c r="U44" s="867"/>
      <c r="V44" s="310"/>
      <c r="W44" s="310"/>
      <c r="X44" s="310"/>
      <c r="Y44" s="863" t="s">
        <v>2944</v>
      </c>
      <c r="Z44" s="864"/>
      <c r="AA44" s="73"/>
      <c r="AB44" s="76"/>
      <c r="AC44" s="874"/>
      <c r="AD44" s="875"/>
      <c r="AE44" s="875"/>
      <c r="AF44" s="875"/>
      <c r="AG44" s="875"/>
      <c r="AH44" s="875"/>
      <c r="AI44" s="875"/>
      <c r="AJ44" s="875"/>
      <c r="AK44" s="875"/>
      <c r="AL44" s="875"/>
      <c r="AM44" s="875"/>
      <c r="AN44" s="875"/>
      <c r="AO44" s="875"/>
      <c r="AP44" s="875"/>
      <c r="AQ44" s="875"/>
      <c r="AR44" s="875"/>
      <c r="AS44" s="875"/>
      <c r="AT44" s="875"/>
      <c r="AU44" s="875"/>
      <c r="AV44" s="875"/>
      <c r="AW44" s="875"/>
      <c r="AX44" s="875"/>
      <c r="AY44" s="875"/>
      <c r="AZ44" s="875"/>
      <c r="BA44" s="876"/>
      <c r="BB44" s="73"/>
      <c r="BD44" s="257">
        <f t="shared" si="13"/>
        <v>0</v>
      </c>
      <c r="BE44" s="257">
        <f t="shared" si="14"/>
        <v>2</v>
      </c>
      <c r="BF44" s="257" t="str">
        <f t="shared" si="15"/>
        <v>X</v>
      </c>
    </row>
    <row r="45" spans="1:64" ht="15" x14ac:dyDescent="0.2">
      <c r="A45" s="88"/>
      <c r="B45" s="865" t="s">
        <v>2955</v>
      </c>
      <c r="C45" s="866"/>
      <c r="D45" s="866"/>
      <c r="E45" s="866"/>
      <c r="F45" s="866"/>
      <c r="G45" s="866"/>
      <c r="H45" s="866"/>
      <c r="I45" s="866"/>
      <c r="J45" s="866"/>
      <c r="K45" s="866"/>
      <c r="L45" s="866"/>
      <c r="M45" s="866"/>
      <c r="N45" s="866"/>
      <c r="O45" s="866"/>
      <c r="P45" s="866"/>
      <c r="Q45" s="866"/>
      <c r="R45" s="866"/>
      <c r="S45" s="866"/>
      <c r="T45" s="866"/>
      <c r="U45" s="867"/>
      <c r="V45" s="310"/>
      <c r="W45" s="310"/>
      <c r="X45" s="310"/>
      <c r="Y45" s="863" t="s">
        <v>2950</v>
      </c>
      <c r="Z45" s="864"/>
      <c r="AA45" s="73"/>
      <c r="AB45" s="76"/>
      <c r="AC45" s="874"/>
      <c r="AD45" s="875"/>
      <c r="AE45" s="875"/>
      <c r="AF45" s="875"/>
      <c r="AG45" s="875"/>
      <c r="AH45" s="875"/>
      <c r="AI45" s="875"/>
      <c r="AJ45" s="875"/>
      <c r="AK45" s="875"/>
      <c r="AL45" s="875"/>
      <c r="AM45" s="875"/>
      <c r="AN45" s="875"/>
      <c r="AO45" s="875"/>
      <c r="AP45" s="875"/>
      <c r="AQ45" s="875"/>
      <c r="AR45" s="875"/>
      <c r="AS45" s="875"/>
      <c r="AT45" s="875"/>
      <c r="AU45" s="875"/>
      <c r="AV45" s="875"/>
      <c r="AW45" s="875"/>
      <c r="AX45" s="875"/>
      <c r="AY45" s="875"/>
      <c r="AZ45" s="875"/>
      <c r="BA45" s="876"/>
      <c r="BB45" s="73"/>
      <c r="BD45" s="257">
        <f t="shared" si="13"/>
        <v>0</v>
      </c>
      <c r="BE45" s="257">
        <f t="shared" si="14"/>
        <v>3</v>
      </c>
      <c r="BF45" s="257" t="str">
        <f t="shared" si="15"/>
        <v>X</v>
      </c>
      <c r="BH45" s="91"/>
      <c r="BI45" s="91"/>
      <c r="BJ45" s="91"/>
      <c r="BK45" s="91"/>
      <c r="BL45" s="91"/>
    </row>
    <row r="46" spans="1:64" ht="15" customHeight="1" x14ac:dyDescent="0.2">
      <c r="A46" s="88"/>
      <c r="B46" s="881" t="s">
        <v>2934</v>
      </c>
      <c r="C46" s="882"/>
      <c r="D46" s="906"/>
      <c r="E46" s="906"/>
      <c r="F46" s="906"/>
      <c r="G46" s="906"/>
      <c r="H46" s="906"/>
      <c r="I46" s="906"/>
      <c r="J46" s="906"/>
      <c r="K46" s="906"/>
      <c r="L46" s="906"/>
      <c r="M46" s="906"/>
      <c r="N46" s="906"/>
      <c r="O46" s="906"/>
      <c r="P46" s="906"/>
      <c r="Q46" s="906"/>
      <c r="R46" s="906"/>
      <c r="S46" s="906"/>
      <c r="T46" s="906"/>
      <c r="U46" s="907"/>
      <c r="V46" s="885" t="s">
        <v>4264</v>
      </c>
      <c r="W46" s="885"/>
      <c r="X46" s="885"/>
      <c r="Y46" s="885">
        <f>BD46</f>
        <v>0</v>
      </c>
      <c r="Z46" s="903"/>
      <c r="AA46" s="73"/>
      <c r="AB46" s="76"/>
      <c r="AC46" s="874"/>
      <c r="AD46" s="875"/>
      <c r="AE46" s="875"/>
      <c r="AF46" s="875"/>
      <c r="AG46" s="875"/>
      <c r="AH46" s="875"/>
      <c r="AI46" s="875"/>
      <c r="AJ46" s="875"/>
      <c r="AK46" s="875"/>
      <c r="AL46" s="875"/>
      <c r="AM46" s="875"/>
      <c r="AN46" s="875"/>
      <c r="AO46" s="875"/>
      <c r="AP46" s="875"/>
      <c r="AQ46" s="875"/>
      <c r="AR46" s="875"/>
      <c r="AS46" s="875"/>
      <c r="AT46" s="875"/>
      <c r="AU46" s="875"/>
      <c r="AV46" s="875"/>
      <c r="AW46" s="875"/>
      <c r="AX46" s="875"/>
      <c r="AY46" s="875"/>
      <c r="AZ46" s="875"/>
      <c r="BA46" s="876"/>
      <c r="BB46" s="73"/>
      <c r="BD46" s="258">
        <f>SUM(BD35:BD45)</f>
        <v>0</v>
      </c>
      <c r="BE46" s="258"/>
      <c r="BF46" s="258" t="str">
        <f>IFERROR(AVERAGE(BF35:BF45),"0")</f>
        <v>0</v>
      </c>
    </row>
    <row r="47" spans="1:64" ht="15" customHeight="1" thickBot="1" x14ac:dyDescent="0.25">
      <c r="A47" s="88"/>
      <c r="B47" s="883"/>
      <c r="C47" s="884"/>
      <c r="D47" s="908"/>
      <c r="E47" s="908"/>
      <c r="F47" s="908"/>
      <c r="G47" s="908"/>
      <c r="H47" s="908"/>
      <c r="I47" s="908"/>
      <c r="J47" s="908"/>
      <c r="K47" s="908"/>
      <c r="L47" s="908"/>
      <c r="M47" s="908"/>
      <c r="N47" s="908"/>
      <c r="O47" s="908"/>
      <c r="P47" s="908"/>
      <c r="Q47" s="908"/>
      <c r="R47" s="908"/>
      <c r="S47" s="908"/>
      <c r="T47" s="908"/>
      <c r="U47" s="909"/>
      <c r="V47" s="885" t="s">
        <v>4265</v>
      </c>
      <c r="W47" s="885"/>
      <c r="X47" s="885"/>
      <c r="Y47" s="904" t="str">
        <f>BF46</f>
        <v>0</v>
      </c>
      <c r="Z47" s="905"/>
      <c r="AA47" s="73"/>
      <c r="AB47" s="76"/>
      <c r="AC47" s="877"/>
      <c r="AD47" s="878"/>
      <c r="AE47" s="878"/>
      <c r="AF47" s="878"/>
      <c r="AG47" s="878"/>
      <c r="AH47" s="878"/>
      <c r="AI47" s="878"/>
      <c r="AJ47" s="878"/>
      <c r="AK47" s="878"/>
      <c r="AL47" s="878"/>
      <c r="AM47" s="878"/>
      <c r="AN47" s="878"/>
      <c r="AO47" s="878"/>
      <c r="AP47" s="878"/>
      <c r="AQ47" s="878"/>
      <c r="AR47" s="878"/>
      <c r="AS47" s="878"/>
      <c r="AT47" s="878"/>
      <c r="AU47" s="878"/>
      <c r="AV47" s="878"/>
      <c r="AW47" s="878"/>
      <c r="AX47" s="878"/>
      <c r="AY47" s="878"/>
      <c r="AZ47" s="878"/>
      <c r="BA47" s="879"/>
      <c r="BB47" s="73"/>
    </row>
    <row r="48" spans="1:64" ht="15.75" thickTop="1" x14ac:dyDescent="0.2">
      <c r="A48" s="88"/>
      <c r="B48" s="899" t="s">
        <v>2956</v>
      </c>
      <c r="C48" s="900"/>
      <c r="D48" s="900"/>
      <c r="E48" s="900"/>
      <c r="F48" s="900"/>
      <c r="G48" s="900"/>
      <c r="H48" s="900"/>
      <c r="I48" s="900"/>
      <c r="J48" s="900"/>
      <c r="K48" s="900"/>
      <c r="L48" s="900"/>
      <c r="M48" s="900"/>
      <c r="N48" s="900"/>
      <c r="O48" s="900"/>
      <c r="P48" s="900"/>
      <c r="Q48" s="900"/>
      <c r="R48" s="900"/>
      <c r="S48" s="901" t="s">
        <v>2957</v>
      </c>
      <c r="T48" s="902"/>
      <c r="U48" s="92">
        <f>B20</f>
        <v>0</v>
      </c>
      <c r="V48" s="92">
        <f>B21</f>
        <v>0</v>
      </c>
      <c r="W48" s="92">
        <f>B22</f>
        <v>0</v>
      </c>
      <c r="X48" s="92">
        <f>B23</f>
        <v>0</v>
      </c>
      <c r="Y48" s="893"/>
      <c r="Z48" s="894"/>
      <c r="AA48" s="73"/>
      <c r="AB48" s="76"/>
      <c r="AC48" s="198"/>
      <c r="AD48" s="198"/>
      <c r="AE48" s="198"/>
      <c r="AF48" s="198"/>
      <c r="AG48" s="198"/>
      <c r="AH48" s="198"/>
      <c r="AI48" s="198"/>
      <c r="AJ48" s="198"/>
      <c r="AK48" s="198"/>
      <c r="AL48" s="198"/>
      <c r="AM48" s="198"/>
      <c r="AN48" s="198"/>
      <c r="AO48" s="198"/>
      <c r="AP48" s="198"/>
      <c r="AQ48" s="198"/>
      <c r="AR48" s="198"/>
      <c r="AS48" s="198"/>
      <c r="AT48" s="198"/>
      <c r="AU48" s="198"/>
      <c r="AV48" s="198"/>
      <c r="AW48" s="198"/>
      <c r="AX48" s="198"/>
      <c r="AY48" s="198"/>
      <c r="AZ48" s="198"/>
      <c r="BA48" s="198"/>
      <c r="BB48" s="73"/>
      <c r="BD48" s="259" t="s">
        <v>4269</v>
      </c>
      <c r="BE48" s="259" t="s">
        <v>4267</v>
      </c>
      <c r="BF48" s="259" t="s">
        <v>4263</v>
      </c>
    </row>
    <row r="49" spans="1:58" ht="15" x14ac:dyDescent="0.2">
      <c r="A49" s="88"/>
      <c r="B49" s="865" t="s">
        <v>2958</v>
      </c>
      <c r="C49" s="866"/>
      <c r="D49" s="866"/>
      <c r="E49" s="866"/>
      <c r="F49" s="866"/>
      <c r="G49" s="866"/>
      <c r="H49" s="866"/>
      <c r="I49" s="866"/>
      <c r="J49" s="866"/>
      <c r="K49" s="866"/>
      <c r="L49" s="866"/>
      <c r="M49" s="866"/>
      <c r="N49" s="866"/>
      <c r="O49" s="866"/>
      <c r="P49" s="866"/>
      <c r="Q49" s="866"/>
      <c r="R49" s="866"/>
      <c r="S49" s="866"/>
      <c r="T49" s="866"/>
      <c r="U49" s="311"/>
      <c r="V49" s="311"/>
      <c r="W49" s="311"/>
      <c r="X49" s="311"/>
      <c r="Y49" s="895"/>
      <c r="Z49" s="896"/>
      <c r="AA49" s="73"/>
      <c r="AB49" s="76"/>
      <c r="AC49" s="198"/>
      <c r="AD49" s="198"/>
      <c r="AE49" s="198"/>
      <c r="AF49" s="198"/>
      <c r="AG49" s="198"/>
      <c r="AH49" s="198"/>
      <c r="AI49" s="198"/>
      <c r="AJ49" s="198"/>
      <c r="AK49" s="198"/>
      <c r="AL49" s="198"/>
      <c r="AM49" s="198"/>
      <c r="AN49" s="198"/>
      <c r="AO49" s="198"/>
      <c r="AP49" s="198"/>
      <c r="AQ49" s="198"/>
      <c r="AR49" s="198"/>
      <c r="AS49" s="198"/>
      <c r="AT49" s="198"/>
      <c r="AU49" s="198"/>
      <c r="AV49" s="198"/>
      <c r="AW49" s="198"/>
      <c r="AX49" s="198"/>
      <c r="AY49" s="198"/>
      <c r="AZ49" s="198"/>
      <c r="BA49" s="198"/>
      <c r="BB49" s="73"/>
      <c r="BD49" s="257">
        <f>BD32+BD46</f>
        <v>0</v>
      </c>
      <c r="BE49" s="257"/>
      <c r="BF49" s="258" t="str">
        <f>IFERROR(AVERAGE(BF27:BF31,BF35:BF45),"0")</f>
        <v>0</v>
      </c>
    </row>
    <row r="50" spans="1:58" ht="15" x14ac:dyDescent="0.2">
      <c r="A50" s="88"/>
      <c r="B50" s="865" t="s">
        <v>2959</v>
      </c>
      <c r="C50" s="866"/>
      <c r="D50" s="866"/>
      <c r="E50" s="866"/>
      <c r="F50" s="866"/>
      <c r="G50" s="866"/>
      <c r="H50" s="866"/>
      <c r="I50" s="866"/>
      <c r="J50" s="866"/>
      <c r="K50" s="866"/>
      <c r="L50" s="866"/>
      <c r="M50" s="866"/>
      <c r="N50" s="866"/>
      <c r="O50" s="866"/>
      <c r="P50" s="866"/>
      <c r="Q50" s="866"/>
      <c r="R50" s="866"/>
      <c r="S50" s="866"/>
      <c r="T50" s="866"/>
      <c r="U50" s="311"/>
      <c r="V50" s="311"/>
      <c r="W50" s="311"/>
      <c r="X50" s="311"/>
      <c r="Y50" s="895"/>
      <c r="Z50" s="896"/>
      <c r="AA50" s="73"/>
      <c r="AB50" s="76"/>
      <c r="AC50" s="74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3"/>
    </row>
    <row r="51" spans="1:58" ht="15" x14ac:dyDescent="0.2">
      <c r="A51" s="73"/>
      <c r="B51" s="865" t="s">
        <v>2960</v>
      </c>
      <c r="C51" s="866"/>
      <c r="D51" s="866"/>
      <c r="E51" s="866"/>
      <c r="F51" s="866"/>
      <c r="G51" s="866"/>
      <c r="H51" s="866"/>
      <c r="I51" s="866"/>
      <c r="J51" s="866"/>
      <c r="K51" s="866"/>
      <c r="L51" s="866"/>
      <c r="M51" s="866"/>
      <c r="N51" s="866"/>
      <c r="O51" s="866"/>
      <c r="P51" s="866"/>
      <c r="Q51" s="866"/>
      <c r="R51" s="866"/>
      <c r="S51" s="866"/>
      <c r="T51" s="866"/>
      <c r="U51" s="311"/>
      <c r="V51" s="311"/>
      <c r="W51" s="311"/>
      <c r="X51" s="311"/>
      <c r="Y51" s="895"/>
      <c r="Z51" s="896"/>
      <c r="AA51" s="73"/>
      <c r="AB51" s="76"/>
      <c r="AC51" s="74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3"/>
      <c r="AW51" s="73"/>
      <c r="AX51" s="73"/>
      <c r="AY51" s="73"/>
      <c r="AZ51" s="73"/>
      <c r="BA51" s="73"/>
      <c r="BB51" s="73"/>
    </row>
    <row r="52" spans="1:58" ht="15" x14ac:dyDescent="0.2">
      <c r="A52" s="93"/>
      <c r="B52" s="865" t="s">
        <v>2961</v>
      </c>
      <c r="C52" s="866"/>
      <c r="D52" s="866"/>
      <c r="E52" s="866"/>
      <c r="F52" s="866"/>
      <c r="G52" s="866"/>
      <c r="H52" s="866"/>
      <c r="I52" s="866"/>
      <c r="J52" s="866"/>
      <c r="K52" s="866"/>
      <c r="L52" s="866"/>
      <c r="M52" s="866"/>
      <c r="N52" s="866"/>
      <c r="O52" s="866"/>
      <c r="P52" s="866"/>
      <c r="Q52" s="866"/>
      <c r="R52" s="866"/>
      <c r="S52" s="866"/>
      <c r="T52" s="866"/>
      <c r="U52" s="311"/>
      <c r="V52" s="311"/>
      <c r="W52" s="311"/>
      <c r="X52" s="311"/>
      <c r="Y52" s="897"/>
      <c r="Z52" s="898"/>
      <c r="AA52" s="73"/>
      <c r="AB52" s="76"/>
      <c r="AC52" s="74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3"/>
      <c r="AW52" s="73"/>
      <c r="AX52" s="73"/>
      <c r="AY52" s="73"/>
      <c r="AZ52" s="73"/>
      <c r="BA52" s="73"/>
      <c r="BB52" s="73"/>
    </row>
    <row r="53" spans="1:58" ht="12" x14ac:dyDescent="0.2">
      <c r="A53" s="73"/>
      <c r="B53" s="881" t="s">
        <v>2934</v>
      </c>
      <c r="C53" s="882"/>
      <c r="D53" s="889"/>
      <c r="E53" s="889"/>
      <c r="F53" s="889"/>
      <c r="G53" s="889"/>
      <c r="H53" s="889"/>
      <c r="I53" s="889"/>
      <c r="J53" s="889"/>
      <c r="K53" s="889"/>
      <c r="L53" s="889"/>
      <c r="M53" s="889"/>
      <c r="N53" s="889"/>
      <c r="O53" s="889"/>
      <c r="P53" s="889"/>
      <c r="Q53" s="889"/>
      <c r="R53" s="889"/>
      <c r="S53" s="889"/>
      <c r="T53" s="889"/>
      <c r="U53" s="889"/>
      <c r="V53" s="889"/>
      <c r="W53" s="889"/>
      <c r="X53" s="889"/>
      <c r="Y53" s="889"/>
      <c r="Z53" s="890"/>
      <c r="AA53" s="73"/>
      <c r="AB53" s="76"/>
      <c r="AC53" s="74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3"/>
      <c r="AW53" s="73"/>
      <c r="AX53" s="73"/>
      <c r="AY53" s="73"/>
      <c r="AZ53" s="73"/>
      <c r="BA53" s="73"/>
      <c r="BB53" s="73"/>
    </row>
    <row r="54" spans="1:58" ht="12.75" thickBot="1" x14ac:dyDescent="0.25">
      <c r="A54" s="73"/>
      <c r="B54" s="887"/>
      <c r="C54" s="888"/>
      <c r="D54" s="891"/>
      <c r="E54" s="891"/>
      <c r="F54" s="891"/>
      <c r="G54" s="891"/>
      <c r="H54" s="891"/>
      <c r="I54" s="891"/>
      <c r="J54" s="891"/>
      <c r="K54" s="891"/>
      <c r="L54" s="891"/>
      <c r="M54" s="891"/>
      <c r="N54" s="891"/>
      <c r="O54" s="891"/>
      <c r="P54" s="891"/>
      <c r="Q54" s="891"/>
      <c r="R54" s="891"/>
      <c r="S54" s="891"/>
      <c r="T54" s="891"/>
      <c r="U54" s="891"/>
      <c r="V54" s="891"/>
      <c r="W54" s="891"/>
      <c r="X54" s="891"/>
      <c r="Y54" s="891"/>
      <c r="Z54" s="892"/>
      <c r="AA54" s="73"/>
      <c r="AB54" s="76"/>
      <c r="AC54" s="74"/>
      <c r="AD54" s="886" t="s">
        <v>2962</v>
      </c>
      <c r="AE54" s="886"/>
      <c r="AF54" s="886"/>
      <c r="AG54" s="886"/>
      <c r="AH54" s="886"/>
      <c r="AI54" s="886"/>
      <c r="AJ54" s="886"/>
      <c r="AK54" s="886"/>
      <c r="AL54" s="886"/>
      <c r="AM54" s="886"/>
      <c r="AN54" s="76"/>
      <c r="AO54" s="76"/>
      <c r="AP54" s="76"/>
      <c r="AQ54" s="886" t="s">
        <v>2963</v>
      </c>
      <c r="AR54" s="886"/>
      <c r="AS54" s="886"/>
      <c r="AT54" s="886"/>
      <c r="AU54" s="886"/>
      <c r="AV54" s="886"/>
      <c r="AW54" s="886"/>
      <c r="AX54" s="886"/>
      <c r="AY54" s="886"/>
      <c r="AZ54" s="886"/>
      <c r="BA54" s="886"/>
      <c r="BB54" s="73"/>
    </row>
    <row r="55" spans="1:58" ht="12.75" thickTop="1" x14ac:dyDescent="0.2">
      <c r="A55" s="73"/>
      <c r="B55" s="94"/>
      <c r="C55" s="94"/>
      <c r="D55" s="94"/>
      <c r="E55" s="94"/>
      <c r="F55" s="94"/>
      <c r="G55" s="94"/>
      <c r="H55" s="94"/>
      <c r="I55" s="94"/>
      <c r="J55" s="73"/>
      <c r="K55" s="73"/>
      <c r="L55" s="73"/>
      <c r="M55" s="95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76"/>
      <c r="AA55" s="73"/>
      <c r="AB55" s="76"/>
      <c r="AC55" s="74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</row>
    <row r="56" spans="1:58" ht="12" x14ac:dyDescent="0.2">
      <c r="A56" s="73"/>
      <c r="B56" s="74"/>
      <c r="C56" s="75"/>
      <c r="D56" s="97"/>
      <c r="E56" s="74"/>
      <c r="F56" s="76"/>
      <c r="G56" s="76"/>
      <c r="H56" s="76"/>
      <c r="I56" s="76"/>
      <c r="J56" s="73"/>
      <c r="K56" s="73"/>
      <c r="L56" s="73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3"/>
      <c r="AB56" s="76"/>
      <c r="AC56" s="74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3"/>
      <c r="AW56" s="73"/>
      <c r="AX56" s="73"/>
      <c r="AY56" s="73"/>
      <c r="AZ56" s="73"/>
      <c r="BA56" s="73"/>
      <c r="BB56" s="73"/>
    </row>
    <row r="57" spans="1:58" ht="12" x14ac:dyDescent="0.2">
      <c r="B57" s="74"/>
      <c r="C57" s="75"/>
      <c r="D57" s="97"/>
      <c r="E57" s="74"/>
      <c r="F57" s="76"/>
      <c r="G57" s="76"/>
      <c r="H57" s="76"/>
      <c r="I57" s="76"/>
      <c r="M57" s="98"/>
      <c r="N57" s="99"/>
      <c r="O57" s="99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76"/>
    </row>
    <row r="58" spans="1:58" ht="12" x14ac:dyDescent="0.2">
      <c r="B58" s="74"/>
      <c r="C58" s="75"/>
      <c r="D58" s="97"/>
      <c r="E58" s="74"/>
      <c r="F58" s="76"/>
      <c r="G58" s="76"/>
      <c r="H58" s="76"/>
      <c r="I58" s="76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76"/>
    </row>
    <row r="59" spans="1:58" ht="12" x14ac:dyDescent="0.2">
      <c r="B59" s="74"/>
      <c r="C59" s="100"/>
      <c r="D59" s="101"/>
      <c r="E59" s="101"/>
      <c r="F59" s="101"/>
      <c r="G59" s="76"/>
      <c r="H59" s="76"/>
      <c r="I59" s="76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C59" s="78"/>
    </row>
    <row r="60" spans="1:58" ht="12" x14ac:dyDescent="0.2"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99"/>
      <c r="X60" s="99"/>
      <c r="Y60" s="99"/>
      <c r="Z60" s="99"/>
      <c r="AC60" s="78"/>
    </row>
    <row r="61" spans="1:58" ht="12" x14ac:dyDescent="0.2">
      <c r="B61" s="98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C61" s="78"/>
    </row>
    <row r="62" spans="1:58" ht="12" x14ac:dyDescent="0.2">
      <c r="B62" s="98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</row>
    <row r="63" spans="1:58" ht="12" x14ac:dyDescent="0.2">
      <c r="B63" s="98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</row>
    <row r="64" spans="1:58" ht="12" x14ac:dyDescent="0.2"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</row>
    <row r="65" spans="13:26" ht="12" x14ac:dyDescent="0.2">
      <c r="M65" s="99"/>
      <c r="N65" s="99"/>
      <c r="O65" s="99"/>
      <c r="P65" s="99"/>
      <c r="Q65" s="99"/>
      <c r="R65" s="99"/>
      <c r="S65" s="99"/>
      <c r="T65" s="99"/>
      <c r="U65" s="99"/>
      <c r="V65" s="99"/>
      <c r="W65" s="99"/>
      <c r="X65" s="99"/>
      <c r="Y65" s="99"/>
      <c r="Z65" s="99"/>
    </row>
    <row r="66" spans="13:26" ht="12" x14ac:dyDescent="0.2"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</row>
    <row r="67" spans="13:26" ht="12" x14ac:dyDescent="0.2"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</row>
    <row r="68" spans="13:26" ht="12" x14ac:dyDescent="0.2"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</row>
    <row r="69" spans="13:26" ht="12" x14ac:dyDescent="0.2"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</row>
    <row r="70" spans="13:26" ht="12" x14ac:dyDescent="0.2">
      <c r="M70" s="99"/>
      <c r="N70" s="99"/>
      <c r="O70" s="99"/>
      <c r="P70" s="99"/>
      <c r="Q70" s="99"/>
      <c r="R70" s="99"/>
      <c r="S70" s="99"/>
      <c r="T70" s="99"/>
      <c r="U70" s="99"/>
      <c r="V70" s="99"/>
      <c r="W70" s="99"/>
      <c r="X70" s="99"/>
      <c r="Y70" s="99"/>
      <c r="Z70" s="99"/>
    </row>
    <row r="71" spans="13:26" ht="12" x14ac:dyDescent="0.2"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99"/>
      <c r="X71" s="99"/>
      <c r="Y71" s="99"/>
      <c r="Z71" s="99"/>
    </row>
    <row r="72" spans="13:26" ht="12" x14ac:dyDescent="0.2"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  <c r="X72" s="99"/>
      <c r="Y72" s="99"/>
      <c r="Z72" s="99"/>
    </row>
    <row r="73" spans="13:26" ht="12" x14ac:dyDescent="0.2"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  <c r="X73" s="99"/>
      <c r="Y73" s="99"/>
      <c r="Z73" s="99"/>
    </row>
    <row r="74" spans="13:26" ht="12" x14ac:dyDescent="0.2"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99"/>
      <c r="X74" s="99"/>
      <c r="Y74" s="99"/>
      <c r="Z74" s="99"/>
    </row>
    <row r="75" spans="13:26" ht="12" x14ac:dyDescent="0.2"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99"/>
      <c r="X75" s="99"/>
      <c r="Y75" s="99"/>
      <c r="Z75" s="99"/>
    </row>
    <row r="76" spans="13:26" ht="12" x14ac:dyDescent="0.2"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99"/>
      <c r="X76" s="99"/>
      <c r="Y76" s="99"/>
      <c r="Z76" s="99"/>
    </row>
    <row r="77" spans="13:26" ht="12" x14ac:dyDescent="0.2"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99"/>
      <c r="X77" s="99"/>
      <c r="Y77" s="99"/>
      <c r="Z77" s="99"/>
    </row>
    <row r="78" spans="13:26" ht="12" x14ac:dyDescent="0.2"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99"/>
      <c r="X78" s="99"/>
      <c r="Y78" s="99"/>
      <c r="Z78" s="99"/>
    </row>
    <row r="79" spans="13:26" ht="12" x14ac:dyDescent="0.2"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99"/>
      <c r="X79" s="99"/>
      <c r="Y79" s="99"/>
      <c r="Z79" s="99"/>
    </row>
    <row r="80" spans="13:26" ht="12" x14ac:dyDescent="0.2">
      <c r="M80" s="99"/>
      <c r="N80" s="99"/>
      <c r="O80" s="99"/>
      <c r="P80" s="99"/>
      <c r="Q80" s="99"/>
      <c r="R80" s="99"/>
      <c r="S80" s="99"/>
      <c r="T80" s="99"/>
      <c r="U80" s="99"/>
      <c r="V80" s="99"/>
      <c r="W80" s="99"/>
      <c r="X80" s="99"/>
      <c r="Y80" s="99"/>
      <c r="Z80" s="99"/>
    </row>
    <row r="81" spans="13:26" ht="12" x14ac:dyDescent="0.2"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</row>
    <row r="82" spans="13:26" ht="12" x14ac:dyDescent="0.2">
      <c r="M82" s="99"/>
      <c r="N82" s="99"/>
      <c r="O82" s="99"/>
      <c r="P82" s="99"/>
      <c r="Q82" s="99"/>
      <c r="R82" s="99"/>
      <c r="S82" s="99"/>
      <c r="T82" s="99"/>
      <c r="U82" s="99"/>
      <c r="V82" s="99"/>
      <c r="W82" s="99"/>
      <c r="X82" s="99"/>
      <c r="Y82" s="99"/>
      <c r="Z82" s="99"/>
    </row>
    <row r="83" spans="13:26" ht="12" x14ac:dyDescent="0.2"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99"/>
      <c r="X83" s="99"/>
      <c r="Y83" s="99"/>
      <c r="Z83" s="99"/>
    </row>
    <row r="84" spans="13:26" ht="12" x14ac:dyDescent="0.2">
      <c r="M84" s="99"/>
      <c r="N84" s="99"/>
      <c r="O84" s="99"/>
      <c r="P84" s="99"/>
      <c r="Q84" s="99"/>
      <c r="R84" s="99"/>
      <c r="S84" s="99"/>
      <c r="T84" s="99"/>
      <c r="U84" s="99"/>
      <c r="V84" s="99"/>
      <c r="W84" s="99"/>
      <c r="X84" s="99"/>
      <c r="Y84" s="99"/>
      <c r="Z84" s="99"/>
    </row>
    <row r="85" spans="13:26" ht="12" x14ac:dyDescent="0.2"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99"/>
      <c r="X85" s="99"/>
      <c r="Y85" s="99"/>
      <c r="Z85" s="99"/>
    </row>
    <row r="86" spans="13:26" ht="12" x14ac:dyDescent="0.2"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99"/>
      <c r="Z86" s="99"/>
    </row>
    <row r="87" spans="13:26" ht="12" x14ac:dyDescent="0.2"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99"/>
      <c r="X87" s="99"/>
      <c r="Y87" s="99"/>
      <c r="Z87" s="99"/>
    </row>
    <row r="88" spans="13:26" ht="12" x14ac:dyDescent="0.2"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99"/>
      <c r="X88" s="99"/>
      <c r="Y88" s="99"/>
      <c r="Z88" s="99"/>
    </row>
    <row r="89" spans="13:26" ht="12" x14ac:dyDescent="0.2"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  <c r="X89" s="99"/>
      <c r="Y89" s="99"/>
      <c r="Z89" s="99"/>
    </row>
    <row r="90" spans="13:26" ht="12" x14ac:dyDescent="0.2"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99"/>
      <c r="X90" s="99"/>
      <c r="Y90" s="99"/>
      <c r="Z90" s="99"/>
    </row>
    <row r="91" spans="13:26" ht="12" x14ac:dyDescent="0.2"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99"/>
      <c r="X91" s="99"/>
      <c r="Y91" s="99"/>
      <c r="Z91" s="99"/>
    </row>
    <row r="92" spans="13:26" ht="12" x14ac:dyDescent="0.2"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</row>
    <row r="93" spans="13:26" ht="12" x14ac:dyDescent="0.2"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99"/>
      <c r="Z93" s="99"/>
    </row>
    <row r="94" spans="13:26" ht="12" x14ac:dyDescent="0.2"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99"/>
    </row>
    <row r="95" spans="13:26" ht="12" x14ac:dyDescent="0.2"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</row>
    <row r="96" spans="13:26" ht="12" x14ac:dyDescent="0.2"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  <c r="X96" s="99"/>
      <c r="Y96" s="99"/>
      <c r="Z96" s="99"/>
    </row>
    <row r="97" spans="13:26" ht="12" x14ac:dyDescent="0.2"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  <c r="X97" s="99"/>
      <c r="Y97" s="99"/>
      <c r="Z97" s="99"/>
    </row>
    <row r="98" spans="13:26" ht="12" x14ac:dyDescent="0.2">
      <c r="M98" s="99"/>
      <c r="N98" s="99"/>
      <c r="O98" s="99"/>
      <c r="P98" s="99"/>
      <c r="Q98" s="99"/>
      <c r="R98" s="99"/>
      <c r="S98" s="99"/>
      <c r="T98" s="99"/>
      <c r="U98" s="99"/>
      <c r="V98" s="99"/>
      <c r="W98" s="99"/>
      <c r="X98" s="99"/>
      <c r="Y98" s="99"/>
      <c r="Z98" s="99"/>
    </row>
    <row r="99" spans="13:26" ht="12" x14ac:dyDescent="0.2">
      <c r="M99" s="99"/>
      <c r="N99" s="99"/>
      <c r="O99" s="99"/>
      <c r="P99" s="99"/>
      <c r="Q99" s="99"/>
      <c r="R99" s="99"/>
      <c r="S99" s="99"/>
      <c r="T99" s="99"/>
      <c r="U99" s="99"/>
      <c r="V99" s="99"/>
      <c r="W99" s="99"/>
      <c r="X99" s="99"/>
      <c r="Y99" s="99"/>
      <c r="Z99" s="99"/>
    </row>
    <row r="100" spans="13:26" ht="12" x14ac:dyDescent="0.2"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  <c r="X100" s="99"/>
      <c r="Y100" s="99"/>
      <c r="Z100" s="99"/>
    </row>
    <row r="101" spans="13:26" ht="12" x14ac:dyDescent="0.2">
      <c r="M101" s="99"/>
      <c r="N101" s="99"/>
      <c r="O101" s="99"/>
      <c r="P101" s="99"/>
      <c r="Q101" s="99"/>
      <c r="R101" s="99"/>
      <c r="S101" s="99"/>
      <c r="T101" s="99"/>
      <c r="U101" s="99"/>
      <c r="V101" s="99"/>
      <c r="W101" s="99"/>
      <c r="X101" s="99"/>
      <c r="Y101" s="99"/>
      <c r="Z101" s="99"/>
    </row>
    <row r="102" spans="13:26" ht="12" x14ac:dyDescent="0.2">
      <c r="M102" s="99"/>
      <c r="N102" s="99"/>
      <c r="O102" s="99"/>
      <c r="P102" s="99"/>
      <c r="Q102" s="99"/>
      <c r="R102" s="99"/>
      <c r="S102" s="99"/>
      <c r="T102" s="99"/>
      <c r="U102" s="99"/>
      <c r="V102" s="99"/>
      <c r="W102" s="99"/>
      <c r="X102" s="99"/>
      <c r="Y102" s="99"/>
      <c r="Z102" s="99"/>
    </row>
    <row r="103" spans="13:26" ht="12" x14ac:dyDescent="0.2"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</row>
    <row r="104" spans="13:26" ht="12" x14ac:dyDescent="0.2">
      <c r="M104" s="99"/>
      <c r="N104" s="99"/>
      <c r="O104" s="99"/>
      <c r="P104" s="99"/>
      <c r="Q104" s="99"/>
      <c r="R104" s="99"/>
      <c r="S104" s="99"/>
      <c r="T104" s="99"/>
      <c r="U104" s="99"/>
      <c r="V104" s="99"/>
      <c r="W104" s="99"/>
      <c r="X104" s="99"/>
      <c r="Y104" s="99"/>
      <c r="Z104" s="99"/>
    </row>
    <row r="105" spans="13:26" ht="12" x14ac:dyDescent="0.2">
      <c r="M105" s="99"/>
      <c r="N105" s="99"/>
      <c r="O105" s="99"/>
      <c r="P105" s="99"/>
      <c r="Q105" s="99"/>
      <c r="R105" s="99"/>
      <c r="S105" s="99"/>
      <c r="T105" s="99"/>
      <c r="U105" s="99"/>
      <c r="V105" s="99"/>
      <c r="W105" s="99"/>
      <c r="X105" s="99"/>
      <c r="Y105" s="99"/>
      <c r="Z105" s="99"/>
    </row>
    <row r="106" spans="13:26" ht="12" x14ac:dyDescent="0.2">
      <c r="M106" s="99"/>
      <c r="N106" s="99"/>
      <c r="O106" s="99"/>
      <c r="P106" s="99"/>
      <c r="Q106" s="99"/>
      <c r="R106" s="99"/>
      <c r="S106" s="99"/>
      <c r="T106" s="99"/>
      <c r="U106" s="99"/>
      <c r="V106" s="99"/>
      <c r="W106" s="99"/>
      <c r="X106" s="99"/>
      <c r="Y106" s="99"/>
      <c r="Z106" s="99"/>
    </row>
    <row r="107" spans="13:26" ht="12" x14ac:dyDescent="0.2">
      <c r="M107" s="99"/>
      <c r="N107" s="99"/>
      <c r="O107" s="99"/>
      <c r="P107" s="99"/>
      <c r="Q107" s="99"/>
      <c r="R107" s="99"/>
      <c r="S107" s="99"/>
      <c r="T107" s="99"/>
      <c r="U107" s="99"/>
      <c r="V107" s="99"/>
      <c r="W107" s="99"/>
      <c r="X107" s="99"/>
      <c r="Y107" s="99"/>
      <c r="Z107" s="99"/>
    </row>
    <row r="108" spans="13:26" ht="12" x14ac:dyDescent="0.2">
      <c r="M108" s="99"/>
      <c r="N108" s="99"/>
      <c r="O108" s="99"/>
      <c r="P108" s="99"/>
      <c r="Q108" s="99"/>
      <c r="R108" s="99"/>
      <c r="S108" s="99"/>
      <c r="T108" s="99"/>
      <c r="U108" s="99"/>
      <c r="V108" s="99"/>
      <c r="W108" s="99"/>
      <c r="X108" s="99"/>
      <c r="Y108" s="99"/>
      <c r="Z108" s="99"/>
    </row>
    <row r="109" spans="13:26" ht="12" x14ac:dyDescent="0.2">
      <c r="M109" s="99"/>
      <c r="N109" s="99"/>
      <c r="O109" s="99"/>
      <c r="P109" s="99"/>
      <c r="Q109" s="99"/>
      <c r="R109" s="99"/>
      <c r="S109" s="99"/>
      <c r="T109" s="99"/>
      <c r="U109" s="99"/>
      <c r="V109" s="99"/>
      <c r="W109" s="99"/>
      <c r="X109" s="99"/>
      <c r="Y109" s="99"/>
      <c r="Z109" s="99"/>
    </row>
    <row r="110" spans="13:26" ht="12" x14ac:dyDescent="0.2"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99"/>
      <c r="Z110" s="99"/>
    </row>
    <row r="111" spans="13:26" ht="12" x14ac:dyDescent="0.2"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</row>
    <row r="112" spans="13:26" ht="12" x14ac:dyDescent="0.2">
      <c r="M112" s="98"/>
      <c r="N112" s="99"/>
      <c r="O112" s="99"/>
      <c r="P112" s="99"/>
      <c r="Q112" s="99"/>
      <c r="R112" s="99"/>
      <c r="S112" s="99"/>
      <c r="T112" s="99"/>
      <c r="U112" s="99"/>
      <c r="V112" s="99"/>
      <c r="W112" s="99"/>
      <c r="X112" s="99"/>
      <c r="Y112" s="99"/>
      <c r="Z112" s="99"/>
    </row>
    <row r="113" spans="13:26" ht="12" x14ac:dyDescent="0.2">
      <c r="M113" s="98"/>
      <c r="N113" s="99"/>
      <c r="O113" s="99"/>
      <c r="P113" s="99"/>
      <c r="Q113" s="99"/>
      <c r="R113" s="99"/>
      <c r="S113" s="99"/>
      <c r="T113" s="99"/>
      <c r="U113" s="99"/>
      <c r="V113" s="99"/>
      <c r="W113" s="99"/>
      <c r="X113" s="99"/>
      <c r="Y113" s="99"/>
      <c r="Z113" s="99"/>
    </row>
    <row r="114" spans="13:26" ht="12" x14ac:dyDescent="0.2">
      <c r="M114" s="98"/>
      <c r="N114" s="99"/>
      <c r="O114" s="99"/>
      <c r="P114" s="99"/>
      <c r="Q114" s="99"/>
      <c r="R114" s="99"/>
      <c r="S114" s="99"/>
      <c r="T114" s="99"/>
      <c r="U114" s="99"/>
      <c r="V114" s="99"/>
      <c r="W114" s="99"/>
      <c r="X114" s="99"/>
      <c r="Y114" s="99"/>
      <c r="Z114" s="99"/>
    </row>
    <row r="115" spans="13:26" ht="12" x14ac:dyDescent="0.2">
      <c r="M115" s="98"/>
      <c r="N115" s="99"/>
      <c r="O115" s="99"/>
      <c r="P115" s="99"/>
      <c r="Q115" s="99"/>
      <c r="R115" s="99"/>
      <c r="S115" s="99"/>
      <c r="T115" s="99"/>
      <c r="U115" s="99"/>
      <c r="V115" s="99"/>
      <c r="W115" s="99"/>
      <c r="X115" s="99"/>
      <c r="Y115" s="99"/>
      <c r="Z115" s="99"/>
    </row>
    <row r="116" spans="13:26" ht="12" x14ac:dyDescent="0.2">
      <c r="M116" s="98"/>
      <c r="N116" s="99"/>
      <c r="O116" s="99"/>
      <c r="P116" s="99"/>
      <c r="Q116" s="99"/>
      <c r="R116" s="99"/>
      <c r="S116" s="99"/>
      <c r="T116" s="99"/>
      <c r="U116" s="99"/>
      <c r="V116" s="99"/>
      <c r="W116" s="99"/>
      <c r="X116" s="99"/>
      <c r="Y116" s="99"/>
      <c r="Z116" s="99"/>
    </row>
    <row r="117" spans="13:26" ht="12" x14ac:dyDescent="0.2">
      <c r="M117" s="98"/>
      <c r="N117" s="99"/>
      <c r="O117" s="99"/>
      <c r="P117" s="99"/>
      <c r="Q117" s="99"/>
      <c r="R117" s="99"/>
      <c r="S117" s="99"/>
      <c r="T117" s="99"/>
      <c r="U117" s="99"/>
      <c r="V117" s="99"/>
      <c r="W117" s="99"/>
      <c r="X117" s="99"/>
      <c r="Y117" s="99"/>
      <c r="Z117" s="99"/>
    </row>
    <row r="118" spans="13:26" ht="12" x14ac:dyDescent="0.2">
      <c r="M118" s="98"/>
      <c r="N118" s="99"/>
      <c r="O118" s="99"/>
      <c r="P118" s="99"/>
      <c r="Q118" s="99"/>
      <c r="R118" s="99"/>
      <c r="S118" s="99"/>
      <c r="T118" s="99"/>
      <c r="U118" s="99"/>
      <c r="V118" s="99"/>
      <c r="W118" s="99"/>
      <c r="X118" s="99"/>
      <c r="Y118" s="99"/>
      <c r="Z118" s="99"/>
    </row>
    <row r="119" spans="13:26" ht="12" x14ac:dyDescent="0.2">
      <c r="M119" s="98"/>
      <c r="N119" s="99"/>
      <c r="O119" s="99"/>
      <c r="P119" s="99"/>
      <c r="Q119" s="99"/>
      <c r="R119" s="99"/>
      <c r="S119" s="99"/>
      <c r="T119" s="99"/>
      <c r="U119" s="99"/>
      <c r="V119" s="99"/>
      <c r="W119" s="99"/>
      <c r="X119" s="99"/>
      <c r="Y119" s="99"/>
      <c r="Z119" s="99"/>
    </row>
    <row r="120" spans="13:26" ht="12" x14ac:dyDescent="0.2">
      <c r="M120" s="98"/>
      <c r="N120" s="99"/>
      <c r="O120" s="99"/>
      <c r="P120" s="99"/>
      <c r="Q120" s="99"/>
      <c r="R120" s="99"/>
      <c r="S120" s="99"/>
      <c r="T120" s="99"/>
      <c r="U120" s="99"/>
      <c r="V120" s="99"/>
      <c r="W120" s="99"/>
      <c r="X120" s="99"/>
      <c r="Y120" s="99"/>
      <c r="Z120" s="99"/>
    </row>
    <row r="121" spans="13:26" ht="12" x14ac:dyDescent="0.2">
      <c r="M121" s="98"/>
      <c r="N121" s="99"/>
      <c r="O121" s="99"/>
      <c r="P121" s="99"/>
      <c r="Q121" s="99"/>
      <c r="R121" s="99"/>
      <c r="S121" s="99"/>
      <c r="T121" s="99"/>
      <c r="U121" s="99"/>
      <c r="V121" s="99"/>
      <c r="W121" s="99"/>
      <c r="X121" s="99"/>
      <c r="Y121" s="99"/>
      <c r="Z121" s="99"/>
    </row>
    <row r="122" spans="13:26" ht="12" x14ac:dyDescent="0.2">
      <c r="M122" s="98"/>
      <c r="N122" s="99"/>
      <c r="O122" s="99"/>
      <c r="P122" s="99"/>
      <c r="Q122" s="99"/>
      <c r="R122" s="99"/>
      <c r="S122" s="99"/>
      <c r="T122" s="99"/>
      <c r="U122" s="99"/>
      <c r="V122" s="99"/>
      <c r="W122" s="99"/>
      <c r="X122" s="99"/>
      <c r="Y122" s="99"/>
      <c r="Z122" s="99"/>
    </row>
    <row r="123" spans="13:26" ht="12" x14ac:dyDescent="0.2">
      <c r="M123" s="98"/>
      <c r="N123" s="99"/>
      <c r="O123" s="99"/>
      <c r="P123" s="99"/>
      <c r="Q123" s="99"/>
      <c r="R123" s="99"/>
      <c r="S123" s="99"/>
      <c r="T123" s="99"/>
      <c r="U123" s="99"/>
      <c r="V123" s="99"/>
      <c r="W123" s="99"/>
      <c r="X123" s="99"/>
      <c r="Y123" s="99"/>
      <c r="Z123" s="99"/>
    </row>
    <row r="124" spans="13:26" ht="12" x14ac:dyDescent="0.2">
      <c r="M124" s="98"/>
      <c r="N124" s="99"/>
      <c r="O124" s="99"/>
      <c r="P124" s="99"/>
      <c r="Q124" s="99"/>
      <c r="R124" s="99"/>
      <c r="S124" s="99"/>
      <c r="T124" s="99"/>
      <c r="U124" s="99"/>
      <c r="V124" s="99"/>
      <c r="W124" s="99"/>
      <c r="X124" s="99"/>
      <c r="Y124" s="99"/>
      <c r="Z124" s="99"/>
    </row>
    <row r="125" spans="13:26" ht="12" x14ac:dyDescent="0.2">
      <c r="M125" s="98"/>
      <c r="N125" s="99"/>
      <c r="O125" s="99"/>
      <c r="P125" s="99"/>
      <c r="Q125" s="99"/>
      <c r="R125" s="99"/>
      <c r="S125" s="99"/>
      <c r="T125" s="99"/>
      <c r="U125" s="99"/>
      <c r="V125" s="99"/>
      <c r="W125" s="99"/>
      <c r="X125" s="99"/>
      <c r="Y125" s="99"/>
      <c r="Z125" s="99"/>
    </row>
    <row r="126" spans="13:26" ht="12" x14ac:dyDescent="0.2">
      <c r="M126" s="98"/>
      <c r="N126" s="99"/>
      <c r="O126" s="99"/>
      <c r="P126" s="99"/>
      <c r="Q126" s="99"/>
      <c r="R126" s="99"/>
      <c r="S126" s="99"/>
      <c r="T126" s="99"/>
      <c r="U126" s="99"/>
      <c r="V126" s="99"/>
      <c r="W126" s="99"/>
      <c r="X126" s="99"/>
      <c r="Y126" s="99"/>
      <c r="Z126" s="99"/>
    </row>
    <row r="127" spans="13:26" ht="12" x14ac:dyDescent="0.2">
      <c r="M127" s="98"/>
      <c r="N127" s="99"/>
      <c r="O127" s="99"/>
      <c r="P127" s="99"/>
      <c r="Q127" s="99"/>
      <c r="R127" s="99"/>
      <c r="S127" s="99"/>
      <c r="T127" s="99"/>
      <c r="U127" s="99"/>
      <c r="V127" s="99"/>
      <c r="W127" s="99"/>
      <c r="X127" s="99"/>
      <c r="Y127" s="99"/>
      <c r="Z127" s="99"/>
    </row>
    <row r="128" spans="13:26" ht="12" x14ac:dyDescent="0.2">
      <c r="M128" s="98"/>
      <c r="N128" s="99"/>
      <c r="O128" s="99"/>
      <c r="P128" s="99"/>
      <c r="Q128" s="99"/>
      <c r="R128" s="99"/>
      <c r="S128" s="99"/>
      <c r="T128" s="99"/>
      <c r="U128" s="99"/>
      <c r="V128" s="99"/>
      <c r="W128" s="99"/>
      <c r="X128" s="99"/>
      <c r="Y128" s="99"/>
      <c r="Z128" s="99"/>
    </row>
    <row r="129" spans="13:26" ht="12" x14ac:dyDescent="0.2">
      <c r="M129" s="98"/>
      <c r="N129" s="99"/>
      <c r="O129" s="99"/>
      <c r="P129" s="99"/>
      <c r="Q129" s="99"/>
      <c r="R129" s="99"/>
      <c r="S129" s="99"/>
      <c r="T129" s="99"/>
      <c r="U129" s="99"/>
      <c r="V129" s="99"/>
      <c r="W129" s="99"/>
      <c r="X129" s="99"/>
      <c r="Y129" s="99"/>
      <c r="Z129" s="99"/>
    </row>
    <row r="130" spans="13:26" ht="12" x14ac:dyDescent="0.2">
      <c r="M130" s="98"/>
      <c r="N130" s="99"/>
      <c r="O130" s="99"/>
      <c r="P130" s="99"/>
      <c r="Q130" s="99"/>
      <c r="R130" s="99"/>
      <c r="S130" s="99"/>
      <c r="T130" s="99"/>
      <c r="U130" s="99"/>
      <c r="V130" s="99"/>
      <c r="W130" s="99"/>
      <c r="X130" s="99"/>
      <c r="Y130" s="99"/>
      <c r="Z130" s="99"/>
    </row>
    <row r="131" spans="13:26" ht="12" x14ac:dyDescent="0.2">
      <c r="M131" s="98"/>
      <c r="N131" s="99"/>
      <c r="O131" s="99"/>
      <c r="P131" s="99"/>
      <c r="Q131" s="99"/>
      <c r="R131" s="99"/>
      <c r="S131" s="99"/>
      <c r="T131" s="99"/>
      <c r="U131" s="99"/>
      <c r="V131" s="99"/>
      <c r="W131" s="99"/>
      <c r="X131" s="99"/>
      <c r="Y131" s="99"/>
      <c r="Z131" s="99"/>
    </row>
    <row r="132" spans="13:26" ht="12" x14ac:dyDescent="0.2">
      <c r="M132" s="98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</row>
    <row r="133" spans="13:26" ht="15.75" x14ac:dyDescent="0.25">
      <c r="Z133" s="99"/>
    </row>
    <row r="134" spans="13:26" ht="15.75" x14ac:dyDescent="0.25">
      <c r="Z134" s="99"/>
    </row>
    <row r="135" spans="13:26" ht="15.75" x14ac:dyDescent="0.25">
      <c r="Z135" s="99"/>
    </row>
    <row r="136" spans="13:26" ht="15.75" x14ac:dyDescent="0.25">
      <c r="Z136" s="99"/>
    </row>
    <row r="137" spans="13:26" ht="15.75" x14ac:dyDescent="0.25">
      <c r="Z137" s="99"/>
    </row>
    <row r="138" spans="13:26" ht="15.75" x14ac:dyDescent="0.25"/>
    <row r="139" spans="13:26" ht="15.75" x14ac:dyDescent="0.25"/>
    <row r="140" spans="13:26" ht="15.75" x14ac:dyDescent="0.25"/>
    <row r="141" spans="13:26" ht="15.75" x14ac:dyDescent="0.25"/>
    <row r="142" spans="13:26" ht="15.75" x14ac:dyDescent="0.25"/>
    <row r="143" spans="13:26" ht="15.75" x14ac:dyDescent="0.25"/>
    <row r="144" spans="13:26" ht="15.75" x14ac:dyDescent="0.25"/>
    <row r="145" ht="15.75" x14ac:dyDescent="0.25"/>
    <row r="146" ht="15.75" x14ac:dyDescent="0.25"/>
    <row r="147" ht="15.75" x14ac:dyDescent="0.25"/>
    <row r="148" ht="15.75" x14ac:dyDescent="0.25"/>
    <row r="149" ht="15.75" x14ac:dyDescent="0.25"/>
    <row r="150" ht="15.75" x14ac:dyDescent="0.25"/>
    <row r="151" ht="15.75" x14ac:dyDescent="0.25"/>
    <row r="152" ht="15.75" x14ac:dyDescent="0.25"/>
    <row r="153" ht="15.75" x14ac:dyDescent="0.25"/>
    <row r="154" ht="15.75" x14ac:dyDescent="0.25"/>
    <row r="155" ht="15.75" x14ac:dyDescent="0.25"/>
    <row r="156" ht="15.75" x14ac:dyDescent="0.25"/>
    <row r="157" ht="15.75" x14ac:dyDescent="0.25"/>
    <row r="158" ht="15.75" x14ac:dyDescent="0.25"/>
    <row r="159" ht="15.75" x14ac:dyDescent="0.25"/>
    <row r="160" ht="15.75" x14ac:dyDescent="0.25"/>
    <row r="161" ht="15.75" x14ac:dyDescent="0.25"/>
    <row r="162" ht="15.75" x14ac:dyDescent="0.25"/>
    <row r="163" ht="15.75" x14ac:dyDescent="0.25"/>
    <row r="164" ht="15.75" x14ac:dyDescent="0.25"/>
    <row r="165" ht="15.75" x14ac:dyDescent="0.25"/>
    <row r="166" ht="15.75" x14ac:dyDescent="0.25"/>
    <row r="167" ht="15.75" x14ac:dyDescent="0.25"/>
    <row r="168" ht="15.75" x14ac:dyDescent="0.25"/>
    <row r="169" ht="15.75" x14ac:dyDescent="0.25"/>
    <row r="170" ht="15.75" x14ac:dyDescent="0.25"/>
    <row r="171" ht="15.75" x14ac:dyDescent="0.25"/>
    <row r="172" ht="15.75" x14ac:dyDescent="0.25"/>
    <row r="173" ht="15.75" x14ac:dyDescent="0.25"/>
    <row r="174" ht="15.75" x14ac:dyDescent="0.25"/>
    <row r="175" ht="15.75" x14ac:dyDescent="0.25"/>
    <row r="176" ht="15.75" x14ac:dyDescent="0.25"/>
    <row r="177" ht="15.75" x14ac:dyDescent="0.25"/>
    <row r="178" ht="15.75" x14ac:dyDescent="0.25"/>
    <row r="179" ht="15.75" x14ac:dyDescent="0.25"/>
    <row r="180" ht="15.75" x14ac:dyDescent="0.25"/>
    <row r="181" ht="15.75" x14ac:dyDescent="0.25"/>
    <row r="182" ht="15.75" x14ac:dyDescent="0.25"/>
    <row r="183" ht="15.75" x14ac:dyDescent="0.25"/>
    <row r="184" ht="15.75" x14ac:dyDescent="0.25"/>
    <row r="185" ht="15.75" x14ac:dyDescent="0.25"/>
    <row r="186" ht="15.75" x14ac:dyDescent="0.25"/>
    <row r="187" ht="15.75" x14ac:dyDescent="0.25"/>
    <row r="188" ht="15.75" x14ac:dyDescent="0.25"/>
    <row r="189" ht="15.75" x14ac:dyDescent="0.25"/>
    <row r="190" ht="15.75" x14ac:dyDescent="0.25"/>
    <row r="191" ht="15.75" x14ac:dyDescent="0.25"/>
    <row r="192" ht="15.75" x14ac:dyDescent="0.25"/>
    <row r="193" ht="15.75" x14ac:dyDescent="0.25"/>
    <row r="194" ht="15.75" x14ac:dyDescent="0.25"/>
    <row r="195" ht="15.75" x14ac:dyDescent="0.25"/>
    <row r="196" ht="15.75" x14ac:dyDescent="0.25"/>
    <row r="197" ht="15.75" x14ac:dyDescent="0.25"/>
    <row r="198" ht="15.75" x14ac:dyDescent="0.25"/>
    <row r="199" ht="15.75" x14ac:dyDescent="0.25"/>
    <row r="200" ht="15.75" x14ac:dyDescent="0.25"/>
    <row r="201" ht="15.75" x14ac:dyDescent="0.25"/>
    <row r="202" ht="15.75" x14ac:dyDescent="0.25"/>
    <row r="203" ht="15.75" x14ac:dyDescent="0.25"/>
    <row r="204" ht="15.75" x14ac:dyDescent="0.25"/>
    <row r="205" ht="15.75" x14ac:dyDescent="0.25"/>
    <row r="206" ht="15.75" x14ac:dyDescent="0.25"/>
    <row r="207" ht="15.75" x14ac:dyDescent="0.25"/>
    <row r="208" ht="15.75" x14ac:dyDescent="0.25"/>
    <row r="209" spans="13:23" ht="15.75" x14ac:dyDescent="0.25"/>
    <row r="210" spans="13:23" ht="15.75" x14ac:dyDescent="0.25"/>
    <row r="211" spans="13:23" ht="15.75" x14ac:dyDescent="0.25"/>
    <row r="212" spans="13:23" ht="15.75" x14ac:dyDescent="0.25"/>
    <row r="213" spans="13:23" ht="15.75" x14ac:dyDescent="0.25"/>
    <row r="214" spans="13:23" ht="15.75" x14ac:dyDescent="0.25"/>
    <row r="215" spans="13:23" ht="15.75" x14ac:dyDescent="0.25"/>
    <row r="216" spans="13:23" ht="15.75" x14ac:dyDescent="0.25"/>
    <row r="217" spans="13:23" ht="15.75" x14ac:dyDescent="0.25"/>
    <row r="218" spans="13:23" ht="15.75" x14ac:dyDescent="0.25"/>
    <row r="219" spans="13:23" ht="15.75" x14ac:dyDescent="0.25"/>
    <row r="220" spans="13:23" ht="15.75" x14ac:dyDescent="0.25">
      <c r="M220" s="105"/>
      <c r="N220" s="105"/>
      <c r="O220" s="105"/>
      <c r="P220" s="105"/>
      <c r="Q220" s="105"/>
      <c r="R220" s="105"/>
      <c r="S220" s="105"/>
      <c r="T220" s="105"/>
      <c r="U220" s="105"/>
      <c r="V220" s="105"/>
      <c r="W220" s="105"/>
    </row>
    <row r="221" spans="13:23" ht="15.75" x14ac:dyDescent="0.25">
      <c r="M221" s="105"/>
      <c r="N221" s="105"/>
      <c r="O221" s="105"/>
      <c r="P221" s="105"/>
      <c r="Q221" s="105"/>
      <c r="R221" s="105"/>
      <c r="S221" s="105"/>
      <c r="T221" s="105"/>
      <c r="U221" s="105"/>
      <c r="V221" s="105"/>
      <c r="W221" s="105"/>
    </row>
    <row r="222" spans="13:23" ht="15.75" x14ac:dyDescent="0.25">
      <c r="M222" s="105"/>
      <c r="N222" s="105"/>
      <c r="O222" s="105"/>
      <c r="P222" s="105"/>
      <c r="Q222" s="105"/>
      <c r="R222" s="105"/>
      <c r="S222" s="105"/>
      <c r="T222" s="105"/>
      <c r="U222" s="105"/>
      <c r="V222" s="105"/>
      <c r="W222" s="105"/>
    </row>
    <row r="223" spans="13:23" ht="15.75" x14ac:dyDescent="0.25">
      <c r="M223" s="105"/>
      <c r="N223" s="105"/>
      <c r="O223" s="105"/>
      <c r="P223" s="105"/>
      <c r="Q223" s="105"/>
      <c r="R223" s="105"/>
      <c r="S223" s="105"/>
      <c r="T223" s="105"/>
      <c r="U223" s="105"/>
      <c r="V223" s="105"/>
      <c r="W223" s="105"/>
    </row>
    <row r="224" spans="13:23" ht="15.75" x14ac:dyDescent="0.25">
      <c r="M224" s="105"/>
      <c r="N224" s="105"/>
      <c r="O224" s="105"/>
      <c r="P224" s="105"/>
      <c r="Q224" s="105"/>
      <c r="R224" s="105"/>
      <c r="S224" s="105"/>
      <c r="T224" s="105"/>
      <c r="U224" s="105"/>
      <c r="V224" s="105"/>
      <c r="W224" s="105"/>
    </row>
    <row r="225" spans="13:23" ht="15.75" x14ac:dyDescent="0.25">
      <c r="M225" s="105"/>
      <c r="N225" s="105"/>
      <c r="O225" s="105"/>
      <c r="P225" s="105"/>
      <c r="Q225" s="105"/>
      <c r="R225" s="105"/>
      <c r="S225" s="105"/>
      <c r="T225" s="105"/>
      <c r="U225" s="105"/>
      <c r="V225" s="105"/>
      <c r="W225" s="105"/>
    </row>
    <row r="226" spans="13:23" ht="15.75" x14ac:dyDescent="0.25">
      <c r="M226" s="105"/>
      <c r="N226" s="105"/>
      <c r="O226" s="105"/>
      <c r="P226" s="105"/>
      <c r="Q226" s="106"/>
      <c r="R226" s="106"/>
      <c r="S226" s="106"/>
      <c r="T226" s="106"/>
      <c r="U226" s="105"/>
      <c r="V226" s="105"/>
      <c r="W226" s="105"/>
    </row>
    <row r="227" spans="13:23" ht="15.75" x14ac:dyDescent="0.25">
      <c r="M227" s="105"/>
      <c r="N227" s="105"/>
      <c r="O227" s="105"/>
      <c r="P227" s="105"/>
      <c r="Q227" s="105"/>
      <c r="R227" s="105"/>
      <c r="S227" s="105"/>
      <c r="T227" s="105"/>
      <c r="U227" s="105"/>
      <c r="V227" s="105"/>
      <c r="W227" s="105"/>
    </row>
    <row r="228" spans="13:23" ht="15.75" x14ac:dyDescent="0.25">
      <c r="M228" s="105"/>
      <c r="N228" s="105"/>
      <c r="O228" s="105"/>
      <c r="P228" s="105"/>
      <c r="Q228" s="105"/>
      <c r="R228" s="105"/>
      <c r="S228" s="105"/>
      <c r="T228" s="105"/>
      <c r="U228" s="105"/>
      <c r="V228" s="105"/>
      <c r="W228" s="105"/>
    </row>
    <row r="229" spans="13:23" ht="15.75" x14ac:dyDescent="0.25">
      <c r="M229" s="105"/>
      <c r="N229" s="105"/>
      <c r="O229" s="105"/>
      <c r="P229" s="105"/>
      <c r="Q229" s="105"/>
      <c r="R229" s="105"/>
      <c r="S229" s="105"/>
      <c r="T229" s="105"/>
      <c r="U229" s="105"/>
      <c r="V229" s="105"/>
      <c r="W229" s="105"/>
    </row>
    <row r="230" spans="13:23" ht="15.75" x14ac:dyDescent="0.25">
      <c r="M230" s="105"/>
      <c r="N230" s="105"/>
      <c r="O230" s="105"/>
      <c r="P230" s="105"/>
      <c r="Q230" s="105"/>
      <c r="R230" s="105"/>
      <c r="S230" s="105"/>
      <c r="T230" s="105"/>
      <c r="U230" s="105"/>
      <c r="V230" s="105"/>
      <c r="W230" s="105"/>
    </row>
    <row r="231" spans="13:23" ht="15.75" x14ac:dyDescent="0.25">
      <c r="M231" s="105"/>
      <c r="N231" s="105"/>
      <c r="O231" s="105"/>
      <c r="P231" s="105"/>
      <c r="Q231" s="105"/>
      <c r="R231" s="105"/>
      <c r="S231" s="105"/>
      <c r="T231" s="105"/>
      <c r="U231" s="105"/>
      <c r="V231" s="105"/>
      <c r="W231" s="105"/>
    </row>
    <row r="232" spans="13:23" ht="15.75" x14ac:dyDescent="0.25">
      <c r="M232" s="105"/>
      <c r="N232" s="105"/>
      <c r="O232" s="105"/>
      <c r="P232" s="105"/>
      <c r="Q232" s="105"/>
      <c r="R232" s="105"/>
      <c r="S232" s="105"/>
      <c r="T232" s="105"/>
      <c r="U232" s="105"/>
      <c r="V232" s="105"/>
      <c r="W232" s="105"/>
    </row>
    <row r="233" spans="13:23" ht="15.75" x14ac:dyDescent="0.25">
      <c r="M233" s="105"/>
      <c r="N233" s="105"/>
      <c r="O233" s="105"/>
      <c r="P233" s="105"/>
      <c r="Q233" s="105"/>
      <c r="R233" s="105"/>
      <c r="S233" s="105"/>
      <c r="T233" s="105"/>
      <c r="U233" s="105"/>
      <c r="V233" s="105"/>
      <c r="W233" s="105"/>
    </row>
    <row r="234" spans="13:23" ht="15.75" x14ac:dyDescent="0.25">
      <c r="M234" s="105"/>
      <c r="N234" s="105"/>
      <c r="O234" s="105"/>
      <c r="P234" s="105"/>
      <c r="Q234" s="105"/>
      <c r="R234" s="105"/>
      <c r="S234" s="105"/>
      <c r="T234" s="105"/>
      <c r="U234" s="105"/>
      <c r="V234" s="105"/>
      <c r="W234" s="105"/>
    </row>
    <row r="235" spans="13:23" ht="15.75" x14ac:dyDescent="0.25">
      <c r="M235" s="105"/>
      <c r="N235" s="105"/>
      <c r="O235" s="105"/>
      <c r="P235" s="105"/>
      <c r="Q235" s="105"/>
      <c r="R235" s="105"/>
      <c r="S235" s="105"/>
      <c r="T235" s="105"/>
      <c r="U235" s="105"/>
      <c r="V235" s="105"/>
      <c r="W235" s="105"/>
    </row>
    <row r="236" spans="13:23" ht="15.75" x14ac:dyDescent="0.25">
      <c r="M236" s="105"/>
      <c r="N236" s="105"/>
      <c r="O236" s="105"/>
      <c r="P236" s="105"/>
      <c r="Q236" s="105"/>
      <c r="R236" s="105"/>
      <c r="S236" s="105"/>
      <c r="T236" s="105"/>
      <c r="U236" s="105"/>
      <c r="V236" s="105"/>
      <c r="W236" s="105"/>
    </row>
    <row r="237" spans="13:23" ht="15.75" x14ac:dyDescent="0.25">
      <c r="M237" s="105"/>
      <c r="N237" s="105"/>
      <c r="O237" s="105"/>
      <c r="P237" s="105"/>
      <c r="Q237" s="105"/>
      <c r="R237" s="105"/>
      <c r="S237" s="105"/>
      <c r="T237" s="105"/>
      <c r="U237" s="105"/>
      <c r="V237" s="105"/>
      <c r="W237" s="105"/>
    </row>
    <row r="238" spans="13:23" ht="15.75" x14ac:dyDescent="0.25">
      <c r="M238" s="105"/>
      <c r="N238" s="105"/>
      <c r="O238" s="105"/>
      <c r="P238" s="105"/>
      <c r="Q238" s="105"/>
      <c r="R238" s="105"/>
      <c r="S238" s="105"/>
      <c r="T238" s="105"/>
      <c r="U238" s="105"/>
      <c r="V238" s="105"/>
      <c r="W238" s="105"/>
    </row>
    <row r="239" spans="13:23" ht="15.75" x14ac:dyDescent="0.25">
      <c r="M239" s="105"/>
      <c r="N239" s="105"/>
      <c r="O239" s="105"/>
      <c r="P239" s="105"/>
      <c r="Q239" s="105"/>
      <c r="R239" s="105"/>
      <c r="S239" s="105"/>
      <c r="T239" s="105"/>
      <c r="U239" s="105"/>
      <c r="V239" s="105"/>
      <c r="W239" s="105"/>
    </row>
    <row r="240" spans="13:23" ht="15.75" x14ac:dyDescent="0.25">
      <c r="M240" s="105"/>
      <c r="N240" s="105"/>
      <c r="O240" s="105"/>
      <c r="P240" s="105"/>
      <c r="Q240" s="105"/>
      <c r="R240" s="105"/>
      <c r="S240" s="105"/>
      <c r="T240" s="105"/>
      <c r="U240" s="105"/>
      <c r="V240" s="105"/>
      <c r="W240" s="105"/>
    </row>
    <row r="241" spans="13:23" ht="15.75" x14ac:dyDescent="0.25">
      <c r="M241" s="105"/>
      <c r="N241" s="105"/>
      <c r="O241" s="105"/>
      <c r="P241" s="105"/>
      <c r="Q241" s="105"/>
      <c r="R241" s="105"/>
      <c r="S241" s="105"/>
      <c r="T241" s="105"/>
      <c r="U241" s="105"/>
      <c r="V241" s="105"/>
      <c r="W241" s="105"/>
    </row>
    <row r="242" spans="13:23" ht="15.75" x14ac:dyDescent="0.25">
      <c r="M242" s="105"/>
      <c r="N242" s="105"/>
      <c r="O242" s="105"/>
      <c r="P242" s="105"/>
      <c r="Q242" s="105"/>
      <c r="R242" s="105"/>
      <c r="S242" s="105"/>
      <c r="T242" s="105"/>
      <c r="U242" s="105"/>
      <c r="V242" s="105"/>
      <c r="W242" s="105"/>
    </row>
    <row r="243" spans="13:23" ht="15.75" x14ac:dyDescent="0.25">
      <c r="M243" s="105"/>
      <c r="N243" s="105"/>
      <c r="O243" s="105"/>
      <c r="P243" s="105"/>
      <c r="Q243" s="105"/>
      <c r="R243" s="105"/>
      <c r="S243" s="105"/>
      <c r="T243" s="105"/>
      <c r="U243" s="105"/>
      <c r="V243" s="105"/>
      <c r="W243" s="105"/>
    </row>
    <row r="244" spans="13:23" ht="15.75" x14ac:dyDescent="0.25">
      <c r="M244" s="105"/>
      <c r="N244" s="105"/>
      <c r="O244" s="105"/>
      <c r="P244" s="105"/>
      <c r="Q244" s="105"/>
      <c r="R244" s="105"/>
      <c r="S244" s="105"/>
      <c r="T244" s="105"/>
      <c r="U244" s="105"/>
      <c r="V244" s="105"/>
      <c r="W244" s="105"/>
    </row>
    <row r="245" spans="13:23" ht="15.75" x14ac:dyDescent="0.25">
      <c r="M245" s="105"/>
      <c r="N245" s="105"/>
      <c r="O245" s="105"/>
      <c r="P245" s="105"/>
      <c r="Q245" s="105"/>
      <c r="R245" s="105"/>
      <c r="S245" s="105"/>
      <c r="T245" s="105"/>
      <c r="U245" s="105"/>
      <c r="V245" s="105"/>
      <c r="W245" s="105"/>
    </row>
    <row r="246" spans="13:23" ht="15.75" x14ac:dyDescent="0.25">
      <c r="M246" s="105"/>
      <c r="N246" s="105"/>
      <c r="O246" s="105"/>
      <c r="P246" s="105"/>
      <c r="Q246" s="105"/>
      <c r="R246" s="105"/>
      <c r="S246" s="105"/>
      <c r="T246" s="105"/>
      <c r="U246" s="105"/>
      <c r="V246" s="105"/>
      <c r="W246" s="105"/>
    </row>
    <row r="247" spans="13:23" ht="15.75" x14ac:dyDescent="0.25">
      <c r="M247" s="105"/>
      <c r="N247" s="105"/>
      <c r="O247" s="105"/>
      <c r="P247" s="105"/>
      <c r="Q247" s="105"/>
      <c r="R247" s="105"/>
      <c r="S247" s="105"/>
      <c r="T247" s="105"/>
      <c r="U247" s="105"/>
      <c r="V247" s="105"/>
      <c r="W247" s="105"/>
    </row>
    <row r="248" spans="13:23" ht="15.75" x14ac:dyDescent="0.25">
      <c r="M248" s="105"/>
      <c r="N248" s="105"/>
      <c r="O248" s="105"/>
      <c r="P248" s="105"/>
      <c r="Q248" s="105"/>
      <c r="R248" s="105"/>
      <c r="S248" s="105"/>
      <c r="T248" s="105"/>
      <c r="U248" s="105"/>
      <c r="V248" s="105"/>
      <c r="W248" s="105"/>
    </row>
    <row r="249" spans="13:23" ht="15.75" x14ac:dyDescent="0.25"/>
    <row r="250" spans="13:23" ht="15.75" x14ac:dyDescent="0.25"/>
    <row r="251" spans="13:23" ht="15.75" x14ac:dyDescent="0.25"/>
    <row r="252" spans="13:23" ht="15.75" x14ac:dyDescent="0.25"/>
    <row r="253" spans="13:23" ht="15.75" x14ac:dyDescent="0.25"/>
    <row r="254" spans="13:23" ht="15.75" x14ac:dyDescent="0.25"/>
    <row r="255" spans="13:23" ht="15.75" x14ac:dyDescent="0.25"/>
    <row r="256" spans="13:23" ht="15.75" x14ac:dyDescent="0.25"/>
    <row r="257" spans="17:20" ht="15.75" x14ac:dyDescent="0.25"/>
    <row r="258" spans="17:20" ht="15.75" x14ac:dyDescent="0.25"/>
    <row r="259" spans="17:20" ht="15.75" x14ac:dyDescent="0.25"/>
    <row r="260" spans="17:20" ht="15.75" x14ac:dyDescent="0.25"/>
    <row r="261" spans="17:20" ht="15.75" x14ac:dyDescent="0.25"/>
    <row r="262" spans="17:20" ht="15.75" x14ac:dyDescent="0.25"/>
    <row r="263" spans="17:20" ht="15.75" x14ac:dyDescent="0.25"/>
    <row r="264" spans="17:20" ht="15.75" x14ac:dyDescent="0.25"/>
    <row r="265" spans="17:20" ht="15.75" x14ac:dyDescent="0.25"/>
    <row r="266" spans="17:20" ht="15.75" x14ac:dyDescent="0.25">
      <c r="Q266" s="106"/>
      <c r="R266" s="106"/>
      <c r="S266" s="106"/>
      <c r="T266" s="106"/>
    </row>
    <row r="267" spans="17:20" ht="15.75" x14ac:dyDescent="0.25"/>
    <row r="268" spans="17:20" ht="15.75" x14ac:dyDescent="0.25"/>
    <row r="269" spans="17:20" ht="15.75" x14ac:dyDescent="0.25"/>
    <row r="270" spans="17:20" ht="15.75" x14ac:dyDescent="0.25"/>
    <row r="271" spans="17:20" ht="15.75" x14ac:dyDescent="0.25"/>
    <row r="272" spans="17:20" ht="15.75" x14ac:dyDescent="0.25"/>
    <row r="273" ht="15.75" x14ac:dyDescent="0.25"/>
    <row r="274" ht="15.75" x14ac:dyDescent="0.25"/>
    <row r="275" ht="15.75" x14ac:dyDescent="0.25"/>
    <row r="276" ht="15.75" x14ac:dyDescent="0.25"/>
    <row r="277" ht="15.75" x14ac:dyDescent="0.25"/>
    <row r="278" ht="15.75" x14ac:dyDescent="0.25"/>
    <row r="279" ht="15.75" x14ac:dyDescent="0.25"/>
    <row r="280" ht="15.75" x14ac:dyDescent="0.25"/>
    <row r="281" ht="15.75" x14ac:dyDescent="0.25"/>
    <row r="282" ht="15.75" x14ac:dyDescent="0.25"/>
    <row r="283" ht="15.75" x14ac:dyDescent="0.25"/>
    <row r="284" ht="15.75" x14ac:dyDescent="0.25"/>
    <row r="285" ht="15.75" x14ac:dyDescent="0.25"/>
    <row r="286" ht="15.75" x14ac:dyDescent="0.25"/>
    <row r="287" ht="15.75" x14ac:dyDescent="0.25"/>
    <row r="288" ht="15.75" x14ac:dyDescent="0.25"/>
    <row r="289" ht="15.75" x14ac:dyDescent="0.25"/>
    <row r="290" ht="15.75" x14ac:dyDescent="0.25"/>
    <row r="291" ht="15.75" x14ac:dyDescent="0.25"/>
    <row r="292" ht="15.75" x14ac:dyDescent="0.25"/>
    <row r="293" ht="15.75" x14ac:dyDescent="0.25"/>
    <row r="294" ht="15.75" x14ac:dyDescent="0.25"/>
    <row r="295" ht="15.75" x14ac:dyDescent="0.25"/>
    <row r="296" ht="15.75" x14ac:dyDescent="0.25"/>
    <row r="297" ht="15.75" x14ac:dyDescent="0.25"/>
    <row r="298" ht="15.75" x14ac:dyDescent="0.25"/>
    <row r="299" ht="15.75" x14ac:dyDescent="0.25"/>
    <row r="300" ht="15.75" x14ac:dyDescent="0.25"/>
    <row r="301" ht="15.75" x14ac:dyDescent="0.25"/>
    <row r="302" ht="15.75" x14ac:dyDescent="0.25"/>
    <row r="303" ht="15.75" x14ac:dyDescent="0.25"/>
    <row r="304" ht="15.75" x14ac:dyDescent="0.25"/>
    <row r="305" ht="15.75" x14ac:dyDescent="0.25"/>
    <row r="306" ht="15.75" x14ac:dyDescent="0.25"/>
    <row r="307" ht="15.75" x14ac:dyDescent="0.25"/>
    <row r="308" ht="15.75" x14ac:dyDescent="0.25"/>
    <row r="309" ht="15.75" x14ac:dyDescent="0.25"/>
    <row r="310" ht="15.75" x14ac:dyDescent="0.25"/>
    <row r="311" ht="15.75" x14ac:dyDescent="0.25"/>
    <row r="312" ht="15.75" x14ac:dyDescent="0.25"/>
    <row r="313" ht="15.75" x14ac:dyDescent="0.25"/>
    <row r="314" ht="15.75" x14ac:dyDescent="0.25"/>
    <row r="315" ht="15.75" x14ac:dyDescent="0.25"/>
    <row r="316" ht="15.75" x14ac:dyDescent="0.25"/>
    <row r="317" ht="15.75" x14ac:dyDescent="0.25"/>
    <row r="318" ht="15.75" x14ac:dyDescent="0.25"/>
    <row r="319" ht="15.75" x14ac:dyDescent="0.25"/>
    <row r="320" ht="15.75" x14ac:dyDescent="0.25"/>
    <row r="321" ht="15.75" x14ac:dyDescent="0.25"/>
    <row r="322" ht="15.75" x14ac:dyDescent="0.25"/>
    <row r="323" ht="15.75" x14ac:dyDescent="0.25"/>
    <row r="324" ht="15.75" x14ac:dyDescent="0.25"/>
    <row r="325" ht="15.75" x14ac:dyDescent="0.25"/>
    <row r="326" ht="15.75" x14ac:dyDescent="0.25"/>
    <row r="327" ht="15.75" x14ac:dyDescent="0.25"/>
    <row r="328" ht="15.75" x14ac:dyDescent="0.25"/>
    <row r="329" ht="15.75" x14ac:dyDescent="0.25"/>
    <row r="330" ht="15.75" x14ac:dyDescent="0.25"/>
    <row r="331" ht="15.75" x14ac:dyDescent="0.25"/>
    <row r="332" ht="15.75" x14ac:dyDescent="0.25"/>
    <row r="333" ht="15.75" x14ac:dyDescent="0.25"/>
    <row r="334" ht="15.75" x14ac:dyDescent="0.25"/>
    <row r="335" ht="15.75" x14ac:dyDescent="0.25"/>
    <row r="336" ht="15.75" x14ac:dyDescent="0.25"/>
    <row r="337" ht="15.75" x14ac:dyDescent="0.25"/>
    <row r="338" ht="15.75" x14ac:dyDescent="0.25"/>
    <row r="339" ht="15.75" x14ac:dyDescent="0.25"/>
    <row r="340" ht="15.75" x14ac:dyDescent="0.25"/>
    <row r="341" ht="15.75" x14ac:dyDescent="0.25"/>
    <row r="342" ht="15.75" x14ac:dyDescent="0.25"/>
    <row r="343" ht="15.75" x14ac:dyDescent="0.25"/>
    <row r="344" ht="15.75" x14ac:dyDescent="0.25"/>
    <row r="345" ht="15.75" x14ac:dyDescent="0.25"/>
    <row r="346" ht="15.75" x14ac:dyDescent="0.25"/>
    <row r="347" ht="15.75" x14ac:dyDescent="0.25"/>
    <row r="348" ht="15.75" x14ac:dyDescent="0.25"/>
    <row r="349" ht="15.75" x14ac:dyDescent="0.25"/>
    <row r="350" ht="15.75" x14ac:dyDescent="0.25"/>
    <row r="351" ht="15.75" x14ac:dyDescent="0.25"/>
    <row r="352" ht="15.75" x14ac:dyDescent="0.25"/>
    <row r="353" ht="15.75" x14ac:dyDescent="0.25"/>
    <row r="354" ht="15.75" x14ac:dyDescent="0.25"/>
    <row r="355" ht="15.75" x14ac:dyDescent="0.25"/>
    <row r="356" ht="15.75" x14ac:dyDescent="0.25"/>
    <row r="357" ht="15.75" x14ac:dyDescent="0.25"/>
    <row r="358" ht="15.75" x14ac:dyDescent="0.25"/>
    <row r="359" ht="15.75" x14ac:dyDescent="0.25"/>
    <row r="360" ht="15.75" x14ac:dyDescent="0.25"/>
    <row r="361" ht="15.75" x14ac:dyDescent="0.25"/>
    <row r="362" ht="15.75" x14ac:dyDescent="0.25"/>
    <row r="363" ht="15.75" x14ac:dyDescent="0.25"/>
    <row r="364" ht="15.75" x14ac:dyDescent="0.25"/>
    <row r="365" ht="15.75" x14ac:dyDescent="0.25"/>
    <row r="366" ht="15.75" x14ac:dyDescent="0.25"/>
    <row r="367" ht="15.75" x14ac:dyDescent="0.25"/>
    <row r="368" ht="15.75" x14ac:dyDescent="0.25"/>
    <row r="369" ht="15.75" x14ac:dyDescent="0.25"/>
    <row r="370" ht="15.75" x14ac:dyDescent="0.25"/>
    <row r="371" ht="15.75" x14ac:dyDescent="0.25"/>
    <row r="372" ht="15.75" x14ac:dyDescent="0.25"/>
    <row r="373" ht="15.75" x14ac:dyDescent="0.25"/>
    <row r="374" ht="15.75" x14ac:dyDescent="0.25"/>
    <row r="375" ht="15.75" x14ac:dyDescent="0.25"/>
    <row r="376" ht="15.75" x14ac:dyDescent="0.25"/>
    <row r="377" ht="15.75" x14ac:dyDescent="0.25"/>
    <row r="378" ht="15.75" x14ac:dyDescent="0.25"/>
    <row r="379" ht="15.75" x14ac:dyDescent="0.25"/>
    <row r="380" ht="15.75" x14ac:dyDescent="0.25"/>
    <row r="381" ht="15.75" x14ac:dyDescent="0.25"/>
    <row r="382" ht="15.75" x14ac:dyDescent="0.25"/>
    <row r="383" ht="15.75" x14ac:dyDescent="0.25"/>
    <row r="384" ht="15.75" x14ac:dyDescent="0.25"/>
    <row r="385" ht="15.75" x14ac:dyDescent="0.25"/>
    <row r="386" ht="15.75" x14ac:dyDescent="0.25"/>
    <row r="387" ht="15.75" x14ac:dyDescent="0.25"/>
    <row r="388" ht="15.75" x14ac:dyDescent="0.25"/>
    <row r="389" ht="15.75" x14ac:dyDescent="0.25"/>
    <row r="390" ht="15.75" x14ac:dyDescent="0.25"/>
    <row r="391" ht="15.75" x14ac:dyDescent="0.25"/>
    <row r="392" ht="15.75" x14ac:dyDescent="0.25"/>
    <row r="393" ht="15.75" x14ac:dyDescent="0.25"/>
    <row r="394" ht="15.75" x14ac:dyDescent="0.25"/>
    <row r="395" ht="15.75" x14ac:dyDescent="0.25"/>
    <row r="396" ht="15.75" x14ac:dyDescent="0.25"/>
    <row r="397" ht="15.75" x14ac:dyDescent="0.25"/>
    <row r="398" ht="15.75" x14ac:dyDescent="0.25"/>
    <row r="399" ht="15.75" x14ac:dyDescent="0.25"/>
    <row r="400" ht="15.75" x14ac:dyDescent="0.25"/>
    <row r="401" ht="15.75" x14ac:dyDescent="0.25"/>
    <row r="402" ht="15.75" x14ac:dyDescent="0.25"/>
    <row r="403" ht="15.75" x14ac:dyDescent="0.25"/>
    <row r="404" ht="15.75" x14ac:dyDescent="0.25"/>
    <row r="405" ht="15.75" x14ac:dyDescent="0.25"/>
    <row r="406" ht="15.75" x14ac:dyDescent="0.25"/>
    <row r="407" ht="15.75" x14ac:dyDescent="0.25"/>
    <row r="408" ht="15.75" x14ac:dyDescent="0.25"/>
    <row r="409" ht="15.75" x14ac:dyDescent="0.25"/>
    <row r="410" ht="15.75" x14ac:dyDescent="0.25"/>
    <row r="411" ht="15.75" x14ac:dyDescent="0.25"/>
    <row r="412" ht="15.75" x14ac:dyDescent="0.25"/>
    <row r="413" ht="15.75" x14ac:dyDescent="0.25"/>
    <row r="414" ht="15.75" x14ac:dyDescent="0.25"/>
    <row r="415" ht="15.75" x14ac:dyDescent="0.25"/>
    <row r="416" ht="15.75" x14ac:dyDescent="0.25"/>
    <row r="417" ht="15.75" x14ac:dyDescent="0.25"/>
    <row r="418" ht="15.75" x14ac:dyDescent="0.25"/>
    <row r="419" ht="15.75" x14ac:dyDescent="0.25"/>
    <row r="420" ht="15.75" x14ac:dyDescent="0.25"/>
    <row r="421" ht="15.75" x14ac:dyDescent="0.25"/>
    <row r="422" ht="15.75" x14ac:dyDescent="0.25"/>
    <row r="423" ht="15.75" x14ac:dyDescent="0.25"/>
    <row r="424" ht="15.75" x14ac:dyDescent="0.25"/>
    <row r="425" ht="15.75" x14ac:dyDescent="0.25"/>
    <row r="426" ht="15.75" x14ac:dyDescent="0.25"/>
    <row r="427" ht="15.75" x14ac:dyDescent="0.25"/>
    <row r="428" ht="15.75" x14ac:dyDescent="0.25"/>
    <row r="429" ht="15.75" x14ac:dyDescent="0.25"/>
    <row r="430" ht="15.75" x14ac:dyDescent="0.25"/>
    <row r="431" ht="15.75" x14ac:dyDescent="0.25"/>
    <row r="432" ht="15.75" x14ac:dyDescent="0.25"/>
    <row r="433" ht="15.75" x14ac:dyDescent="0.25"/>
    <row r="434" ht="15.75" x14ac:dyDescent="0.25"/>
    <row r="435" ht="15.75" x14ac:dyDescent="0.25"/>
    <row r="436" ht="15.75" x14ac:dyDescent="0.25"/>
    <row r="437" ht="15.75" x14ac:dyDescent="0.25"/>
    <row r="438" ht="15.75" x14ac:dyDescent="0.25"/>
    <row r="439" ht="15.75" x14ac:dyDescent="0.25"/>
    <row r="440" ht="15.75" x14ac:dyDescent="0.25"/>
    <row r="441" ht="15.75" x14ac:dyDescent="0.25"/>
    <row r="442" ht="15.75" x14ac:dyDescent="0.25"/>
    <row r="443" ht="15.75" x14ac:dyDescent="0.25"/>
    <row r="444" ht="15.75" x14ac:dyDescent="0.25"/>
    <row r="445" ht="15.75" x14ac:dyDescent="0.25"/>
    <row r="446" ht="15.75" x14ac:dyDescent="0.25"/>
    <row r="447" ht="15.75" x14ac:dyDescent="0.25"/>
    <row r="448" ht="15.75" x14ac:dyDescent="0.25"/>
    <row r="449" ht="15.75" x14ac:dyDescent="0.25"/>
    <row r="450" ht="15.75" x14ac:dyDescent="0.25"/>
    <row r="451" ht="15.75" x14ac:dyDescent="0.25"/>
    <row r="452" ht="15.75" x14ac:dyDescent="0.25"/>
    <row r="453" ht="15.75" x14ac:dyDescent="0.25"/>
    <row r="454" ht="15.75" x14ac:dyDescent="0.25"/>
    <row r="455" ht="15.75" x14ac:dyDescent="0.25"/>
    <row r="456" ht="15.75" x14ac:dyDescent="0.25"/>
    <row r="457" ht="15.75" x14ac:dyDescent="0.25"/>
    <row r="458" ht="15.75" x14ac:dyDescent="0.25"/>
    <row r="459" ht="15.75" x14ac:dyDescent="0.25"/>
    <row r="460" ht="15.75" x14ac:dyDescent="0.25"/>
    <row r="461" ht="15.75" x14ac:dyDescent="0.25"/>
    <row r="462" ht="15.75" x14ac:dyDescent="0.25"/>
    <row r="463" ht="15.75" x14ac:dyDescent="0.25"/>
    <row r="464" ht="15.75" x14ac:dyDescent="0.25"/>
    <row r="465" ht="15.75" x14ac:dyDescent="0.25"/>
    <row r="466" ht="15.75" x14ac:dyDescent="0.25"/>
    <row r="467" ht="15.75" x14ac:dyDescent="0.25"/>
    <row r="468" ht="15.75" x14ac:dyDescent="0.25"/>
    <row r="469" ht="15.75" x14ac:dyDescent="0.25"/>
    <row r="470" ht="15.75" x14ac:dyDescent="0.25"/>
    <row r="471" ht="15.75" x14ac:dyDescent="0.25"/>
    <row r="472" ht="15.75" x14ac:dyDescent="0.25"/>
    <row r="473" ht="15.75" x14ac:dyDescent="0.25"/>
    <row r="474" ht="15.75" x14ac:dyDescent="0.25"/>
    <row r="475" ht="15.75" x14ac:dyDescent="0.25"/>
    <row r="476" ht="15.75" x14ac:dyDescent="0.25"/>
    <row r="477" ht="15.75" x14ac:dyDescent="0.25"/>
    <row r="478" ht="15.75" x14ac:dyDescent="0.25"/>
    <row r="479" ht="15.75" x14ac:dyDescent="0.25"/>
    <row r="480" ht="15.75" x14ac:dyDescent="0.25"/>
    <row r="481" ht="15.75" x14ac:dyDescent="0.25"/>
    <row r="482" ht="15.75" x14ac:dyDescent="0.25"/>
    <row r="483" ht="15.75" x14ac:dyDescent="0.25"/>
    <row r="484" ht="15.75" x14ac:dyDescent="0.25"/>
    <row r="485" ht="15.75" x14ac:dyDescent="0.25"/>
    <row r="486" ht="15.75" x14ac:dyDescent="0.25"/>
    <row r="487" ht="15.75" x14ac:dyDescent="0.25"/>
    <row r="488" ht="15.75" x14ac:dyDescent="0.25"/>
    <row r="489" ht="15.75" x14ac:dyDescent="0.25"/>
    <row r="490" ht="15.75" x14ac:dyDescent="0.25"/>
    <row r="491" ht="15.75" x14ac:dyDescent="0.25"/>
    <row r="492" ht="15.75" x14ac:dyDescent="0.25"/>
    <row r="493" ht="15.75" x14ac:dyDescent="0.25"/>
    <row r="494" ht="15.75" x14ac:dyDescent="0.25"/>
    <row r="495" ht="15.75" x14ac:dyDescent="0.25"/>
    <row r="496" ht="15.75" x14ac:dyDescent="0.25"/>
    <row r="497" ht="15.75" x14ac:dyDescent="0.25"/>
    <row r="498" ht="15.75" x14ac:dyDescent="0.25"/>
    <row r="499" ht="15.75" x14ac:dyDescent="0.25"/>
    <row r="500" ht="15.75" x14ac:dyDescent="0.25"/>
    <row r="501" ht="15.75" x14ac:dyDescent="0.25"/>
    <row r="502" ht="15.75" x14ac:dyDescent="0.25"/>
    <row r="503" ht="15.75" x14ac:dyDescent="0.25"/>
    <row r="504" ht="15.75" x14ac:dyDescent="0.25"/>
    <row r="505" ht="15.75" x14ac:dyDescent="0.25"/>
    <row r="506" ht="15.75" x14ac:dyDescent="0.25"/>
    <row r="507" ht="15.75" x14ac:dyDescent="0.25"/>
    <row r="508" ht="15.75" x14ac:dyDescent="0.25"/>
    <row r="509" ht="15.75" x14ac:dyDescent="0.25"/>
    <row r="510" ht="15.75" x14ac:dyDescent="0.25"/>
    <row r="511" ht="15.75" x14ac:dyDescent="0.25"/>
    <row r="512" ht="15.75" x14ac:dyDescent="0.25"/>
    <row r="513" ht="15.75" x14ac:dyDescent="0.25"/>
    <row r="514" ht="15.75" x14ac:dyDescent="0.25"/>
    <row r="515" ht="15.75" x14ac:dyDescent="0.25"/>
    <row r="516" ht="15.75" x14ac:dyDescent="0.25"/>
    <row r="517" ht="15.75" x14ac:dyDescent="0.25"/>
    <row r="518" ht="15.75" x14ac:dyDescent="0.25"/>
    <row r="519" ht="15.75" x14ac:dyDescent="0.25"/>
    <row r="520" ht="15.75" x14ac:dyDescent="0.25"/>
    <row r="521" ht="15.75" x14ac:dyDescent="0.25"/>
    <row r="522" ht="15.75" x14ac:dyDescent="0.25"/>
    <row r="523" ht="15.75" x14ac:dyDescent="0.25"/>
    <row r="524" ht="15.75" x14ac:dyDescent="0.25"/>
    <row r="525" ht="15.75" x14ac:dyDescent="0.25"/>
    <row r="526" ht="15.75" x14ac:dyDescent="0.25"/>
    <row r="527" ht="15.75" x14ac:dyDescent="0.25"/>
    <row r="528" ht="15.75" x14ac:dyDescent="0.25"/>
    <row r="529" ht="15.75" x14ac:dyDescent="0.25"/>
    <row r="530" ht="15.75" x14ac:dyDescent="0.25"/>
    <row r="531" ht="15.75" x14ac:dyDescent="0.25"/>
    <row r="532" ht="15.75" x14ac:dyDescent="0.25"/>
    <row r="533" ht="15.75" x14ac:dyDescent="0.25"/>
    <row r="534" ht="15.75" x14ac:dyDescent="0.25"/>
    <row r="535" ht="15.75" x14ac:dyDescent="0.25"/>
    <row r="536" ht="15.75" x14ac:dyDescent="0.25"/>
    <row r="537" ht="15.75" x14ac:dyDescent="0.25"/>
    <row r="538" ht="15.75" x14ac:dyDescent="0.25"/>
    <row r="539" ht="15.75" x14ac:dyDescent="0.25"/>
    <row r="540" ht="15.75" x14ac:dyDescent="0.25"/>
    <row r="541" ht="15.75" x14ac:dyDescent="0.25"/>
    <row r="542" ht="15.75" x14ac:dyDescent="0.25"/>
    <row r="543" ht="15.75" x14ac:dyDescent="0.25"/>
    <row r="544" ht="15.75" x14ac:dyDescent="0.25"/>
    <row r="545" ht="15.75" x14ac:dyDescent="0.25"/>
    <row r="546" ht="15.75" x14ac:dyDescent="0.25"/>
    <row r="547" ht="15.75" x14ac:dyDescent="0.25"/>
    <row r="548" ht="15.75" x14ac:dyDescent="0.25"/>
    <row r="549" ht="15.75" x14ac:dyDescent="0.25"/>
    <row r="550" ht="15.75" x14ac:dyDescent="0.25"/>
    <row r="551" ht="15.75" x14ac:dyDescent="0.25"/>
    <row r="552" ht="15.75" x14ac:dyDescent="0.25"/>
    <row r="553" ht="15.75" x14ac:dyDescent="0.25"/>
    <row r="554" ht="15.75" x14ac:dyDescent="0.25"/>
    <row r="555" ht="15.75" x14ac:dyDescent="0.25"/>
    <row r="556" ht="15.75" x14ac:dyDescent="0.25"/>
    <row r="557" ht="15.75" x14ac:dyDescent="0.25"/>
    <row r="558" ht="15.75" x14ac:dyDescent="0.25"/>
    <row r="559" ht="15.75" x14ac:dyDescent="0.25"/>
    <row r="560" ht="15.75" x14ac:dyDescent="0.25"/>
    <row r="561" ht="15.75" x14ac:dyDescent="0.25"/>
    <row r="562" ht="15.75" x14ac:dyDescent="0.25"/>
    <row r="563" ht="15.75" x14ac:dyDescent="0.25"/>
    <row r="564" ht="15.75" x14ac:dyDescent="0.25"/>
    <row r="565" ht="15.75" x14ac:dyDescent="0.25"/>
    <row r="566" ht="15.75" x14ac:dyDescent="0.25"/>
    <row r="567" ht="15.75" x14ac:dyDescent="0.25"/>
    <row r="568" ht="15.75" x14ac:dyDescent="0.25"/>
    <row r="569" ht="15.75" x14ac:dyDescent="0.25"/>
    <row r="570" ht="15.75" x14ac:dyDescent="0.25"/>
    <row r="571" ht="15.75" x14ac:dyDescent="0.25"/>
    <row r="572" ht="15.75" x14ac:dyDescent="0.25"/>
    <row r="573" ht="15.75" x14ac:dyDescent="0.25"/>
    <row r="574" ht="15.75" x14ac:dyDescent="0.25"/>
    <row r="575" ht="15.75" x14ac:dyDescent="0.25"/>
    <row r="576" ht="15.75" x14ac:dyDescent="0.25"/>
    <row r="577" ht="15.75" x14ac:dyDescent="0.25"/>
    <row r="578" ht="15.75" x14ac:dyDescent="0.25"/>
    <row r="579" ht="15.75" x14ac:dyDescent="0.25"/>
    <row r="580" ht="15.75" x14ac:dyDescent="0.25"/>
    <row r="581" ht="15.75" x14ac:dyDescent="0.25"/>
    <row r="582" ht="15.75" x14ac:dyDescent="0.25"/>
    <row r="583" ht="15.75" x14ac:dyDescent="0.25"/>
    <row r="584" ht="15.75" x14ac:dyDescent="0.25"/>
    <row r="585" ht="15.75" x14ac:dyDescent="0.25"/>
    <row r="586" ht="15.75" x14ac:dyDescent="0.25"/>
    <row r="587" ht="15.75" x14ac:dyDescent="0.25"/>
    <row r="588" ht="15.75" x14ac:dyDescent="0.25"/>
    <row r="589" ht="15.75" x14ac:dyDescent="0.25"/>
    <row r="590" ht="15.75" x14ac:dyDescent="0.25"/>
    <row r="591" ht="15.75" x14ac:dyDescent="0.25"/>
    <row r="592" ht="15.75" x14ac:dyDescent="0.25"/>
    <row r="593" ht="15.75" x14ac:dyDescent="0.25"/>
    <row r="594" ht="15.75" x14ac:dyDescent="0.25"/>
    <row r="595" ht="15.75" x14ac:dyDescent="0.25"/>
    <row r="596" ht="15.75" x14ac:dyDescent="0.25"/>
    <row r="597" ht="15.75" x14ac:dyDescent="0.25"/>
    <row r="598" ht="15.75" x14ac:dyDescent="0.25"/>
    <row r="599" ht="15.75" x14ac:dyDescent="0.25"/>
    <row r="600" ht="15.75" x14ac:dyDescent="0.25"/>
    <row r="601" ht="15.75" x14ac:dyDescent="0.25"/>
    <row r="602" ht="15.75" x14ac:dyDescent="0.25"/>
    <row r="603" ht="15.75" x14ac:dyDescent="0.25"/>
    <row r="604" ht="15.75" x14ac:dyDescent="0.25"/>
    <row r="605" ht="15.75" x14ac:dyDescent="0.25"/>
    <row r="606" ht="15.75" x14ac:dyDescent="0.25"/>
    <row r="607" ht="15.75" x14ac:dyDescent="0.25"/>
    <row r="608" ht="15.75" x14ac:dyDescent="0.25"/>
    <row r="609" ht="15.75" x14ac:dyDescent="0.25"/>
    <row r="610" ht="15.75" x14ac:dyDescent="0.25"/>
    <row r="611" ht="15.75" x14ac:dyDescent="0.25"/>
    <row r="612" ht="15.75" x14ac:dyDescent="0.25"/>
    <row r="613" ht="15.75" x14ac:dyDescent="0.25"/>
    <row r="614" ht="15.75" x14ac:dyDescent="0.25"/>
    <row r="615" ht="15.75" x14ac:dyDescent="0.25"/>
    <row r="616" ht="15.75" x14ac:dyDescent="0.25"/>
    <row r="617" ht="15.75" x14ac:dyDescent="0.25"/>
    <row r="618" ht="15.75" x14ac:dyDescent="0.25"/>
    <row r="619" ht="15.75" x14ac:dyDescent="0.25"/>
    <row r="620" ht="15.75" x14ac:dyDescent="0.25"/>
    <row r="621" ht="15.75" x14ac:dyDescent="0.25"/>
    <row r="622" ht="15.75" x14ac:dyDescent="0.25"/>
    <row r="623" ht="15.75" x14ac:dyDescent="0.25"/>
    <row r="624" ht="15.75" x14ac:dyDescent="0.25"/>
    <row r="625" ht="15.75" x14ac:dyDescent="0.25"/>
    <row r="626" ht="15.75" x14ac:dyDescent="0.25"/>
    <row r="627" ht="15.75" x14ac:dyDescent="0.25"/>
    <row r="628" ht="15.75" x14ac:dyDescent="0.25"/>
    <row r="629" ht="15.75" x14ac:dyDescent="0.25"/>
    <row r="630" ht="15.75" x14ac:dyDescent="0.25"/>
    <row r="631" ht="15.75" x14ac:dyDescent="0.25"/>
    <row r="632" ht="15.75" x14ac:dyDescent="0.25"/>
    <row r="633" ht="15.75" x14ac:dyDescent="0.25"/>
    <row r="634" ht="15.75" x14ac:dyDescent="0.25"/>
    <row r="635" ht="15.75" x14ac:dyDescent="0.25"/>
    <row r="636" ht="15.75" x14ac:dyDescent="0.25"/>
    <row r="637" ht="15.75" x14ac:dyDescent="0.25"/>
    <row r="638" ht="15.75" x14ac:dyDescent="0.25"/>
    <row r="639" ht="15.75" x14ac:dyDescent="0.25"/>
    <row r="640" ht="15.75" x14ac:dyDescent="0.25"/>
    <row r="641" ht="15.75" x14ac:dyDescent="0.25"/>
    <row r="642" ht="15.75" x14ac:dyDescent="0.25"/>
    <row r="643" ht="15.75" x14ac:dyDescent="0.25"/>
    <row r="644" ht="15.75" x14ac:dyDescent="0.25"/>
    <row r="645" ht="15.75" x14ac:dyDescent="0.25"/>
    <row r="646" ht="15.75" x14ac:dyDescent="0.25"/>
    <row r="647" ht="15.75" x14ac:dyDescent="0.25"/>
    <row r="648" ht="15.75" x14ac:dyDescent="0.25"/>
    <row r="649" ht="15.75" x14ac:dyDescent="0.25"/>
    <row r="650" ht="15.75" x14ac:dyDescent="0.25"/>
    <row r="651" ht="15.75" x14ac:dyDescent="0.25"/>
    <row r="652" ht="15.75" x14ac:dyDescent="0.25"/>
    <row r="653" ht="15.75" x14ac:dyDescent="0.25"/>
    <row r="654" ht="15.75" x14ac:dyDescent="0.25"/>
    <row r="655" ht="15.75" x14ac:dyDescent="0.25"/>
    <row r="656" ht="15.75" x14ac:dyDescent="0.25"/>
    <row r="657" ht="15.75" x14ac:dyDescent="0.25"/>
    <row r="658" ht="15.75" x14ac:dyDescent="0.25"/>
    <row r="659" ht="15.75" x14ac:dyDescent="0.25"/>
    <row r="660" ht="15.75" x14ac:dyDescent="0.25"/>
    <row r="661" ht="15.75" x14ac:dyDescent="0.25"/>
    <row r="662" ht="15.75" x14ac:dyDescent="0.25"/>
    <row r="663" ht="15.75" x14ac:dyDescent="0.25"/>
    <row r="664" ht="15.75" x14ac:dyDescent="0.25"/>
    <row r="665" ht="15.75" x14ac:dyDescent="0.25"/>
    <row r="666" ht="15.75" x14ac:dyDescent="0.25"/>
    <row r="667" ht="15.75" x14ac:dyDescent="0.25"/>
    <row r="668" ht="15.75" x14ac:dyDescent="0.25"/>
    <row r="669" ht="15.75" x14ac:dyDescent="0.25"/>
    <row r="670" ht="15.75" x14ac:dyDescent="0.25"/>
    <row r="671" ht="15.75" x14ac:dyDescent="0.25"/>
    <row r="672" ht="15.75" x14ac:dyDescent="0.25"/>
    <row r="673" ht="15.75" x14ac:dyDescent="0.25"/>
    <row r="674" ht="15.75" x14ac:dyDescent="0.25"/>
    <row r="675" ht="15.75" x14ac:dyDescent="0.25"/>
    <row r="676" ht="15.75" x14ac:dyDescent="0.25"/>
    <row r="677" ht="15.75" x14ac:dyDescent="0.25"/>
    <row r="678" ht="15.75" x14ac:dyDescent="0.25"/>
    <row r="679" ht="15.75" x14ac:dyDescent="0.25"/>
    <row r="680" ht="15.75" x14ac:dyDescent="0.25"/>
    <row r="681" ht="15.75" x14ac:dyDescent="0.25"/>
    <row r="682" ht="15.75" x14ac:dyDescent="0.25"/>
    <row r="683" ht="15.75" x14ac:dyDescent="0.25"/>
    <row r="684" ht="15.75" x14ac:dyDescent="0.25"/>
    <row r="685" ht="15.75" x14ac:dyDescent="0.25"/>
    <row r="686" ht="15.75" x14ac:dyDescent="0.25"/>
    <row r="687" ht="15.75" x14ac:dyDescent="0.25"/>
    <row r="688" ht="15.75" x14ac:dyDescent="0.25"/>
    <row r="689" ht="15.75" x14ac:dyDescent="0.25"/>
    <row r="690" ht="15.75" x14ac:dyDescent="0.25"/>
    <row r="691" ht="15.75" x14ac:dyDescent="0.25"/>
    <row r="692" ht="15.75" x14ac:dyDescent="0.25"/>
    <row r="693" ht="15.75" x14ac:dyDescent="0.25"/>
    <row r="694" ht="15.75" x14ac:dyDescent="0.25"/>
    <row r="695" ht="15.75" x14ac:dyDescent="0.25"/>
    <row r="696" ht="15.75" x14ac:dyDescent="0.25"/>
    <row r="697" ht="15.75" x14ac:dyDescent="0.25"/>
    <row r="698" ht="15.75" x14ac:dyDescent="0.25"/>
    <row r="699" ht="15.75" x14ac:dyDescent="0.25"/>
    <row r="700" ht="15.75" x14ac:dyDescent="0.25"/>
    <row r="701" ht="15.75" x14ac:dyDescent="0.25"/>
    <row r="702" ht="15.75" x14ac:dyDescent="0.25"/>
    <row r="703" ht="15.75" x14ac:dyDescent="0.25"/>
    <row r="704" ht="15.75" x14ac:dyDescent="0.25"/>
    <row r="705" ht="15.75" x14ac:dyDescent="0.25"/>
    <row r="706" ht="15.75" x14ac:dyDescent="0.25"/>
    <row r="707" ht="15.75" x14ac:dyDescent="0.25"/>
    <row r="708" ht="15.75" x14ac:dyDescent="0.25"/>
    <row r="709" ht="15.75" x14ac:dyDescent="0.25"/>
    <row r="710" ht="15.75" x14ac:dyDescent="0.25"/>
    <row r="711" ht="15.75" x14ac:dyDescent="0.25"/>
    <row r="712" ht="15.75" x14ac:dyDescent="0.25"/>
    <row r="713" ht="15.75" x14ac:dyDescent="0.25"/>
    <row r="714" ht="15.75" x14ac:dyDescent="0.25"/>
    <row r="715" ht="15.75" x14ac:dyDescent="0.25"/>
    <row r="716" ht="15.75" x14ac:dyDescent="0.25"/>
    <row r="717" ht="15.75" x14ac:dyDescent="0.25"/>
    <row r="718" ht="15.75" x14ac:dyDescent="0.25"/>
    <row r="719" ht="15.75" x14ac:dyDescent="0.25"/>
    <row r="720" ht="15.75" x14ac:dyDescent="0.25"/>
    <row r="721" ht="15.75" x14ac:dyDescent="0.25"/>
    <row r="722" ht="15.75" x14ac:dyDescent="0.25"/>
    <row r="723" ht="15.75" x14ac:dyDescent="0.25"/>
    <row r="724" ht="15.75" x14ac:dyDescent="0.25"/>
    <row r="725" ht="15.75" x14ac:dyDescent="0.25"/>
    <row r="726" ht="15.75" x14ac:dyDescent="0.25"/>
    <row r="727" ht="15.75" x14ac:dyDescent="0.25"/>
    <row r="728" ht="15.75" x14ac:dyDescent="0.25"/>
    <row r="729" ht="15.75" x14ac:dyDescent="0.25"/>
    <row r="730" ht="15.75" x14ac:dyDescent="0.25"/>
    <row r="731" ht="15.75" x14ac:dyDescent="0.25"/>
    <row r="732" ht="15.75" x14ac:dyDescent="0.25"/>
    <row r="733" ht="15.75" x14ac:dyDescent="0.25"/>
    <row r="734" ht="15.75" x14ac:dyDescent="0.25"/>
    <row r="735" ht="15.75" x14ac:dyDescent="0.25"/>
    <row r="736" ht="15.75" x14ac:dyDescent="0.25"/>
    <row r="737" ht="15.75" x14ac:dyDescent="0.25"/>
    <row r="738" ht="15.75" x14ac:dyDescent="0.25"/>
    <row r="739" ht="15.75" x14ac:dyDescent="0.25"/>
    <row r="740" ht="15.75" x14ac:dyDescent="0.25"/>
    <row r="741" ht="15.75" x14ac:dyDescent="0.25"/>
    <row r="742" ht="15.75" x14ac:dyDescent="0.25"/>
    <row r="743" ht="15.75" x14ac:dyDescent="0.25"/>
    <row r="744" ht="15.75" x14ac:dyDescent="0.25"/>
    <row r="745" ht="15.75" x14ac:dyDescent="0.25"/>
    <row r="746" ht="15.75" x14ac:dyDescent="0.25"/>
    <row r="747" ht="15.75" x14ac:dyDescent="0.25"/>
    <row r="748" ht="15.75" x14ac:dyDescent="0.25"/>
    <row r="749" ht="15.75" x14ac:dyDescent="0.25"/>
    <row r="750" ht="15.75" x14ac:dyDescent="0.25"/>
    <row r="751" ht="15.75" x14ac:dyDescent="0.25"/>
    <row r="752" ht="15.75" x14ac:dyDescent="0.25"/>
    <row r="753" ht="15.75" x14ac:dyDescent="0.25"/>
    <row r="754" ht="15.75" x14ac:dyDescent="0.25"/>
    <row r="755" ht="15.75" x14ac:dyDescent="0.25"/>
    <row r="756" ht="15.75" x14ac:dyDescent="0.25"/>
    <row r="757" ht="15.75" x14ac:dyDescent="0.25"/>
    <row r="758" ht="15.75" x14ac:dyDescent="0.25"/>
    <row r="759" ht="15.75" x14ac:dyDescent="0.25"/>
    <row r="760" ht="15.75" x14ac:dyDescent="0.25"/>
    <row r="761" ht="15.75" x14ac:dyDescent="0.25"/>
    <row r="762" ht="15.75" x14ac:dyDescent="0.25"/>
    <row r="763" ht="15.75" x14ac:dyDescent="0.25"/>
    <row r="764" ht="15.75" x14ac:dyDescent="0.25"/>
    <row r="765" ht="15.75" x14ac:dyDescent="0.25"/>
    <row r="766" ht="15.75" x14ac:dyDescent="0.25"/>
    <row r="767" ht="15.75" x14ac:dyDescent="0.25"/>
    <row r="768" ht="15.75" x14ac:dyDescent="0.25"/>
    <row r="769" ht="15.75" x14ac:dyDescent="0.25"/>
    <row r="770" ht="15.75" x14ac:dyDescent="0.25"/>
    <row r="771" ht="15.75" x14ac:dyDescent="0.25"/>
    <row r="772" ht="15.75" x14ac:dyDescent="0.25"/>
    <row r="773" ht="15.75" x14ac:dyDescent="0.25"/>
    <row r="774" ht="15.75" x14ac:dyDescent="0.25"/>
    <row r="775" ht="15.75" x14ac:dyDescent="0.25"/>
    <row r="776" ht="15.75" x14ac:dyDescent="0.25"/>
    <row r="777" ht="15.75" x14ac:dyDescent="0.25"/>
    <row r="778" ht="15.75" x14ac:dyDescent="0.25"/>
    <row r="779" ht="15.75" x14ac:dyDescent="0.25"/>
    <row r="780" ht="15.75" x14ac:dyDescent="0.25"/>
    <row r="781" ht="15.75" x14ac:dyDescent="0.25"/>
    <row r="782" ht="15.75" x14ac:dyDescent="0.25"/>
    <row r="783" ht="15.75" x14ac:dyDescent="0.25"/>
    <row r="784" ht="15.75" x14ac:dyDescent="0.25"/>
    <row r="785" ht="15.75" x14ac:dyDescent="0.25"/>
    <row r="786" ht="15.75" x14ac:dyDescent="0.25"/>
    <row r="787" ht="15.75" x14ac:dyDescent="0.25"/>
    <row r="788" ht="15.75" x14ac:dyDescent="0.25"/>
    <row r="789" ht="15.75" x14ac:dyDescent="0.25"/>
    <row r="790" ht="15.75" x14ac:dyDescent="0.25"/>
    <row r="791" ht="15.75" x14ac:dyDescent="0.25"/>
    <row r="792" ht="15.75" x14ac:dyDescent="0.25"/>
    <row r="793" ht="15.75" x14ac:dyDescent="0.25"/>
    <row r="794" ht="15.75" x14ac:dyDescent="0.25"/>
    <row r="795" ht="15.75" x14ac:dyDescent="0.25"/>
    <row r="796" ht="15.75" x14ac:dyDescent="0.25"/>
    <row r="797" ht="15.75" x14ac:dyDescent="0.25"/>
    <row r="798" ht="15.75" x14ac:dyDescent="0.25"/>
    <row r="799" ht="15.75" x14ac:dyDescent="0.25"/>
    <row r="800" ht="15.75" x14ac:dyDescent="0.25"/>
    <row r="801" ht="15.75" x14ac:dyDescent="0.25"/>
    <row r="802" ht="15.75" x14ac:dyDescent="0.25"/>
    <row r="803" ht="15.75" x14ac:dyDescent="0.25"/>
    <row r="804" ht="15.75" x14ac:dyDescent="0.25"/>
    <row r="805" ht="15.75" x14ac:dyDescent="0.25"/>
    <row r="806" ht="15.75" x14ac:dyDescent="0.25"/>
    <row r="807" ht="15.75" x14ac:dyDescent="0.25"/>
    <row r="808" ht="15.75" x14ac:dyDescent="0.25"/>
    <row r="809" ht="15.75" x14ac:dyDescent="0.25"/>
    <row r="810" ht="15.75" x14ac:dyDescent="0.25"/>
    <row r="811" ht="15.75" x14ac:dyDescent="0.25"/>
    <row r="812" ht="15.75" x14ac:dyDescent="0.25"/>
    <row r="813" ht="15.75" x14ac:dyDescent="0.25"/>
    <row r="814" ht="15.75" x14ac:dyDescent="0.25"/>
    <row r="815" ht="15.75" x14ac:dyDescent="0.25"/>
    <row r="816" ht="15.75" x14ac:dyDescent="0.25"/>
    <row r="817" ht="15.75" x14ac:dyDescent="0.25"/>
    <row r="818" ht="15.75" x14ac:dyDescent="0.25"/>
    <row r="819" ht="15.75" x14ac:dyDescent="0.25"/>
    <row r="820" ht="15.75" x14ac:dyDescent="0.25"/>
    <row r="821" ht="15.75" x14ac:dyDescent="0.25"/>
    <row r="822" ht="15.75" x14ac:dyDescent="0.25"/>
    <row r="823" ht="15.75" x14ac:dyDescent="0.25"/>
    <row r="824" ht="15.75" x14ac:dyDescent="0.25"/>
    <row r="825" ht="15.75" x14ac:dyDescent="0.25"/>
    <row r="826" ht="15.75" x14ac:dyDescent="0.25"/>
    <row r="827" ht="15.75" x14ac:dyDescent="0.25"/>
    <row r="828" ht="15.75" x14ac:dyDescent="0.25"/>
    <row r="829" ht="15.75" x14ac:dyDescent="0.25"/>
    <row r="830" ht="15.75" x14ac:dyDescent="0.25"/>
    <row r="831" ht="15.75" x14ac:dyDescent="0.25"/>
    <row r="832" ht="15.75" x14ac:dyDescent="0.25"/>
    <row r="833" ht="15.75" x14ac:dyDescent="0.25"/>
    <row r="834" ht="15.75" x14ac:dyDescent="0.25"/>
    <row r="835" ht="15.75" x14ac:dyDescent="0.25"/>
    <row r="836" ht="15.75" x14ac:dyDescent="0.25"/>
    <row r="837" ht="15.75" x14ac:dyDescent="0.25"/>
    <row r="838" ht="15.75" x14ac:dyDescent="0.25"/>
    <row r="839" ht="15.75" x14ac:dyDescent="0.25"/>
    <row r="840" ht="15.75" x14ac:dyDescent="0.25"/>
    <row r="841" ht="15.75" x14ac:dyDescent="0.25"/>
    <row r="842" ht="15.75" x14ac:dyDescent="0.25"/>
    <row r="843" ht="15.75" x14ac:dyDescent="0.25"/>
    <row r="844" ht="15.75" x14ac:dyDescent="0.25"/>
    <row r="845" ht="15.75" x14ac:dyDescent="0.25"/>
    <row r="846" ht="15.75" x14ac:dyDescent="0.25"/>
    <row r="847" ht="15.75" x14ac:dyDescent="0.25"/>
    <row r="848" ht="15.75" x14ac:dyDescent="0.25"/>
    <row r="849" ht="15.75" x14ac:dyDescent="0.25"/>
    <row r="850" ht="15.75" x14ac:dyDescent="0.25"/>
    <row r="851" ht="15.75" x14ac:dyDescent="0.25"/>
    <row r="852" ht="15.75" x14ac:dyDescent="0.25"/>
    <row r="853" ht="15.75" x14ac:dyDescent="0.25"/>
    <row r="854" ht="15.75" x14ac:dyDescent="0.25"/>
    <row r="855" ht="15.75" x14ac:dyDescent="0.25"/>
    <row r="856" ht="15.75" x14ac:dyDescent="0.25"/>
    <row r="857" ht="15.75" x14ac:dyDescent="0.25"/>
    <row r="858" ht="15.75" x14ac:dyDescent="0.25"/>
    <row r="859" ht="15.75" x14ac:dyDescent="0.25"/>
    <row r="860" ht="15.75" x14ac:dyDescent="0.25"/>
    <row r="861" ht="15.75" x14ac:dyDescent="0.25"/>
    <row r="862" ht="15.75" x14ac:dyDescent="0.25"/>
    <row r="863" ht="15.75" x14ac:dyDescent="0.25"/>
    <row r="864" ht="15.75" x14ac:dyDescent="0.25"/>
    <row r="865" ht="15.75" x14ac:dyDescent="0.25"/>
    <row r="866" ht="15.75" x14ac:dyDescent="0.25"/>
    <row r="867" ht="15.75" x14ac:dyDescent="0.25"/>
    <row r="868" ht="15.75" x14ac:dyDescent="0.25"/>
    <row r="869" ht="15.75" x14ac:dyDescent="0.25"/>
    <row r="870" ht="15.75" x14ac:dyDescent="0.25"/>
    <row r="871" ht="15.75" x14ac:dyDescent="0.25"/>
    <row r="872" ht="15.75" x14ac:dyDescent="0.25"/>
    <row r="873" ht="15.75" x14ac:dyDescent="0.25"/>
    <row r="874" ht="15.75" x14ac:dyDescent="0.25"/>
    <row r="875" ht="15.75" x14ac:dyDescent="0.25"/>
    <row r="876" ht="15.75" x14ac:dyDescent="0.25"/>
    <row r="877" ht="15.75" x14ac:dyDescent="0.25"/>
    <row r="878" ht="15.75" x14ac:dyDescent="0.25"/>
    <row r="879" ht="15.75" x14ac:dyDescent="0.25"/>
    <row r="880" ht="15.75" x14ac:dyDescent="0.25"/>
    <row r="881" ht="15.75" x14ac:dyDescent="0.25"/>
    <row r="882" ht="15.75" x14ac:dyDescent="0.25"/>
    <row r="883" ht="15.75" x14ac:dyDescent="0.25"/>
    <row r="884" ht="15.75" x14ac:dyDescent="0.25"/>
    <row r="885" ht="15.75" x14ac:dyDescent="0.25"/>
    <row r="886" ht="15.75" x14ac:dyDescent="0.25"/>
    <row r="887" ht="15.75" x14ac:dyDescent="0.25"/>
    <row r="888" ht="15.75" x14ac:dyDescent="0.25"/>
    <row r="889" ht="15.75" x14ac:dyDescent="0.25"/>
    <row r="890" ht="15.75" x14ac:dyDescent="0.25"/>
    <row r="891" ht="15.75" x14ac:dyDescent="0.25"/>
    <row r="892" ht="15.75" x14ac:dyDescent="0.25"/>
    <row r="893" ht="15.75" x14ac:dyDescent="0.25"/>
    <row r="894" ht="15.75" x14ac:dyDescent="0.25"/>
    <row r="895" ht="15.75" x14ac:dyDescent="0.25"/>
    <row r="896" ht="15.75" x14ac:dyDescent="0.25"/>
    <row r="897" ht="15.75" x14ac:dyDescent="0.25"/>
    <row r="898" ht="15.75" x14ac:dyDescent="0.25"/>
    <row r="899" ht="15.75" x14ac:dyDescent="0.25"/>
    <row r="900" ht="15.75" x14ac:dyDescent="0.25"/>
    <row r="901" ht="15.75" x14ac:dyDescent="0.25"/>
    <row r="902" ht="15.75" x14ac:dyDescent="0.25"/>
    <row r="903" ht="15.75" x14ac:dyDescent="0.25"/>
    <row r="904" ht="15.75" x14ac:dyDescent="0.25"/>
    <row r="905" ht="15.75" x14ac:dyDescent="0.25"/>
    <row r="906" ht="15.75" x14ac:dyDescent="0.25"/>
    <row r="907" ht="15.75" x14ac:dyDescent="0.25"/>
    <row r="908" ht="15.75" x14ac:dyDescent="0.25"/>
    <row r="909" ht="15.75" x14ac:dyDescent="0.25"/>
    <row r="910" ht="15.75" x14ac:dyDescent="0.25"/>
    <row r="911" ht="15.75" x14ac:dyDescent="0.25"/>
    <row r="912" ht="15.75" x14ac:dyDescent="0.25"/>
    <row r="913" ht="15.75" x14ac:dyDescent="0.25"/>
    <row r="914" ht="15.75" x14ac:dyDescent="0.25"/>
    <row r="915" ht="15.75" x14ac:dyDescent="0.25"/>
    <row r="916" ht="15.75" x14ac:dyDescent="0.25"/>
    <row r="917" ht="15.75" x14ac:dyDescent="0.25"/>
    <row r="918" ht="15.75" x14ac:dyDescent="0.25"/>
    <row r="919" ht="15.75" x14ac:dyDescent="0.25"/>
    <row r="920" ht="15.75" x14ac:dyDescent="0.25"/>
    <row r="921" ht="15.75" x14ac:dyDescent="0.25"/>
    <row r="922" ht="15.75" x14ac:dyDescent="0.25"/>
    <row r="923" ht="15.75" x14ac:dyDescent="0.25"/>
    <row r="924" ht="15.75" x14ac:dyDescent="0.25"/>
    <row r="925" ht="15.75" x14ac:dyDescent="0.25"/>
    <row r="926" ht="15.75" x14ac:dyDescent="0.25"/>
    <row r="927" ht="15.75" x14ac:dyDescent="0.25"/>
    <row r="928" ht="15.75" x14ac:dyDescent="0.25"/>
    <row r="929" ht="15.75" x14ac:dyDescent="0.25"/>
    <row r="930" ht="15.75" x14ac:dyDescent="0.25"/>
    <row r="931" ht="15.75" x14ac:dyDescent="0.25"/>
    <row r="932" ht="15.75" x14ac:dyDescent="0.25"/>
    <row r="933" ht="15.75" x14ac:dyDescent="0.25"/>
    <row r="934" ht="15.75" x14ac:dyDescent="0.25"/>
    <row r="935" ht="15.75" x14ac:dyDescent="0.25"/>
    <row r="936" ht="15.75" x14ac:dyDescent="0.25"/>
    <row r="937" ht="15.75" x14ac:dyDescent="0.25"/>
    <row r="938" ht="15.75" x14ac:dyDescent="0.25"/>
    <row r="939" ht="15.75" x14ac:dyDescent="0.25"/>
    <row r="940" ht="15.75" x14ac:dyDescent="0.25"/>
    <row r="941" ht="15.75" x14ac:dyDescent="0.25"/>
    <row r="942" ht="15.75" x14ac:dyDescent="0.25"/>
    <row r="943" ht="15.75" x14ac:dyDescent="0.25"/>
    <row r="944" ht="15.75" x14ac:dyDescent="0.25"/>
    <row r="945" ht="15.75" x14ac:dyDescent="0.25"/>
    <row r="946" ht="15.75" x14ac:dyDescent="0.25"/>
    <row r="947" ht="15.75" x14ac:dyDescent="0.25"/>
    <row r="948" ht="15.75" x14ac:dyDescent="0.25"/>
    <row r="949" ht="15.75" x14ac:dyDescent="0.25"/>
    <row r="950" ht="15.75" x14ac:dyDescent="0.25"/>
    <row r="951" ht="15.75" x14ac:dyDescent="0.25"/>
    <row r="952" ht="15.75" x14ac:dyDescent="0.25"/>
    <row r="953" ht="15.75" x14ac:dyDescent="0.25"/>
    <row r="954" ht="15.75" x14ac:dyDescent="0.25"/>
    <row r="955" ht="15.75" x14ac:dyDescent="0.25"/>
    <row r="956" ht="15.75" x14ac:dyDescent="0.25"/>
    <row r="957" ht="15.75" x14ac:dyDescent="0.25"/>
    <row r="958" ht="15.75" x14ac:dyDescent="0.25"/>
    <row r="959" ht="15.75" x14ac:dyDescent="0.25"/>
    <row r="960" ht="15.75" x14ac:dyDescent="0.25"/>
    <row r="961" ht="15.75" x14ac:dyDescent="0.25"/>
    <row r="962" ht="15.75" x14ac:dyDescent="0.25"/>
    <row r="963" ht="15.75" x14ac:dyDescent="0.25"/>
    <row r="964" ht="15.75" x14ac:dyDescent="0.25"/>
    <row r="965" ht="15.75" x14ac:dyDescent="0.25"/>
    <row r="966" ht="15.75" x14ac:dyDescent="0.25"/>
    <row r="967" ht="15.75" x14ac:dyDescent="0.25"/>
    <row r="968" ht="15.75" x14ac:dyDescent="0.25"/>
    <row r="969" ht="15.75" x14ac:dyDescent="0.25"/>
    <row r="970" ht="15.75" x14ac:dyDescent="0.25"/>
    <row r="971" ht="15.75" x14ac:dyDescent="0.25"/>
    <row r="972" ht="15.75" x14ac:dyDescent="0.25"/>
    <row r="973" ht="15.75" x14ac:dyDescent="0.25"/>
    <row r="974" ht="15.75" x14ac:dyDescent="0.25"/>
    <row r="975" ht="15.75" x14ac:dyDescent="0.25"/>
    <row r="976" ht="15.75" x14ac:dyDescent="0.25"/>
    <row r="977" ht="15.75" x14ac:dyDescent="0.25"/>
    <row r="978" ht="15.75" x14ac:dyDescent="0.25"/>
    <row r="979" ht="15.75" x14ac:dyDescent="0.25"/>
    <row r="980" ht="15.75" x14ac:dyDescent="0.25"/>
    <row r="981" ht="15.75" x14ac:dyDescent="0.25"/>
    <row r="982" ht="15.75" x14ac:dyDescent="0.25"/>
    <row r="983" ht="15.75" x14ac:dyDescent="0.25"/>
    <row r="984" ht="15.75" x14ac:dyDescent="0.25"/>
    <row r="985" ht="15.75" x14ac:dyDescent="0.25"/>
    <row r="986" ht="15.75" x14ac:dyDescent="0.25"/>
    <row r="987" ht="15.75" x14ac:dyDescent="0.25"/>
    <row r="988" ht="15.75" x14ac:dyDescent="0.25"/>
    <row r="989" ht="15.75" x14ac:dyDescent="0.25"/>
    <row r="990" ht="15.75" x14ac:dyDescent="0.25"/>
    <row r="991" ht="15.75" x14ac:dyDescent="0.25"/>
    <row r="992" ht="15.75" x14ac:dyDescent="0.25"/>
    <row r="993" ht="15.75" x14ac:dyDescent="0.25"/>
    <row r="994" ht="15.75" x14ac:dyDescent="0.25"/>
    <row r="995" ht="15.75" x14ac:dyDescent="0.25"/>
    <row r="996" ht="15.75" x14ac:dyDescent="0.25"/>
    <row r="997" ht="15.75" x14ac:dyDescent="0.25"/>
    <row r="998" ht="15.75" x14ac:dyDescent="0.25"/>
    <row r="999" ht="15.75" x14ac:dyDescent="0.25"/>
    <row r="1000" ht="15.75" x14ac:dyDescent="0.25"/>
    <row r="1001" ht="15.75" x14ac:dyDescent="0.25"/>
    <row r="1002" ht="15.75" x14ac:dyDescent="0.25"/>
    <row r="1003" ht="15.75" x14ac:dyDescent="0.25"/>
    <row r="1004" ht="15.75" x14ac:dyDescent="0.25"/>
    <row r="1005" ht="15.75" x14ac:dyDescent="0.25"/>
    <row r="1006" ht="15.75" x14ac:dyDescent="0.25"/>
    <row r="1007" ht="15.75" x14ac:dyDescent="0.25"/>
    <row r="1008" ht="15.75" x14ac:dyDescent="0.25"/>
    <row r="1009" ht="15.75" x14ac:dyDescent="0.25"/>
    <row r="1010" ht="15.75" x14ac:dyDescent="0.25"/>
    <row r="1011" ht="15.75" x14ac:dyDescent="0.25"/>
    <row r="1012" ht="15.75" x14ac:dyDescent="0.25"/>
    <row r="1013" ht="15.75" x14ac:dyDescent="0.25"/>
    <row r="1014" ht="15.75" x14ac:dyDescent="0.25"/>
    <row r="1015" ht="15.75" x14ac:dyDescent="0.25"/>
    <row r="1016" ht="15.75" x14ac:dyDescent="0.25"/>
    <row r="1017" ht="15.75" x14ac:dyDescent="0.25"/>
    <row r="1018" ht="15.75" x14ac:dyDescent="0.25"/>
    <row r="1019" ht="15.75" x14ac:dyDescent="0.25"/>
    <row r="1020" ht="15.75" x14ac:dyDescent="0.25"/>
    <row r="1021" ht="15.75" x14ac:dyDescent="0.25"/>
    <row r="1022" ht="15.75" x14ac:dyDescent="0.25"/>
    <row r="1023" ht="15.75" x14ac:dyDescent="0.25"/>
    <row r="1024" ht="15.75" x14ac:dyDescent="0.25"/>
    <row r="1025" ht="15.75" x14ac:dyDescent="0.25"/>
    <row r="1026" ht="15.75" x14ac:dyDescent="0.25"/>
    <row r="1027" ht="15.75" x14ac:dyDescent="0.25"/>
    <row r="1028" ht="15.75" x14ac:dyDescent="0.25"/>
    <row r="1029" ht="15.75" x14ac:dyDescent="0.25"/>
    <row r="1030" ht="15.75" x14ac:dyDescent="0.25"/>
    <row r="1031" ht="15.75" x14ac:dyDescent="0.25"/>
    <row r="1032" ht="15.75" x14ac:dyDescent="0.25"/>
    <row r="1033" ht="15.75" x14ac:dyDescent="0.25"/>
    <row r="1034" ht="15.75" x14ac:dyDescent="0.25"/>
    <row r="1035" ht="15.75" x14ac:dyDescent="0.25"/>
    <row r="1036" ht="15.75" x14ac:dyDescent="0.25"/>
    <row r="1037" ht="15.75" x14ac:dyDescent="0.25"/>
    <row r="1038" ht="15.75" x14ac:dyDescent="0.25"/>
    <row r="1039" ht="15.75" x14ac:dyDescent="0.25"/>
    <row r="1040" ht="15.75" x14ac:dyDescent="0.25"/>
    <row r="1041" ht="15.75" x14ac:dyDescent="0.25"/>
    <row r="1042" ht="15.75" x14ac:dyDescent="0.25"/>
    <row r="1043" ht="15.75" x14ac:dyDescent="0.25"/>
    <row r="1044" ht="15.75" x14ac:dyDescent="0.25"/>
    <row r="1045" ht="15.75" x14ac:dyDescent="0.25"/>
    <row r="1046" ht="15.75" x14ac:dyDescent="0.25"/>
    <row r="1047" ht="15.75" x14ac:dyDescent="0.25"/>
    <row r="1048" ht="15.75" x14ac:dyDescent="0.25"/>
    <row r="1049" ht="15.75" x14ac:dyDescent="0.25"/>
    <row r="1050" ht="15.75" x14ac:dyDescent="0.25"/>
    <row r="1051" ht="15.75" x14ac:dyDescent="0.25"/>
    <row r="1052" ht="15.75" x14ac:dyDescent="0.25"/>
    <row r="1053" ht="15.75" x14ac:dyDescent="0.25"/>
    <row r="1054" ht="15.75" x14ac:dyDescent="0.25"/>
    <row r="1055" ht="15.75" x14ac:dyDescent="0.25"/>
    <row r="1056" ht="15.75" x14ac:dyDescent="0.25"/>
    <row r="1057" ht="15.75" x14ac:dyDescent="0.25"/>
    <row r="1058" ht="15.75" x14ac:dyDescent="0.25"/>
    <row r="1059" ht="15.75" x14ac:dyDescent="0.25"/>
    <row r="1060" ht="15.75" x14ac:dyDescent="0.25"/>
    <row r="1061" ht="15.75" x14ac:dyDescent="0.25"/>
    <row r="1062" ht="15.75" x14ac:dyDescent="0.25"/>
    <row r="1063" ht="15.75" x14ac:dyDescent="0.25"/>
    <row r="1064" ht="15.75" x14ac:dyDescent="0.25"/>
    <row r="1065" ht="15.75" x14ac:dyDescent="0.25"/>
    <row r="1066" ht="15.75" x14ac:dyDescent="0.25"/>
    <row r="1067" ht="15.75" x14ac:dyDescent="0.25"/>
    <row r="1068" ht="15.75" x14ac:dyDescent="0.25"/>
    <row r="1069" ht="15.75" x14ac:dyDescent="0.25"/>
    <row r="1070" ht="15.75" x14ac:dyDescent="0.25"/>
    <row r="1071" ht="15.75" x14ac:dyDescent="0.25"/>
    <row r="1072" ht="15.75" x14ac:dyDescent="0.25"/>
    <row r="1073" ht="15.75" x14ac:dyDescent="0.25"/>
    <row r="1074" ht="15.75" x14ac:dyDescent="0.25"/>
    <row r="1075" ht="15.75" x14ac:dyDescent="0.25"/>
    <row r="1076" ht="15.75" x14ac:dyDescent="0.25"/>
    <row r="1077" ht="15.75" x14ac:dyDescent="0.25"/>
    <row r="1078" ht="15.75" x14ac:dyDescent="0.25"/>
    <row r="1079" ht="15.75" x14ac:dyDescent="0.25"/>
    <row r="1080" ht="15.75" x14ac:dyDescent="0.25"/>
    <row r="1081" ht="15.75" x14ac:dyDescent="0.25"/>
    <row r="1082" ht="15.75" x14ac:dyDescent="0.25"/>
    <row r="1083" ht="15.75" x14ac:dyDescent="0.25"/>
    <row r="1084" ht="15.75" x14ac:dyDescent="0.25"/>
    <row r="1085" ht="15.75" x14ac:dyDescent="0.25"/>
    <row r="1086" ht="15.75" x14ac:dyDescent="0.25"/>
    <row r="1087" ht="15.75" x14ac:dyDescent="0.25"/>
    <row r="1088" ht="15.75" x14ac:dyDescent="0.25"/>
    <row r="1089" ht="15.75" x14ac:dyDescent="0.25"/>
    <row r="1090" ht="15.75" x14ac:dyDescent="0.25"/>
    <row r="1091" ht="15.75" x14ac:dyDescent="0.25"/>
    <row r="1092" ht="15.75" x14ac:dyDescent="0.25"/>
    <row r="1093" ht="15.75" x14ac:dyDescent="0.25"/>
    <row r="1094" ht="15.75" x14ac:dyDescent="0.25"/>
    <row r="1095" ht="15.75" x14ac:dyDescent="0.25"/>
    <row r="1096" ht="15.75" x14ac:dyDescent="0.25"/>
    <row r="1097" ht="15.75" x14ac:dyDescent="0.25"/>
    <row r="1098" ht="15.75" x14ac:dyDescent="0.25"/>
    <row r="1099" ht="15.75" x14ac:dyDescent="0.25"/>
    <row r="1100" ht="15.75" x14ac:dyDescent="0.25"/>
    <row r="1101" ht="15.75" x14ac:dyDescent="0.25"/>
    <row r="1102" ht="15.75" x14ac:dyDescent="0.25"/>
    <row r="1103" ht="15.75" x14ac:dyDescent="0.25"/>
    <row r="1104" ht="15.75" x14ac:dyDescent="0.25"/>
    <row r="1105" ht="15.75" x14ac:dyDescent="0.25"/>
    <row r="1106" ht="15.75" x14ac:dyDescent="0.25"/>
    <row r="1107" ht="15.75" x14ac:dyDescent="0.25"/>
    <row r="1108" ht="15.75" x14ac:dyDescent="0.25"/>
    <row r="1109" ht="15.75" x14ac:dyDescent="0.25"/>
    <row r="1110" ht="15.75" x14ac:dyDescent="0.25"/>
    <row r="1111" ht="15.75" x14ac:dyDescent="0.25"/>
    <row r="1112" ht="15.75" x14ac:dyDescent="0.25"/>
    <row r="1113" ht="15.75" x14ac:dyDescent="0.25"/>
    <row r="1114" ht="15.75" x14ac:dyDescent="0.25"/>
    <row r="1115" ht="15.75" x14ac:dyDescent="0.25"/>
    <row r="1116" ht="15.75" x14ac:dyDescent="0.25"/>
    <row r="1117" ht="15.75" x14ac:dyDescent="0.25"/>
    <row r="1118" ht="15.75" x14ac:dyDescent="0.25"/>
    <row r="1119" ht="15.75" x14ac:dyDescent="0.25"/>
    <row r="1120" ht="15.75" x14ac:dyDescent="0.25"/>
    <row r="1121" ht="15.75" x14ac:dyDescent="0.25"/>
    <row r="1122" ht="15.75" x14ac:dyDescent="0.25"/>
    <row r="1123" ht="15.75" x14ac:dyDescent="0.25"/>
    <row r="1124" ht="15.75" x14ac:dyDescent="0.25"/>
    <row r="1125" ht="15.75" x14ac:dyDescent="0.25"/>
    <row r="1126" ht="15.75" x14ac:dyDescent="0.25"/>
    <row r="1127" ht="15.75" x14ac:dyDescent="0.25"/>
    <row r="1128" ht="15.75" x14ac:dyDescent="0.25"/>
    <row r="1129" ht="15.75" x14ac:dyDescent="0.25"/>
    <row r="1130" ht="15.75" x14ac:dyDescent="0.25"/>
    <row r="1131" ht="15.75" x14ac:dyDescent="0.25"/>
    <row r="1132" ht="15.75" x14ac:dyDescent="0.25"/>
    <row r="1133" ht="15.75" x14ac:dyDescent="0.25"/>
    <row r="1134" ht="15.75" x14ac:dyDescent="0.25"/>
    <row r="1135" ht="15.75" x14ac:dyDescent="0.25"/>
    <row r="1136" ht="15.75" x14ac:dyDescent="0.25"/>
    <row r="1137" ht="15.75" x14ac:dyDescent="0.25"/>
    <row r="1138" ht="15.75" x14ac:dyDescent="0.25"/>
    <row r="1139" ht="15.75" x14ac:dyDescent="0.25"/>
    <row r="1140" ht="15.75" x14ac:dyDescent="0.25"/>
    <row r="1141" ht="15.75" x14ac:dyDescent="0.25"/>
    <row r="1142" ht="15.75" x14ac:dyDescent="0.25"/>
    <row r="1143" ht="15.75" x14ac:dyDescent="0.25"/>
    <row r="1144" ht="15.75" x14ac:dyDescent="0.25"/>
    <row r="1145" ht="15.75" x14ac:dyDescent="0.25"/>
    <row r="1146" ht="15.75" x14ac:dyDescent="0.25"/>
    <row r="1147" ht="15.75" x14ac:dyDescent="0.25"/>
    <row r="1148" ht="15.75" x14ac:dyDescent="0.25"/>
    <row r="1149" ht="15.75" x14ac:dyDescent="0.25"/>
    <row r="1150" ht="15.75" x14ac:dyDescent="0.25"/>
    <row r="1151" ht="15.75" x14ac:dyDescent="0.25"/>
    <row r="1152" ht="15.75" x14ac:dyDescent="0.25"/>
    <row r="1153" ht="15.75" x14ac:dyDescent="0.25"/>
    <row r="1154" ht="15.75" x14ac:dyDescent="0.25"/>
    <row r="1155" ht="15.75" x14ac:dyDescent="0.25"/>
    <row r="1156" ht="15.75" x14ac:dyDescent="0.25"/>
    <row r="1157" ht="15.75" x14ac:dyDescent="0.25"/>
    <row r="1158" ht="15.75" x14ac:dyDescent="0.25"/>
    <row r="1159" ht="15.75" x14ac:dyDescent="0.25"/>
    <row r="1160" ht="15.75" x14ac:dyDescent="0.25"/>
    <row r="1161" ht="15.75" x14ac:dyDescent="0.25"/>
    <row r="1162" ht="15.75" x14ac:dyDescent="0.25"/>
    <row r="1163" ht="15.75" x14ac:dyDescent="0.25"/>
    <row r="1164" ht="15.75" x14ac:dyDescent="0.25"/>
    <row r="1165" ht="15.75" x14ac:dyDescent="0.25"/>
    <row r="1166" ht="15.75" x14ac:dyDescent="0.25"/>
    <row r="1167" ht="15.75" x14ac:dyDescent="0.25"/>
    <row r="1168" ht="15.75" x14ac:dyDescent="0.25"/>
    <row r="1169" ht="15.75" x14ac:dyDescent="0.25"/>
    <row r="1170" ht="15.75" x14ac:dyDescent="0.25"/>
    <row r="1171" ht="15.75" x14ac:dyDescent="0.25"/>
    <row r="1172" ht="15.75" x14ac:dyDescent="0.25"/>
    <row r="1173" ht="15.75" x14ac:dyDescent="0.25"/>
    <row r="1174" ht="15.75" x14ac:dyDescent="0.25"/>
    <row r="1175" ht="15.75" x14ac:dyDescent="0.25"/>
    <row r="1176" ht="15.75" x14ac:dyDescent="0.25"/>
    <row r="1177" ht="15.75" x14ac:dyDescent="0.25"/>
    <row r="1178" ht="15.75" x14ac:dyDescent="0.25"/>
    <row r="1179" ht="15.75" x14ac:dyDescent="0.25"/>
    <row r="1180" ht="15.75" x14ac:dyDescent="0.25"/>
    <row r="1181" ht="15.75" x14ac:dyDescent="0.25"/>
    <row r="1182" ht="15.75" x14ac:dyDescent="0.25"/>
    <row r="1183" ht="15.75" x14ac:dyDescent="0.25"/>
    <row r="1184" ht="15.75" x14ac:dyDescent="0.25"/>
    <row r="1185" ht="15.75" x14ac:dyDescent="0.25"/>
    <row r="1186" ht="15.75" x14ac:dyDescent="0.25"/>
    <row r="1187" ht="15.75" x14ac:dyDescent="0.25"/>
    <row r="1188" ht="15.75" x14ac:dyDescent="0.25"/>
    <row r="1189" ht="15.75" x14ac:dyDescent="0.25"/>
    <row r="1190" ht="15.75" x14ac:dyDescent="0.25"/>
    <row r="1191" ht="15.75" x14ac:dyDescent="0.25"/>
    <row r="1192" ht="15.75" x14ac:dyDescent="0.25"/>
    <row r="1193" ht="15.75" x14ac:dyDescent="0.25"/>
    <row r="1194" ht="15.75" x14ac:dyDescent="0.25"/>
    <row r="1195" ht="15.75" x14ac:dyDescent="0.25"/>
    <row r="1196" ht="15.75" x14ac:dyDescent="0.25"/>
    <row r="1197" ht="15.75" x14ac:dyDescent="0.25"/>
    <row r="1198" ht="15.75" x14ac:dyDescent="0.25"/>
    <row r="1199" ht="15.75" x14ac:dyDescent="0.25"/>
    <row r="1200" ht="15.75" x14ac:dyDescent="0.25"/>
    <row r="1201" ht="15.75" x14ac:dyDescent="0.25"/>
    <row r="1202" ht="15.75" x14ac:dyDescent="0.25"/>
    <row r="1203" ht="15.75" x14ac:dyDescent="0.25"/>
    <row r="1204" ht="15.75" x14ac:dyDescent="0.25"/>
    <row r="1205" ht="15.75" x14ac:dyDescent="0.25"/>
    <row r="1206" ht="15.75" x14ac:dyDescent="0.25"/>
    <row r="1207" ht="15.75" x14ac:dyDescent="0.25"/>
    <row r="1208" ht="15.75" x14ac:dyDescent="0.25"/>
    <row r="1209" ht="15.75" x14ac:dyDescent="0.25"/>
    <row r="1210" ht="15.75" x14ac:dyDescent="0.25"/>
    <row r="1211" ht="15.75" x14ac:dyDescent="0.25"/>
    <row r="1212" ht="15.75" x14ac:dyDescent="0.25"/>
    <row r="1213" ht="15.75" x14ac:dyDescent="0.25"/>
    <row r="1214" ht="15.75" x14ac:dyDescent="0.25"/>
    <row r="1215" ht="15.75" x14ac:dyDescent="0.25"/>
    <row r="1216" ht="15.75" x14ac:dyDescent="0.25"/>
    <row r="1217" ht="15.75" x14ac:dyDescent="0.25"/>
    <row r="1218" ht="15.75" x14ac:dyDescent="0.25"/>
    <row r="1219" ht="15.75" x14ac:dyDescent="0.25"/>
    <row r="1220" ht="15.75" x14ac:dyDescent="0.25"/>
    <row r="1221" ht="15.75" x14ac:dyDescent="0.25"/>
    <row r="1222" ht="15.75" x14ac:dyDescent="0.25"/>
    <row r="1223" ht="15.75" x14ac:dyDescent="0.25"/>
    <row r="1224" ht="15.75" x14ac:dyDescent="0.25"/>
    <row r="1225" ht="15.75" x14ac:dyDescent="0.25"/>
    <row r="1226" ht="15.75" x14ac:dyDescent="0.25"/>
    <row r="1227" ht="15.75" x14ac:dyDescent="0.25"/>
    <row r="1228" ht="15.75" x14ac:dyDescent="0.25"/>
    <row r="1229" ht="15.75" x14ac:dyDescent="0.25"/>
    <row r="1230" ht="15.75" x14ac:dyDescent="0.25"/>
    <row r="1231" ht="15.75" x14ac:dyDescent="0.25"/>
    <row r="1232" ht="15.75" x14ac:dyDescent="0.25"/>
    <row r="1233" ht="15.75" x14ac:dyDescent="0.25"/>
    <row r="1234" ht="15.75" x14ac:dyDescent="0.25"/>
    <row r="1235" ht="15.75" x14ac:dyDescent="0.25"/>
    <row r="1236" ht="15.75" x14ac:dyDescent="0.25"/>
    <row r="1237" ht="15.75" x14ac:dyDescent="0.25"/>
    <row r="1238" ht="15.75" x14ac:dyDescent="0.25"/>
    <row r="1239" ht="15.75" x14ac:dyDescent="0.25"/>
    <row r="1240" ht="15.75" x14ac:dyDescent="0.25"/>
    <row r="1241" ht="15.75" x14ac:dyDescent="0.25"/>
    <row r="1242" ht="15.75" x14ac:dyDescent="0.25"/>
    <row r="1243" ht="15.75" x14ac:dyDescent="0.25"/>
    <row r="1244" ht="15.75" x14ac:dyDescent="0.25"/>
    <row r="1245" ht="15.75" x14ac:dyDescent="0.25"/>
    <row r="1246" ht="15.75" x14ac:dyDescent="0.25"/>
    <row r="1247" ht="15.75" x14ac:dyDescent="0.25"/>
    <row r="1248" ht="15.75" x14ac:dyDescent="0.25"/>
    <row r="1249" ht="15.75" x14ac:dyDescent="0.25"/>
    <row r="1250" ht="15.75" x14ac:dyDescent="0.25"/>
    <row r="1251" ht="15.75" x14ac:dyDescent="0.25"/>
    <row r="1252" ht="15.75" x14ac:dyDescent="0.25"/>
    <row r="1253" ht="15.75" x14ac:dyDescent="0.25"/>
    <row r="1254" ht="15.75" x14ac:dyDescent="0.25"/>
    <row r="1255" ht="15.75" x14ac:dyDescent="0.25"/>
    <row r="1256" ht="15.75" x14ac:dyDescent="0.25"/>
    <row r="1257" ht="15.75" x14ac:dyDescent="0.25"/>
    <row r="1258" ht="15.75" x14ac:dyDescent="0.25"/>
    <row r="1259" ht="15.75" x14ac:dyDescent="0.25"/>
    <row r="1260" ht="15.75" x14ac:dyDescent="0.25"/>
    <row r="1261" ht="15.75" x14ac:dyDescent="0.25"/>
    <row r="1262" ht="15.75" x14ac:dyDescent="0.25"/>
    <row r="1263" ht="15.75" x14ac:dyDescent="0.25"/>
    <row r="1264" ht="15.75" x14ac:dyDescent="0.25"/>
    <row r="1265" ht="15.75" x14ac:dyDescent="0.25"/>
    <row r="1266" ht="15.75" x14ac:dyDescent="0.25"/>
    <row r="1267" ht="15.75" x14ac:dyDescent="0.25"/>
    <row r="1268" ht="15.75" x14ac:dyDescent="0.25"/>
    <row r="1269" ht="15.75" x14ac:dyDescent="0.25"/>
    <row r="1270" ht="15.75" x14ac:dyDescent="0.25"/>
    <row r="1271" ht="15.75" x14ac:dyDescent="0.25"/>
    <row r="1272" ht="15.75" x14ac:dyDescent="0.25"/>
    <row r="1273" ht="15.75" x14ac:dyDescent="0.25"/>
    <row r="1274" ht="15.75" x14ac:dyDescent="0.25"/>
    <row r="1275" ht="15.75" x14ac:dyDescent="0.25"/>
    <row r="1276" ht="15.75" x14ac:dyDescent="0.25"/>
    <row r="1277" ht="15.75" x14ac:dyDescent="0.25"/>
    <row r="1278" ht="15.75" x14ac:dyDescent="0.25"/>
    <row r="1279" ht="15.75" x14ac:dyDescent="0.25"/>
    <row r="1280" ht="15.75" x14ac:dyDescent="0.25"/>
    <row r="1281" ht="15.75" x14ac:dyDescent="0.25"/>
    <row r="1282" ht="15.75" x14ac:dyDescent="0.25"/>
    <row r="1283" ht="15.75" x14ac:dyDescent="0.25"/>
    <row r="1284" ht="15.75" x14ac:dyDescent="0.25"/>
    <row r="1285" ht="15.75" x14ac:dyDescent="0.25"/>
    <row r="1286" ht="15.75" x14ac:dyDescent="0.25"/>
    <row r="1287" ht="15.75" x14ac:dyDescent="0.25"/>
    <row r="1288" ht="15.75" x14ac:dyDescent="0.25"/>
    <row r="1289" ht="15.75" x14ac:dyDescent="0.25"/>
    <row r="1290" ht="15.75" x14ac:dyDescent="0.25"/>
    <row r="1291" ht="15.75" x14ac:dyDescent="0.25"/>
    <row r="1292" ht="15.75" x14ac:dyDescent="0.25"/>
    <row r="1293" ht="15.75" x14ac:dyDescent="0.25"/>
    <row r="1294" ht="15.75" x14ac:dyDescent="0.25"/>
    <row r="1295" ht="15.75" x14ac:dyDescent="0.25"/>
    <row r="1296" ht="15.75" x14ac:dyDescent="0.25"/>
    <row r="1297" ht="15.75" x14ac:dyDescent="0.25"/>
    <row r="1298" ht="15.75" x14ac:dyDescent="0.25"/>
    <row r="1299" ht="15.75" x14ac:dyDescent="0.25"/>
    <row r="1300" ht="15.75" x14ac:dyDescent="0.25"/>
    <row r="1301" ht="15.75" x14ac:dyDescent="0.25"/>
    <row r="1302" ht="15.75" x14ac:dyDescent="0.25"/>
    <row r="1303" ht="15.75" x14ac:dyDescent="0.25"/>
    <row r="1304" ht="15.75" x14ac:dyDescent="0.25"/>
    <row r="1305" ht="15.75" x14ac:dyDescent="0.25"/>
    <row r="1306" ht="15.75" x14ac:dyDescent="0.25"/>
    <row r="1307" ht="15.75" x14ac:dyDescent="0.25"/>
    <row r="1308" ht="15.75" x14ac:dyDescent="0.25"/>
    <row r="1309" ht="15.75" x14ac:dyDescent="0.25"/>
    <row r="1310" ht="15.75" x14ac:dyDescent="0.25"/>
    <row r="1311" ht="15.75" x14ac:dyDescent="0.25"/>
    <row r="1312" ht="15.75" x14ac:dyDescent="0.25"/>
    <row r="1313" ht="15.75" x14ac:dyDescent="0.25"/>
    <row r="1314" ht="15.75" x14ac:dyDescent="0.25"/>
    <row r="1315" ht="15.75" x14ac:dyDescent="0.25"/>
    <row r="1316" ht="15.75" x14ac:dyDescent="0.25"/>
    <row r="1317" ht="15.75" x14ac:dyDescent="0.25"/>
    <row r="1318" ht="15.75" x14ac:dyDescent="0.25"/>
    <row r="1319" ht="15.75" x14ac:dyDescent="0.25"/>
    <row r="1320" ht="15.75" x14ac:dyDescent="0.25"/>
    <row r="1321" ht="15.75" x14ac:dyDescent="0.25"/>
    <row r="1322" ht="15.75" x14ac:dyDescent="0.25"/>
    <row r="1323" ht="15.75" x14ac:dyDescent="0.25"/>
    <row r="1324" ht="15.75" x14ac:dyDescent="0.25"/>
    <row r="1325" ht="15.75" x14ac:dyDescent="0.25"/>
    <row r="1326" ht="15.75" x14ac:dyDescent="0.25"/>
    <row r="1327" ht="15.75" x14ac:dyDescent="0.25"/>
    <row r="1328" ht="15.75" x14ac:dyDescent="0.25"/>
    <row r="1329" ht="15.75" x14ac:dyDescent="0.25"/>
    <row r="1330" ht="15.75" x14ac:dyDescent="0.25"/>
    <row r="1331" ht="15.75" x14ac:dyDescent="0.25"/>
    <row r="1332" ht="15.75" x14ac:dyDescent="0.25"/>
    <row r="1333" ht="15.75" x14ac:dyDescent="0.25"/>
    <row r="1334" ht="15.75" x14ac:dyDescent="0.25"/>
    <row r="1335" ht="15.75" x14ac:dyDescent="0.25"/>
    <row r="1336" ht="15.75" x14ac:dyDescent="0.25"/>
    <row r="1337" ht="15.75" x14ac:dyDescent="0.25"/>
    <row r="1338" ht="15.75" x14ac:dyDescent="0.25"/>
    <row r="1339" ht="15.75" x14ac:dyDescent="0.25"/>
    <row r="1340" ht="15.75" x14ac:dyDescent="0.25"/>
    <row r="1341" ht="15.75" x14ac:dyDescent="0.25"/>
    <row r="1342" ht="15.75" x14ac:dyDescent="0.25"/>
    <row r="1343" ht="15.75" x14ac:dyDescent="0.25"/>
    <row r="1344" ht="15.75" x14ac:dyDescent="0.25"/>
    <row r="1345" ht="15.75" x14ac:dyDescent="0.25"/>
    <row r="1346" ht="15.75" x14ac:dyDescent="0.25"/>
    <row r="1347" ht="15.75" x14ac:dyDescent="0.25"/>
    <row r="1348" ht="15.75" x14ac:dyDescent="0.25"/>
    <row r="1349" ht="15.75" x14ac:dyDescent="0.25"/>
    <row r="1350" ht="15.75" x14ac:dyDescent="0.25"/>
    <row r="1351" ht="15.75" x14ac:dyDescent="0.25"/>
    <row r="1352" ht="15.75" x14ac:dyDescent="0.25"/>
    <row r="1353" ht="15.75" x14ac:dyDescent="0.25"/>
    <row r="1354" ht="15.75" x14ac:dyDescent="0.25"/>
    <row r="1355" ht="15.75" x14ac:dyDescent="0.25"/>
    <row r="1356" ht="15.75" x14ac:dyDescent="0.25"/>
    <row r="1357" ht="15.75" x14ac:dyDescent="0.25"/>
    <row r="1358" ht="15.75" x14ac:dyDescent="0.25"/>
    <row r="1359" ht="15.75" x14ac:dyDescent="0.25"/>
    <row r="1360" ht="15.75" x14ac:dyDescent="0.25"/>
    <row r="1361" ht="15.75" x14ac:dyDescent="0.25"/>
    <row r="1362" ht="15.75" x14ac:dyDescent="0.25"/>
    <row r="1363" ht="15.75" x14ac:dyDescent="0.25"/>
    <row r="1364" ht="15.75" x14ac:dyDescent="0.25"/>
    <row r="1365" ht="15.75" x14ac:dyDescent="0.25"/>
    <row r="1366" ht="15.75" x14ac:dyDescent="0.25"/>
    <row r="1367" ht="15.75" x14ac:dyDescent="0.25"/>
    <row r="1368" ht="15.75" x14ac:dyDescent="0.25"/>
    <row r="1369" ht="15.75" x14ac:dyDescent="0.25"/>
    <row r="1370" ht="15.75" x14ac:dyDescent="0.25"/>
    <row r="1371" ht="15.75" x14ac:dyDescent="0.25"/>
    <row r="1372" ht="15.75" x14ac:dyDescent="0.25"/>
    <row r="1373" ht="15.75" x14ac:dyDescent="0.25"/>
    <row r="1374" ht="15.75" x14ac:dyDescent="0.25"/>
    <row r="1375" ht="15.75" x14ac:dyDescent="0.25"/>
    <row r="1376" ht="15.75" x14ac:dyDescent="0.25"/>
    <row r="1377" ht="15.75" x14ac:dyDescent="0.25"/>
    <row r="1378" ht="15.75" x14ac:dyDescent="0.25"/>
    <row r="1379" ht="15.75" x14ac:dyDescent="0.25"/>
    <row r="1380" ht="15.75" x14ac:dyDescent="0.25"/>
    <row r="1381" ht="15.75" x14ac:dyDescent="0.25"/>
    <row r="1382" ht="15.75" x14ac:dyDescent="0.25"/>
    <row r="1383" ht="15.75" x14ac:dyDescent="0.25"/>
    <row r="1384" ht="15.75" x14ac:dyDescent="0.25"/>
    <row r="1385" ht="15.75" x14ac:dyDescent="0.25"/>
    <row r="1386" ht="15.75" x14ac:dyDescent="0.25"/>
    <row r="1387" ht="15.75" x14ac:dyDescent="0.25"/>
    <row r="1388" ht="15.75" x14ac:dyDescent="0.25"/>
    <row r="1389" ht="15.75" x14ac:dyDescent="0.25"/>
    <row r="1390" ht="15.75" x14ac:dyDescent="0.25"/>
    <row r="1391" ht="15.75" x14ac:dyDescent="0.25"/>
    <row r="1392" ht="15.75" x14ac:dyDescent="0.25"/>
    <row r="1393" ht="15.75" x14ac:dyDescent="0.25"/>
    <row r="1394" ht="15.75" x14ac:dyDescent="0.25"/>
    <row r="1395" ht="15.75" x14ac:dyDescent="0.25"/>
    <row r="1396" ht="15.75" x14ac:dyDescent="0.25"/>
    <row r="1397" ht="15.75" x14ac:dyDescent="0.25"/>
    <row r="1398" ht="15.75" x14ac:dyDescent="0.25"/>
    <row r="1399" ht="15.75" x14ac:dyDescent="0.25"/>
    <row r="1400" ht="15.75" x14ac:dyDescent="0.25"/>
    <row r="1401" ht="15.75" x14ac:dyDescent="0.25"/>
    <row r="1402" ht="15.75" x14ac:dyDescent="0.25"/>
    <row r="1403" ht="15.75" x14ac:dyDescent="0.25"/>
    <row r="1404" ht="15.75" x14ac:dyDescent="0.25"/>
    <row r="1405" ht="15.75" x14ac:dyDescent="0.25"/>
    <row r="1406" ht="15.75" x14ac:dyDescent="0.25"/>
    <row r="1407" ht="15.75" x14ac:dyDescent="0.25"/>
    <row r="1408" ht="15.75" x14ac:dyDescent="0.25"/>
    <row r="1409" ht="15.75" x14ac:dyDescent="0.25"/>
    <row r="1410" ht="15.75" x14ac:dyDescent="0.25"/>
    <row r="1411" ht="15.75" x14ac:dyDescent="0.25"/>
    <row r="1412" ht="15.75" x14ac:dyDescent="0.25"/>
    <row r="1413" ht="15.75" x14ac:dyDescent="0.25"/>
    <row r="1414" ht="15.75" x14ac:dyDescent="0.25"/>
    <row r="1415" ht="15.75" x14ac:dyDescent="0.25"/>
    <row r="1416" ht="15.75" x14ac:dyDescent="0.25"/>
    <row r="1417" ht="15.75" x14ac:dyDescent="0.25"/>
    <row r="1418" ht="15.75" x14ac:dyDescent="0.25"/>
    <row r="1419" ht="15.75" x14ac:dyDescent="0.25"/>
    <row r="1420" ht="15.75" x14ac:dyDescent="0.25"/>
    <row r="1421" ht="15.75" x14ac:dyDescent="0.25"/>
    <row r="1422" ht="15.75" x14ac:dyDescent="0.25"/>
    <row r="1423" ht="15.75" x14ac:dyDescent="0.25"/>
    <row r="1424" ht="15.75" x14ac:dyDescent="0.25"/>
    <row r="1425" ht="15.75" x14ac:dyDescent="0.25"/>
    <row r="1426" ht="15.75" x14ac:dyDescent="0.25"/>
    <row r="1427" ht="15.75" x14ac:dyDescent="0.25"/>
    <row r="1428" ht="15.75" x14ac:dyDescent="0.25"/>
    <row r="1429" ht="15.75" x14ac:dyDescent="0.25"/>
    <row r="1430" ht="15.75" x14ac:dyDescent="0.25"/>
    <row r="1431" ht="15.75" x14ac:dyDescent="0.25"/>
    <row r="1432" ht="15.75" x14ac:dyDescent="0.25"/>
    <row r="1433" ht="15.75" x14ac:dyDescent="0.25"/>
    <row r="1434" ht="15.75" x14ac:dyDescent="0.25"/>
    <row r="1435" ht="15.75" x14ac:dyDescent="0.25"/>
    <row r="1436" ht="15.75" x14ac:dyDescent="0.25"/>
    <row r="1437" ht="15.75" x14ac:dyDescent="0.25"/>
    <row r="1438" ht="15.75" x14ac:dyDescent="0.25"/>
    <row r="1439" ht="15.75" x14ac:dyDescent="0.25"/>
    <row r="1440" ht="15.75" x14ac:dyDescent="0.25"/>
    <row r="1441" ht="15.75" x14ac:dyDescent="0.25"/>
    <row r="1442" ht="15.75" x14ac:dyDescent="0.25"/>
    <row r="1443" ht="15.75" x14ac:dyDescent="0.25"/>
    <row r="1444" ht="15.75" x14ac:dyDescent="0.25"/>
    <row r="1445" ht="15.75" x14ac:dyDescent="0.25"/>
    <row r="1446" ht="15.75" x14ac:dyDescent="0.25"/>
    <row r="1447" ht="15.75" x14ac:dyDescent="0.25"/>
    <row r="1448" ht="15.75" x14ac:dyDescent="0.25"/>
    <row r="1449" ht="15.75" x14ac:dyDescent="0.25"/>
    <row r="1450" ht="15.75" x14ac:dyDescent="0.25"/>
    <row r="1451" ht="15.75" x14ac:dyDescent="0.25"/>
    <row r="1452" ht="15.75" x14ac:dyDescent="0.25"/>
    <row r="1453" ht="15.75" x14ac:dyDescent="0.25"/>
    <row r="1454" ht="15.75" x14ac:dyDescent="0.25"/>
    <row r="1455" ht="15.75" x14ac:dyDescent="0.25"/>
    <row r="1456" ht="15.75" x14ac:dyDescent="0.25"/>
    <row r="1457" ht="15.75" x14ac:dyDescent="0.25"/>
    <row r="1458" ht="15.75" x14ac:dyDescent="0.25"/>
    <row r="1459" ht="15.75" x14ac:dyDescent="0.25"/>
    <row r="1460" ht="15.75" x14ac:dyDescent="0.25"/>
    <row r="1461" ht="15.75" x14ac:dyDescent="0.25"/>
    <row r="1462" ht="15.75" x14ac:dyDescent="0.25"/>
    <row r="1463" ht="15.75" x14ac:dyDescent="0.25"/>
    <row r="1464" ht="15.75" x14ac:dyDescent="0.25"/>
    <row r="1465" ht="15.75" x14ac:dyDescent="0.25"/>
    <row r="1466" ht="15.75" x14ac:dyDescent="0.25"/>
    <row r="1467" ht="15.75" x14ac:dyDescent="0.25"/>
    <row r="1468" ht="15.75" x14ac:dyDescent="0.25"/>
    <row r="1469" ht="15.75" x14ac:dyDescent="0.25"/>
    <row r="1470" ht="15.75" x14ac:dyDescent="0.25"/>
    <row r="1471" ht="15.75" x14ac:dyDescent="0.25"/>
    <row r="1472" ht="15.75" x14ac:dyDescent="0.25"/>
    <row r="1473" ht="15.75" x14ac:dyDescent="0.25"/>
    <row r="1474" ht="15.75" x14ac:dyDescent="0.25"/>
    <row r="1475" ht="15.75" x14ac:dyDescent="0.25"/>
    <row r="1476" ht="15.75" x14ac:dyDescent="0.25"/>
    <row r="1477" ht="15.75" x14ac:dyDescent="0.25"/>
    <row r="1478" ht="15.75" x14ac:dyDescent="0.25"/>
    <row r="1479" ht="15.75" x14ac:dyDescent="0.25"/>
    <row r="1480" ht="15.75" x14ac:dyDescent="0.25"/>
    <row r="1481" ht="15.75" x14ac:dyDescent="0.25"/>
    <row r="1482" ht="15.75" x14ac:dyDescent="0.25"/>
    <row r="1483" ht="15.75" x14ac:dyDescent="0.25"/>
    <row r="1484" ht="15.75" x14ac:dyDescent="0.25"/>
    <row r="1485" ht="15.75" x14ac:dyDescent="0.25"/>
    <row r="1486" ht="15.75" x14ac:dyDescent="0.25"/>
    <row r="1487" ht="15.75" x14ac:dyDescent="0.25"/>
    <row r="1488" ht="15.75" x14ac:dyDescent="0.25"/>
    <row r="1489" ht="15.75" x14ac:dyDescent="0.25"/>
    <row r="1490" ht="15.75" x14ac:dyDescent="0.25"/>
    <row r="1491" ht="15.75" x14ac:dyDescent="0.25"/>
    <row r="1492" ht="15.75" x14ac:dyDescent="0.25"/>
    <row r="1493" ht="15.75" x14ac:dyDescent="0.25"/>
    <row r="1494" ht="15.75" x14ac:dyDescent="0.25"/>
    <row r="1495" ht="15.75" x14ac:dyDescent="0.25"/>
    <row r="1496" ht="15.75" x14ac:dyDescent="0.25"/>
    <row r="1497" ht="15.75" x14ac:dyDescent="0.25"/>
    <row r="1498" ht="15.75" x14ac:dyDescent="0.25"/>
    <row r="1499" ht="15.75" x14ac:dyDescent="0.25"/>
    <row r="1500" ht="15.75" x14ac:dyDescent="0.25"/>
    <row r="1501" ht="15.75" x14ac:dyDescent="0.25"/>
    <row r="1502" ht="15.75" x14ac:dyDescent="0.25"/>
    <row r="1503" ht="15.75" x14ac:dyDescent="0.25"/>
    <row r="1504" ht="15.75" x14ac:dyDescent="0.25"/>
    <row r="1505" ht="15.75" x14ac:dyDescent="0.25"/>
    <row r="1506" ht="15.75" x14ac:dyDescent="0.25"/>
    <row r="1507" ht="15.75" x14ac:dyDescent="0.25"/>
    <row r="1508" ht="15.75" x14ac:dyDescent="0.25"/>
    <row r="1509" ht="15.75" x14ac:dyDescent="0.25"/>
    <row r="1510" ht="15.75" x14ac:dyDescent="0.25"/>
    <row r="1511" ht="15.75" x14ac:dyDescent="0.25"/>
    <row r="1512" ht="15.75" x14ac:dyDescent="0.25"/>
    <row r="1513" ht="15.75" x14ac:dyDescent="0.25"/>
    <row r="1514" ht="15.75" x14ac:dyDescent="0.25"/>
    <row r="1515" ht="15.75" x14ac:dyDescent="0.25"/>
    <row r="1516" ht="15.75" x14ac:dyDescent="0.25"/>
    <row r="1517" ht="15.75" x14ac:dyDescent="0.25"/>
    <row r="1518" ht="15.75" x14ac:dyDescent="0.25"/>
    <row r="1519" ht="15.75" x14ac:dyDescent="0.25"/>
    <row r="1520" ht="15.75" x14ac:dyDescent="0.25"/>
    <row r="1521" ht="15.75" x14ac:dyDescent="0.25"/>
    <row r="1522" ht="15.75" x14ac:dyDescent="0.25"/>
    <row r="1523" ht="15.75" x14ac:dyDescent="0.25"/>
    <row r="1524" ht="15.75" x14ac:dyDescent="0.25"/>
    <row r="1525" ht="15.75" x14ac:dyDescent="0.25"/>
    <row r="1526" ht="15.75" x14ac:dyDescent="0.25"/>
    <row r="1527" ht="15.75" x14ac:dyDescent="0.25"/>
    <row r="1528" ht="15.75" x14ac:dyDescent="0.25"/>
    <row r="1529" ht="15.75" x14ac:dyDescent="0.25"/>
    <row r="1530" ht="15.75" x14ac:dyDescent="0.25"/>
    <row r="1531" ht="15.75" x14ac:dyDescent="0.25"/>
    <row r="1532" ht="15.75" x14ac:dyDescent="0.25"/>
    <row r="1533" ht="15.75" x14ac:dyDescent="0.25"/>
    <row r="1534" ht="15.75" x14ac:dyDescent="0.25"/>
    <row r="1535" ht="15.75" x14ac:dyDescent="0.25"/>
    <row r="1536" ht="15.75" x14ac:dyDescent="0.25"/>
    <row r="1537" ht="15.75" x14ac:dyDescent="0.25"/>
    <row r="1538" ht="15.75" x14ac:dyDescent="0.25"/>
    <row r="1539" ht="15.75" x14ac:dyDescent="0.25"/>
    <row r="1540" ht="15.75" x14ac:dyDescent="0.25"/>
    <row r="1541" ht="15.75" x14ac:dyDescent="0.25"/>
    <row r="1542" ht="15.75" x14ac:dyDescent="0.25"/>
    <row r="1543" ht="15.75" x14ac:dyDescent="0.25"/>
    <row r="1544" ht="15.75" x14ac:dyDescent="0.25"/>
    <row r="1545" ht="15.75" x14ac:dyDescent="0.25"/>
    <row r="1546" ht="15.75" x14ac:dyDescent="0.25"/>
    <row r="1547" ht="15.75" x14ac:dyDescent="0.25"/>
    <row r="1548" ht="15.75" x14ac:dyDescent="0.25"/>
    <row r="1549" ht="15.75" x14ac:dyDescent="0.25"/>
    <row r="1550" ht="15.75" x14ac:dyDescent="0.25"/>
    <row r="1551" ht="15.75" x14ac:dyDescent="0.25"/>
    <row r="1552" ht="15.75" x14ac:dyDescent="0.25"/>
    <row r="1553" ht="15.75" x14ac:dyDescent="0.25"/>
    <row r="1554" ht="15.75" x14ac:dyDescent="0.25"/>
    <row r="1555" ht="15.75" x14ac:dyDescent="0.25"/>
  </sheetData>
  <sheetProtection algorithmName="SHA-512" hashValue="FgYHNBsn7j2UAS61NKwntSg57SNyNgDZHuPmW4fwDx0yGcw/jrwBfp6mO4CTgeUK2pzI1hcdwugrvOZu7B3RIg==" saltValue="PpTUiybLmSRNlJ0bJqJMgg==" spinCount="100000" sheet="1" objects="1" scenarios="1"/>
  <mergeCells count="279">
    <mergeCell ref="AC21:AD21"/>
    <mergeCell ref="AH21:AL21"/>
    <mergeCell ref="AC22:AD22"/>
    <mergeCell ref="AH22:AL22"/>
    <mergeCell ref="AC20:AD20"/>
    <mergeCell ref="AH20:AL20"/>
    <mergeCell ref="AO20:AQ20"/>
    <mergeCell ref="AM20:AN20"/>
    <mergeCell ref="AM21:AN21"/>
    <mergeCell ref="AO21:AQ21"/>
    <mergeCell ref="AW22:BA22"/>
    <mergeCell ref="AR23:AV23"/>
    <mergeCell ref="AW23:BA23"/>
    <mergeCell ref="AM22:AN22"/>
    <mergeCell ref="AO22:AQ22"/>
    <mergeCell ref="AM23:AN23"/>
    <mergeCell ref="AO23:AQ23"/>
    <mergeCell ref="AE21:AG21"/>
    <mergeCell ref="AE22:AG22"/>
    <mergeCell ref="AE23:AG23"/>
    <mergeCell ref="A24:A30"/>
    <mergeCell ref="AH18:AL19"/>
    <mergeCell ref="B27:U27"/>
    <mergeCell ref="Y27:Z27"/>
    <mergeCell ref="B25:Z25"/>
    <mergeCell ref="W23:X23"/>
    <mergeCell ref="Y23:Z23"/>
    <mergeCell ref="AC27:BA27"/>
    <mergeCell ref="U22:V22"/>
    <mergeCell ref="W22:X22"/>
    <mergeCell ref="Y22:Z22"/>
    <mergeCell ref="AC28:AS29"/>
    <mergeCell ref="AT28:AU28"/>
    <mergeCell ref="AV28:AW28"/>
    <mergeCell ref="AX28:AY28"/>
    <mergeCell ref="AZ28:BA28"/>
    <mergeCell ref="B26:U26"/>
    <mergeCell ref="Y26:Z26"/>
    <mergeCell ref="AT29:AU29"/>
    <mergeCell ref="AC23:AD23"/>
    <mergeCell ref="AH23:AL23"/>
    <mergeCell ref="Y21:Z21"/>
    <mergeCell ref="D21:F21"/>
    <mergeCell ref="G21:M21"/>
    <mergeCell ref="B39:U39"/>
    <mergeCell ref="Y39:Z39"/>
    <mergeCell ref="AC38:AD39"/>
    <mergeCell ref="AE38:BA39"/>
    <mergeCell ref="B35:U35"/>
    <mergeCell ref="Y35:Z35"/>
    <mergeCell ref="AT34:AU34"/>
    <mergeCell ref="AV34:AW34"/>
    <mergeCell ref="AX34:AY34"/>
    <mergeCell ref="B34:U34"/>
    <mergeCell ref="Y34:Z34"/>
    <mergeCell ref="AX35:AY35"/>
    <mergeCell ref="AZ35:BA35"/>
    <mergeCell ref="AT36:AU36"/>
    <mergeCell ref="AC34:AS34"/>
    <mergeCell ref="AC24:AD25"/>
    <mergeCell ref="AE24:BA25"/>
    <mergeCell ref="AX32:AY32"/>
    <mergeCell ref="AC30:AS30"/>
    <mergeCell ref="D32:U33"/>
    <mergeCell ref="AT30:AU30"/>
    <mergeCell ref="AV30:AW30"/>
    <mergeCell ref="AX30:AY30"/>
    <mergeCell ref="AZ30:BA30"/>
    <mergeCell ref="AZ31:BA31"/>
    <mergeCell ref="AZ32:BA32"/>
    <mergeCell ref="B28:U28"/>
    <mergeCell ref="Y28:Z28"/>
    <mergeCell ref="B29:U29"/>
    <mergeCell ref="Y29:Z29"/>
    <mergeCell ref="B30:U30"/>
    <mergeCell ref="Y30:Z30"/>
    <mergeCell ref="V32:X32"/>
    <mergeCell ref="Y32:Z32"/>
    <mergeCell ref="B31:U31"/>
    <mergeCell ref="Y31:Z31"/>
    <mergeCell ref="B32:C33"/>
    <mergeCell ref="V33:X33"/>
    <mergeCell ref="Y33:Z33"/>
    <mergeCell ref="D46:U47"/>
    <mergeCell ref="AS14:AU14"/>
    <mergeCell ref="AV14:AX14"/>
    <mergeCell ref="AY14:BA14"/>
    <mergeCell ref="AE15:AF15"/>
    <mergeCell ref="AG15:AH15"/>
    <mergeCell ref="AI15:AM15"/>
    <mergeCell ref="AN15:AR15"/>
    <mergeCell ref="AS15:AU15"/>
    <mergeCell ref="AV15:AX15"/>
    <mergeCell ref="AY15:BA15"/>
    <mergeCell ref="AC32:AS32"/>
    <mergeCell ref="AT32:AU32"/>
    <mergeCell ref="AV32:AW32"/>
    <mergeCell ref="AZ36:BA36"/>
    <mergeCell ref="AR20:AV20"/>
    <mergeCell ref="AW20:BA20"/>
    <mergeCell ref="AR21:AV21"/>
    <mergeCell ref="AW21:BA21"/>
    <mergeCell ref="AR22:AV22"/>
    <mergeCell ref="AZ34:BA34"/>
    <mergeCell ref="AT35:AU35"/>
    <mergeCell ref="AV35:AW35"/>
    <mergeCell ref="AX36:AY36"/>
    <mergeCell ref="Y46:Z46"/>
    <mergeCell ref="Y47:Z47"/>
    <mergeCell ref="AC37:AS37"/>
    <mergeCell ref="AT37:AU37"/>
    <mergeCell ref="AV37:AW37"/>
    <mergeCell ref="AX37:AY37"/>
    <mergeCell ref="AZ37:BA37"/>
    <mergeCell ref="Y38:Z38"/>
    <mergeCell ref="V46:X46"/>
    <mergeCell ref="AD54:AM54"/>
    <mergeCell ref="AQ54:BA54"/>
    <mergeCell ref="B50:T50"/>
    <mergeCell ref="B51:T51"/>
    <mergeCell ref="B52:T52"/>
    <mergeCell ref="B49:T49"/>
    <mergeCell ref="B53:C54"/>
    <mergeCell ref="D53:Z54"/>
    <mergeCell ref="Y48:Z52"/>
    <mergeCell ref="B48:R48"/>
    <mergeCell ref="S48:T48"/>
    <mergeCell ref="B42:U42"/>
    <mergeCell ref="Y42:Z42"/>
    <mergeCell ref="B43:U43"/>
    <mergeCell ref="Y43:Z43"/>
    <mergeCell ref="B44:U44"/>
    <mergeCell ref="Y44:Z44"/>
    <mergeCell ref="B45:U45"/>
    <mergeCell ref="AC35:AS35"/>
    <mergeCell ref="B38:U38"/>
    <mergeCell ref="AC36:AS36"/>
    <mergeCell ref="B40:U40"/>
    <mergeCell ref="Y40:Z40"/>
    <mergeCell ref="B41:U41"/>
    <mergeCell ref="Y36:Z36"/>
    <mergeCell ref="AC41:BA47"/>
    <mergeCell ref="AC40:BA40"/>
    <mergeCell ref="B37:U37"/>
    <mergeCell ref="Y37:Z37"/>
    <mergeCell ref="Y41:Z41"/>
    <mergeCell ref="Y45:Z45"/>
    <mergeCell ref="B46:C47"/>
    <mergeCell ref="B36:U36"/>
    <mergeCell ref="AV36:AW36"/>
    <mergeCell ref="V47:X47"/>
    <mergeCell ref="AC33:AS33"/>
    <mergeCell ref="AT33:AU33"/>
    <mergeCell ref="AV33:AW33"/>
    <mergeCell ref="AX33:AY33"/>
    <mergeCell ref="AZ33:BA33"/>
    <mergeCell ref="AC31:AS31"/>
    <mergeCell ref="AT31:AU31"/>
    <mergeCell ref="AV31:AW31"/>
    <mergeCell ref="AX31:AY31"/>
    <mergeCell ref="AS16:AU16"/>
    <mergeCell ref="AC16:AD16"/>
    <mergeCell ref="Y16:Z16"/>
    <mergeCell ref="Y17:Z17"/>
    <mergeCell ref="AV29:AW29"/>
    <mergeCell ref="AX29:AY29"/>
    <mergeCell ref="AZ29:BA29"/>
    <mergeCell ref="B23:C23"/>
    <mergeCell ref="D23:F23"/>
    <mergeCell ref="AM18:AN19"/>
    <mergeCell ref="AO18:AQ19"/>
    <mergeCell ref="AR18:BA19"/>
    <mergeCell ref="K16:T17"/>
    <mergeCell ref="G23:M23"/>
    <mergeCell ref="N23:O23"/>
    <mergeCell ref="P23:R23"/>
    <mergeCell ref="S23:T23"/>
    <mergeCell ref="U23:V23"/>
    <mergeCell ref="U16:X16"/>
    <mergeCell ref="U17:X17"/>
    <mergeCell ref="G20:M20"/>
    <mergeCell ref="N20:O20"/>
    <mergeCell ref="P20:R20"/>
    <mergeCell ref="AN16:AR16"/>
    <mergeCell ref="AY12:BA12"/>
    <mergeCell ref="AE13:AF13"/>
    <mergeCell ref="AG13:AH13"/>
    <mergeCell ref="AI13:AM13"/>
    <mergeCell ref="AN13:AR13"/>
    <mergeCell ref="AS13:AU13"/>
    <mergeCell ref="AY9:BA10"/>
    <mergeCell ref="AY11:BA11"/>
    <mergeCell ref="AS12:AU12"/>
    <mergeCell ref="AV12:AX12"/>
    <mergeCell ref="AV13:AX13"/>
    <mergeCell ref="AY13:BA13"/>
    <mergeCell ref="AG11:AH11"/>
    <mergeCell ref="AE12:AF12"/>
    <mergeCell ref="AG12:AH12"/>
    <mergeCell ref="AI12:AM12"/>
    <mergeCell ref="S2:U2"/>
    <mergeCell ref="V2:Z2"/>
    <mergeCell ref="S3:U3"/>
    <mergeCell ref="V3:Z3"/>
    <mergeCell ref="C7:Z7"/>
    <mergeCell ref="C8:Z8"/>
    <mergeCell ref="B10:Z10"/>
    <mergeCell ref="B11:J11"/>
    <mergeCell ref="K11:Z11"/>
    <mergeCell ref="AW8:AX8"/>
    <mergeCell ref="AI9:AM10"/>
    <mergeCell ref="AI11:AM11"/>
    <mergeCell ref="B12:J13"/>
    <mergeCell ref="K12:Z13"/>
    <mergeCell ref="AC12:AD12"/>
    <mergeCell ref="AC13:AD13"/>
    <mergeCell ref="AN12:AR12"/>
    <mergeCell ref="AN9:AR10"/>
    <mergeCell ref="AN11:AR11"/>
    <mergeCell ref="AV9:AX10"/>
    <mergeCell ref="AV11:AX11"/>
    <mergeCell ref="AS9:AU10"/>
    <mergeCell ref="AS11:AU11"/>
    <mergeCell ref="AC11:AD11"/>
    <mergeCell ref="AC9:AD10"/>
    <mergeCell ref="AE9:AF10"/>
    <mergeCell ref="AE11:AF11"/>
    <mergeCell ref="AG9:AH10"/>
    <mergeCell ref="AI16:AM16"/>
    <mergeCell ref="AC18:AD19"/>
    <mergeCell ref="B19:C19"/>
    <mergeCell ref="D19:F19"/>
    <mergeCell ref="G19:M19"/>
    <mergeCell ref="N19:O19"/>
    <mergeCell ref="P19:R19"/>
    <mergeCell ref="S19:T19"/>
    <mergeCell ref="AC8:AV8"/>
    <mergeCell ref="AC15:AD15"/>
    <mergeCell ref="AC14:AD14"/>
    <mergeCell ref="U14:Z15"/>
    <mergeCell ref="B16:J17"/>
    <mergeCell ref="AE14:AF14"/>
    <mergeCell ref="AG14:AH14"/>
    <mergeCell ref="AI14:AM14"/>
    <mergeCell ref="AN14:AR14"/>
    <mergeCell ref="B14:F14"/>
    <mergeCell ref="B15:F15"/>
    <mergeCell ref="G14:T14"/>
    <mergeCell ref="G15:T15"/>
    <mergeCell ref="AC17:BA17"/>
    <mergeCell ref="AV16:AX16"/>
    <mergeCell ref="AY16:BA16"/>
    <mergeCell ref="B20:C20"/>
    <mergeCell ref="D20:F20"/>
    <mergeCell ref="AE16:AF16"/>
    <mergeCell ref="AG16:AH16"/>
    <mergeCell ref="S20:T20"/>
    <mergeCell ref="U20:V20"/>
    <mergeCell ref="W20:X20"/>
    <mergeCell ref="U19:V19"/>
    <mergeCell ref="W19:X19"/>
    <mergeCell ref="AE18:AG19"/>
    <mergeCell ref="AE20:AG20"/>
    <mergeCell ref="B18:O18"/>
    <mergeCell ref="P18:Z18"/>
    <mergeCell ref="Y19:Z19"/>
    <mergeCell ref="Y20:Z20"/>
    <mergeCell ref="S22:T22"/>
    <mergeCell ref="N21:O21"/>
    <mergeCell ref="P21:R21"/>
    <mergeCell ref="S21:T21"/>
    <mergeCell ref="B21:C21"/>
    <mergeCell ref="U21:V21"/>
    <mergeCell ref="W21:X21"/>
    <mergeCell ref="B22:C22"/>
    <mergeCell ref="D22:F22"/>
    <mergeCell ref="G22:M22"/>
    <mergeCell ref="N22:O22"/>
    <mergeCell ref="P22:R22"/>
  </mergeCells>
  <conditionalFormatting sqref="B20:R20">
    <cfRule type="cellIs" dxfId="6" priority="7" stopIfTrue="1" operator="equal">
      <formula>0</formula>
    </cfRule>
  </conditionalFormatting>
  <conditionalFormatting sqref="B12:Z13 B15 G15 Y20:Z20">
    <cfRule type="cellIs" dxfId="5" priority="8" stopIfTrue="1" operator="equal">
      <formula>0</formula>
    </cfRule>
  </conditionalFormatting>
  <conditionalFormatting sqref="P20:R20">
    <cfRule type="cellIs" dxfId="4" priority="6" stopIfTrue="1" operator="equal">
      <formula>0</formula>
    </cfRule>
  </conditionalFormatting>
  <conditionalFormatting sqref="P21:R23">
    <cfRule type="cellIs" dxfId="3" priority="5" operator="equal">
      <formula>0</formula>
    </cfRule>
  </conditionalFormatting>
  <conditionalFormatting sqref="V48:X48">
    <cfRule type="cellIs" dxfId="2" priority="4" operator="equal">
      <formula>0</formula>
    </cfRule>
  </conditionalFormatting>
  <conditionalFormatting sqref="AC20:AD23">
    <cfRule type="cellIs" dxfId="1" priority="1" operator="equal">
      <formula>0</formula>
    </cfRule>
  </conditionalFormatting>
  <conditionalFormatting sqref="AT29:BA29">
    <cfRule type="cellIs" dxfId="0" priority="3" operator="equal">
      <formula>0</formula>
    </cfRule>
  </conditionalFormatting>
  <dataValidations count="11">
    <dataValidation type="list" allowBlank="1" showInputMessage="1" showErrorMessage="1" sqref="U49:X52" xr:uid="{00000000-0002-0000-0900-000000000000}">
      <formula1>$BC$1:$BC$2</formula1>
    </dataValidation>
    <dataValidation type="list" allowBlank="1" showInputMessage="1" showErrorMessage="1" sqref="AV11:AX16" xr:uid="{00000000-0002-0000-0900-000002000000}">
      <formula1>$BF$5:$BF$8</formula1>
    </dataValidation>
    <dataValidation type="list" allowBlank="1" showInputMessage="1" showErrorMessage="1" sqref="AY12:BA16" xr:uid="{00000000-0002-0000-0900-000003000000}">
      <formula1>$BF$10:$BF$13</formula1>
    </dataValidation>
    <dataValidation errorStyle="information" allowBlank="1" showInputMessage="1" showErrorMessage="1" sqref="AI11:AM16" xr:uid="{00000000-0002-0000-0900-000005000000}"/>
    <dataValidation type="list" allowBlank="1" showInputMessage="1" showErrorMessage="1" sqref="AS11:AU16" xr:uid="{00000000-0002-0000-0900-000006000000}">
      <formula1>$BF$17:$BF$20</formula1>
    </dataValidation>
    <dataValidation type="list" showInputMessage="1" sqref="AY11:BA11" xr:uid="{00000000-0002-0000-0900-000007000000}">
      <formula1>$BF$9:$BF$13</formula1>
    </dataValidation>
    <dataValidation allowBlank="1" sqref="AC50:AC65536" xr:uid="{00000000-0002-0000-0900-000001000000}"/>
    <dataValidation errorStyle="warning" showInputMessage="1" showErrorMessage="1" sqref="AM20:AM23" xr:uid="{84EB765C-B228-4032-AD00-D0A5F1FD543B}"/>
    <dataValidation type="list" errorStyle="warning" showInputMessage="1" sqref="AO20:AQ23" xr:uid="{FFB19BA8-38BE-4D59-B79C-D487A69E9A2F}">
      <formula1>$BE$4:$BE$7</formula1>
    </dataValidation>
    <dataValidation type="list" errorStyle="warning" showInputMessage="1" sqref="AN11:AR16" xr:uid="{00000000-0002-0000-0900-000008000000}">
      <formula1>$BD$4:$BD$24</formula1>
    </dataValidation>
    <dataValidation type="list" allowBlank="1" showInputMessage="1" sqref="AR20:BA23" xr:uid="{C40C5972-7724-41F7-9559-7CB3C65C5C1F}">
      <formula1>$BE$9:$BE$23</formula1>
    </dataValidation>
  </dataValidations>
  <pageMargins left="0.70866141732283472" right="0.70866141732283472" top="0.74803149606299213" bottom="0.74803149606299213" header="0.31496062992125984" footer="0.31496062992125984"/>
  <pageSetup scale="84" orientation="portrait" r:id="rId1"/>
  <colBreaks count="1" manualBreakCount="1">
    <brk id="27" max="1048575" man="1"/>
  </colBreaks>
  <ignoredErrors>
    <ignoredError sqref="Y32:Z33 Y46:Z47 Y16:Y17 AJ11:AM11" unlockedFormula="1"/>
  </ignoredErrors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092FB-B1AD-4C66-9FFE-0389286212DA}">
  <dimension ref="B1:P145"/>
  <sheetViews>
    <sheetView showZeros="0" view="pageBreakPreview" zoomScale="110" zoomScaleNormal="100" zoomScaleSheetLayoutView="110" workbookViewId="0">
      <selection activeCell="G25" sqref="G25"/>
    </sheetView>
  </sheetViews>
  <sheetFormatPr baseColWidth="10" defaultRowHeight="15" x14ac:dyDescent="0.25"/>
  <cols>
    <col min="1" max="1" width="2.140625" customWidth="1"/>
    <col min="2" max="2" width="2.85546875" customWidth="1"/>
    <col min="3" max="3" width="22.85546875" customWidth="1"/>
    <col min="4" max="4" width="27.85546875" customWidth="1"/>
    <col min="5" max="5" width="19.140625" style="16" customWidth="1"/>
    <col min="6" max="6" width="12.85546875" style="16" customWidth="1"/>
    <col min="7" max="7" width="13.42578125" style="16" customWidth="1"/>
    <col min="8" max="8" width="22.85546875" style="16" customWidth="1"/>
    <col min="9" max="9" width="2.42578125" customWidth="1"/>
    <col min="11" max="11" width="16.28515625" hidden="1" customWidth="1"/>
    <col min="12" max="12" width="11.7109375" hidden="1" customWidth="1"/>
    <col min="13" max="16" width="11.42578125" hidden="1" customWidth="1"/>
    <col min="17" max="17" width="0" hidden="1" customWidth="1"/>
  </cols>
  <sheetData>
    <row r="1" spans="2:16" x14ac:dyDescent="0.25">
      <c r="H1" s="349" t="str">
        <f>IF('ORDEN DE CUARENTENA'!AJ1=2,"Página 1 de 2","Página 1 de 1")</f>
        <v>Página 1 de 1</v>
      </c>
      <c r="K1" t="s">
        <v>767</v>
      </c>
      <c r="O1" s="16" t="s">
        <v>4405</v>
      </c>
      <c r="P1" s="16" t="s">
        <v>4404</v>
      </c>
    </row>
    <row r="2" spans="2:16" ht="14.45" customHeight="1" x14ac:dyDescent="0.25">
      <c r="F2" s="963" t="s">
        <v>0</v>
      </c>
      <c r="G2" s="963"/>
      <c r="H2" s="979">
        <f>'ORDEN DE CUARENTENA'!AE3</f>
        <v>0</v>
      </c>
      <c r="K2" t="s">
        <v>4409</v>
      </c>
      <c r="O2" s="347" t="str">
        <f>'ORDEN DE CUARENTENA'!BN1</f>
        <v>XV - Arica y Parinacota</v>
      </c>
      <c r="P2" s="16">
        <v>15</v>
      </c>
    </row>
    <row r="3" spans="2:16" ht="14.45" customHeight="1" x14ac:dyDescent="0.25">
      <c r="F3" s="963"/>
      <c r="G3" s="963"/>
      <c r="H3" s="979"/>
      <c r="K3" t="s">
        <v>4408</v>
      </c>
      <c r="O3" s="347" t="str">
        <f>'ORDEN DE CUARENTENA'!BN2</f>
        <v>I - Tarapacá</v>
      </c>
      <c r="P3" s="16">
        <v>1</v>
      </c>
    </row>
    <row r="4" spans="2:16" x14ac:dyDescent="0.25">
      <c r="K4" t="s">
        <v>4407</v>
      </c>
      <c r="O4" s="347" t="str">
        <f>'ORDEN DE CUARENTENA'!BN3</f>
        <v>II - Antofagasta</v>
      </c>
      <c r="P4" s="16">
        <v>2</v>
      </c>
    </row>
    <row r="5" spans="2:16" ht="14.45" customHeight="1" x14ac:dyDescent="0.25">
      <c r="C5" s="980" t="s">
        <v>4406</v>
      </c>
      <c r="D5" s="980"/>
      <c r="E5" s="980"/>
      <c r="F5" s="980"/>
      <c r="G5" s="980"/>
      <c r="H5" s="980"/>
      <c r="O5" s="347" t="str">
        <f>'ORDEN DE CUARENTENA'!BN4</f>
        <v>III - Atacama</v>
      </c>
      <c r="P5" s="16">
        <v>3</v>
      </c>
    </row>
    <row r="6" spans="2:16" ht="15" customHeight="1" x14ac:dyDescent="0.25">
      <c r="C6" s="980"/>
      <c r="D6" s="980"/>
      <c r="E6" s="980"/>
      <c r="F6" s="980"/>
      <c r="G6" s="980"/>
      <c r="H6" s="980"/>
      <c r="O6" s="347" t="str">
        <f>'ORDEN DE CUARENTENA'!BN5</f>
        <v>IV - Coquimbo</v>
      </c>
      <c r="P6" s="16">
        <v>4</v>
      </c>
    </row>
    <row r="7" spans="2:16" ht="15.75" x14ac:dyDescent="0.25">
      <c r="C7" s="33" t="s">
        <v>6</v>
      </c>
      <c r="D7" s="982">
        <f>'ORDEN DE CUARENTENA'!H7</f>
        <v>0</v>
      </c>
      <c r="E7" s="974"/>
      <c r="O7" s="347" t="str">
        <f>'ORDEN DE CUARENTENA'!BN6</f>
        <v>V - Valparaíso</v>
      </c>
      <c r="P7" s="16">
        <v>5</v>
      </c>
    </row>
    <row r="8" spans="2:16" ht="14.45" customHeight="1" x14ac:dyDescent="0.25">
      <c r="C8" s="33" t="s">
        <v>4416</v>
      </c>
      <c r="D8" s="983">
        <f>'ORDEN DE CUARENTENA'!F8</f>
        <v>0</v>
      </c>
      <c r="E8" s="984"/>
      <c r="O8" s="347" t="str">
        <f>'ORDEN DE CUARENTENA'!BN7</f>
        <v>XIII - Metropolitana</v>
      </c>
      <c r="P8" s="16">
        <v>13</v>
      </c>
    </row>
    <row r="9" spans="2:16" ht="18" customHeight="1" x14ac:dyDescent="0.25">
      <c r="C9" s="33" t="s">
        <v>4417</v>
      </c>
      <c r="D9" s="356"/>
      <c r="O9" s="347" t="str">
        <f>'ORDEN DE CUARENTENA'!BN8</f>
        <v>VI - O'Higgins</v>
      </c>
      <c r="P9" s="16">
        <v>6</v>
      </c>
    </row>
    <row r="10" spans="2:16" ht="18" customHeight="1" x14ac:dyDescent="0.25">
      <c r="C10" s="358" t="s">
        <v>4412</v>
      </c>
      <c r="D10" s="359" t="str">
        <f>IF('Resumen de cuarentena'!L10&lt;&gt;0, TEXT('Resumen de cuarentena'!L10, "0") &amp; " ejemplares", "")</f>
        <v/>
      </c>
      <c r="E10" s="355"/>
      <c r="F10" s="988" t="s">
        <v>4415</v>
      </c>
      <c r="G10" s="988"/>
      <c r="H10" s="370"/>
      <c r="O10" s="347" t="str">
        <f>'ORDEN DE CUARENTENA'!BN9</f>
        <v>VII - Maule</v>
      </c>
      <c r="P10" s="16">
        <v>7</v>
      </c>
    </row>
    <row r="11" spans="2:16" ht="18" customHeight="1" x14ac:dyDescent="0.25">
      <c r="C11" s="361" t="s">
        <v>1977</v>
      </c>
      <c r="D11" s="360" t="str">
        <f>'ORDEN DE CUARENTENA'!AE2</f>
        <v>XIII - Metropolitana</v>
      </c>
      <c r="F11" s="992" t="s">
        <v>4414</v>
      </c>
      <c r="G11" s="992"/>
      <c r="H11" s="379"/>
      <c r="O11" s="347" t="str">
        <f>'ORDEN DE CUARENTENA'!BN10</f>
        <v>XVI - Ñuble</v>
      </c>
      <c r="P11" s="16">
        <v>8</v>
      </c>
    </row>
    <row r="12" spans="2:16" ht="15" customHeight="1" x14ac:dyDescent="0.25">
      <c r="C12" s="16"/>
      <c r="D12" s="16"/>
      <c r="O12" s="347" t="str">
        <f>'ORDEN DE CUARENTENA'!BN11</f>
        <v>VIII - Biobío</v>
      </c>
      <c r="P12" s="16">
        <v>9</v>
      </c>
    </row>
    <row r="13" spans="2:16" ht="15" customHeight="1" thickBot="1" x14ac:dyDescent="0.3">
      <c r="O13" s="347" t="str">
        <f>'ORDEN DE CUARENTENA'!BN12</f>
        <v>IX - Araucanía</v>
      </c>
      <c r="P13" s="16">
        <v>14</v>
      </c>
    </row>
    <row r="14" spans="2:16" ht="15.75" thickTop="1" x14ac:dyDescent="0.25">
      <c r="B14" s="445" t="s">
        <v>13</v>
      </c>
      <c r="C14" s="975" t="s">
        <v>1951</v>
      </c>
      <c r="D14" s="990" t="s">
        <v>1948</v>
      </c>
      <c r="E14" s="975" t="s">
        <v>1962</v>
      </c>
      <c r="F14" s="975" t="s">
        <v>21</v>
      </c>
      <c r="G14" s="976" t="s">
        <v>4413</v>
      </c>
      <c r="H14" s="666" t="s">
        <v>1961</v>
      </c>
      <c r="N14" s="454" t="s">
        <v>1955</v>
      </c>
      <c r="O14" s="347" t="str">
        <f>'ORDEN DE CUARENTENA'!BN13</f>
        <v>XIV - Los Ríos</v>
      </c>
      <c r="P14" s="16">
        <v>10</v>
      </c>
    </row>
    <row r="15" spans="2:16" x14ac:dyDescent="0.25">
      <c r="B15" s="446"/>
      <c r="C15" s="453"/>
      <c r="D15" s="991"/>
      <c r="E15" s="453"/>
      <c r="F15" s="453"/>
      <c r="G15" s="977"/>
      <c r="H15" s="985"/>
      <c r="N15" s="455"/>
      <c r="O15" s="347" t="str">
        <f>'ORDEN DE CUARENTENA'!BN14</f>
        <v>X - Los Lagos</v>
      </c>
      <c r="P15" s="16">
        <v>11</v>
      </c>
    </row>
    <row r="16" spans="2:16" x14ac:dyDescent="0.25">
      <c r="B16" s="5">
        <v>1</v>
      </c>
      <c r="C16" s="346">
        <f>IFERROR(VLOOKUP(B16,Item[#Data],3,FALSE),"")</f>
        <v>0</v>
      </c>
      <c r="D16" s="346" t="str">
        <f>IFERROR(VLOOKUP(B16,Item[#Data],2,FALSE),"")</f>
        <v xml:space="preserve"> </v>
      </c>
      <c r="E16" s="344">
        <f>IFERROR(VLOOKUP(B16,Item[#Data],4,FALSE),"")</f>
        <v>0</v>
      </c>
      <c r="F16" s="344" t="str">
        <f>IFERROR(VLOOKUP(B16,Item[#Data],5,FALSE),"")</f>
        <v/>
      </c>
      <c r="G16" s="345" t="str">
        <f>IF(N16&lt;&gt;0,CONCATENATE(TEXT(B16,"00"),TEXT('ORDEN DE CUARENTENA'!$AE$3,"000"),TEXT('ORDEN DE CUARENTENA'!$I$6,"yy"),TEXT(VLOOKUP('ORDEN DE CUARENTENA'!$AE$2,Region2[],2,FALSE),"00")),"")</f>
        <v/>
      </c>
      <c r="H16" s="382">
        <f>IFERROR(IF(ISTEXT(D16),IF(N16=0,VLOOKUP(B16,Item[#Data],10,FALSE),VLOOKUP(B16,Item[#Data],8,FALSE)),""),"")</f>
        <v>0</v>
      </c>
      <c r="N16" s="344">
        <f>IFERROR(VLOOKUP(B16,Item[#Data],6,FALSE),"")</f>
        <v>0</v>
      </c>
      <c r="O16" s="347" t="str">
        <f>'ORDEN DE CUARENTENA'!BN15</f>
        <v>XI - Aysén</v>
      </c>
      <c r="P16" s="16">
        <v>12</v>
      </c>
    </row>
    <row r="17" spans="2:14" x14ac:dyDescent="0.25">
      <c r="B17" s="5">
        <v>2</v>
      </c>
      <c r="C17" s="346">
        <f>IFERROR(VLOOKUP(B17,Item[#Data],3,FALSE),"")</f>
        <v>0</v>
      </c>
      <c r="D17" s="346" t="str">
        <f>IFERROR(VLOOKUP(B17,Item[#Data],2,FALSE),"")</f>
        <v xml:space="preserve"> </v>
      </c>
      <c r="E17" s="344">
        <f>IFERROR(VLOOKUP(B17,Item[#Data],4,FALSE),"")</f>
        <v>0</v>
      </c>
      <c r="F17" s="344" t="str">
        <f>IFERROR(VLOOKUP(B17,Item[#Data],5,FALSE),"")</f>
        <v/>
      </c>
      <c r="G17" s="345" t="str">
        <f>IF(N17&lt;&gt;0,CONCATENATE(TEXT(B17,"00"),TEXT('ORDEN DE CUARENTENA'!$AE$3,"000"),TEXT('ORDEN DE CUARENTENA'!$I$6,"yy"),TEXT(VLOOKUP('ORDEN DE CUARENTENA'!$AE$2,Region2[],2,FALSE),"00")),"")</f>
        <v/>
      </c>
      <c r="H17" s="382">
        <f>IFERROR(IF(ISTEXT(D17),IF(N17=0,VLOOKUP(B17,Item[#Data],10,FALSE),VLOOKUP(B17,Item[#Data],8,FALSE)),""),"")</f>
        <v>0</v>
      </c>
      <c r="N17" s="344">
        <f>IFERROR(VLOOKUP(B17,Item[#Data],6,FALSE),"")</f>
        <v>0</v>
      </c>
    </row>
    <row r="18" spans="2:14" x14ac:dyDescent="0.25">
      <c r="B18" s="5">
        <v>3</v>
      </c>
      <c r="C18" s="346">
        <f>IFERROR(VLOOKUP(B18,Item[#Data],3,FALSE),"")</f>
        <v>0</v>
      </c>
      <c r="D18" s="346" t="str">
        <f>IFERROR(VLOOKUP(B18,Item[#Data],2,FALSE),"")</f>
        <v xml:space="preserve"> </v>
      </c>
      <c r="E18" s="344">
        <f>IFERROR(VLOOKUP(B18,Item[#Data],4,FALSE),"")</f>
        <v>0</v>
      </c>
      <c r="F18" s="344" t="str">
        <f>IFERROR(VLOOKUP(B18,Item[#Data],5,FALSE),"")</f>
        <v/>
      </c>
      <c r="G18" s="345" t="str">
        <f>IF(N18&lt;&gt;0,CONCATENATE(TEXT(B18,"00"),TEXT('ORDEN DE CUARENTENA'!$AE$3,"000"),TEXT('ORDEN DE CUARENTENA'!$I$6,"yy"),TEXT(VLOOKUP('ORDEN DE CUARENTENA'!$AE$2,Region2[],2,FALSE),"00")),"")</f>
        <v/>
      </c>
      <c r="H18" s="382">
        <f>IFERROR(IF(ISTEXT(D18),IF(N18=0,VLOOKUP(B18,Item[#Data],10,FALSE),VLOOKUP(B18,Item[#Data],8,FALSE)),""),"")</f>
        <v>0</v>
      </c>
      <c r="N18" s="344">
        <f>IFERROR(VLOOKUP(B18,Item[#Data],6,FALSE),"")</f>
        <v>0</v>
      </c>
    </row>
    <row r="19" spans="2:14" x14ac:dyDescent="0.25">
      <c r="B19" s="5">
        <v>4</v>
      </c>
      <c r="C19" s="346">
        <f>IFERROR(VLOOKUP(B19,Item[#Data],3,FALSE),"")</f>
        <v>0</v>
      </c>
      <c r="D19" s="346" t="str">
        <f>IFERROR(VLOOKUP(B19,Item[#Data],2,FALSE),"")</f>
        <v xml:space="preserve"> </v>
      </c>
      <c r="E19" s="344">
        <f>IFERROR(VLOOKUP(B19,Item[#Data],4,FALSE),"")</f>
        <v>0</v>
      </c>
      <c r="F19" s="344" t="str">
        <f>IFERROR(VLOOKUP(B19,Item[#Data],5,FALSE),"")</f>
        <v/>
      </c>
      <c r="G19" s="345" t="str">
        <f>IF(N19&lt;&gt;0,CONCATENATE(TEXT(B19,"00"),TEXT('ORDEN DE CUARENTENA'!$AE$3,"000"),TEXT('ORDEN DE CUARENTENA'!$I$6,"yy"),TEXT(VLOOKUP('ORDEN DE CUARENTENA'!$AE$2,Region2[],2,FALSE),"00")),"")</f>
        <v/>
      </c>
      <c r="H19" s="382">
        <f>IFERROR(IF(ISTEXT(D19),IF(N19=0,VLOOKUP(B19,Item[#Data],10,FALSE),VLOOKUP(B19,Item[#Data],8,FALSE)),""),"")</f>
        <v>0</v>
      </c>
      <c r="N19" s="344">
        <f>IFERROR(VLOOKUP(B19,Item[#Data],6,FALSE),"")</f>
        <v>0</v>
      </c>
    </row>
    <row r="20" spans="2:14" x14ac:dyDescent="0.25">
      <c r="B20" s="5">
        <v>5</v>
      </c>
      <c r="C20" s="346">
        <f>IFERROR(VLOOKUP(B20,Item[#Data],3,FALSE),"")</f>
        <v>0</v>
      </c>
      <c r="D20" s="346" t="str">
        <f>IFERROR(VLOOKUP(B20,Item[#Data],2,FALSE),"")</f>
        <v xml:space="preserve"> </v>
      </c>
      <c r="E20" s="344">
        <f>IFERROR(VLOOKUP(B20,Item[#Data],4,FALSE),"")</f>
        <v>0</v>
      </c>
      <c r="F20" s="344" t="str">
        <f>IFERROR(VLOOKUP(B20,Item[#Data],5,FALSE),"")</f>
        <v/>
      </c>
      <c r="G20" s="345" t="str">
        <f>IF(N20&lt;&gt;0,CONCATENATE(TEXT(B20,"00"),TEXT('ORDEN DE CUARENTENA'!$AE$3,"000"),TEXT('ORDEN DE CUARENTENA'!$I$6,"yy"),TEXT(VLOOKUP('ORDEN DE CUARENTENA'!$AE$2,Region2[],2,FALSE),"00")),"")</f>
        <v/>
      </c>
      <c r="H20" s="382">
        <f>IFERROR(IF(ISTEXT(D20),IF(N20=0,VLOOKUP(B20,Item[#Data],10,FALSE),VLOOKUP(B20,Item[#Data],8,FALSE)),""),"")</f>
        <v>0</v>
      </c>
      <c r="N20" s="344">
        <f>IFERROR(VLOOKUP(B20,Item[#Data],6,FALSE),"")</f>
        <v>0</v>
      </c>
    </row>
    <row r="21" spans="2:14" x14ac:dyDescent="0.25">
      <c r="B21" s="5">
        <v>6</v>
      </c>
      <c r="C21" s="346">
        <f>IFERROR(VLOOKUP(B21,Item[#Data],3,FALSE),"")</f>
        <v>0</v>
      </c>
      <c r="D21" s="346" t="str">
        <f>IFERROR(VLOOKUP(B21,Item[#Data],2,FALSE),"")</f>
        <v xml:space="preserve"> </v>
      </c>
      <c r="E21" s="344">
        <f>IFERROR(VLOOKUP(B21,Item[#Data],4,FALSE),"")</f>
        <v>0</v>
      </c>
      <c r="F21" s="344" t="str">
        <f>IFERROR(VLOOKUP(B21,Item[#Data],5,FALSE),"")</f>
        <v/>
      </c>
      <c r="G21" s="345" t="str">
        <f>IF(N21&lt;&gt;0,CONCATENATE(TEXT(B21,"00"),TEXT('ORDEN DE CUARENTENA'!$AE$3,"000"),TEXT('ORDEN DE CUARENTENA'!$I$6,"yy"),TEXT(VLOOKUP('ORDEN DE CUARENTENA'!$AE$2,Region2[],2,FALSE),"00")),"")</f>
        <v/>
      </c>
      <c r="H21" s="382">
        <f>IFERROR(IF(ISTEXT(D21),IF(N21=0,VLOOKUP(B21,Item[#Data],10,FALSE),VLOOKUP(B21,Item[#Data],8,FALSE)),""),"")</f>
        <v>0</v>
      </c>
      <c r="N21" s="344">
        <f>IFERROR(VLOOKUP(B21,Item[#Data],6,FALSE),"")</f>
        <v>0</v>
      </c>
    </row>
    <row r="22" spans="2:14" x14ac:dyDescent="0.25">
      <c r="B22" s="5">
        <v>7</v>
      </c>
      <c r="C22" s="346">
        <f>IFERROR(VLOOKUP(B22,Item[#Data],3,FALSE),"")</f>
        <v>0</v>
      </c>
      <c r="D22" s="346" t="str">
        <f>IFERROR(VLOOKUP(B22,Item[#Data],2,FALSE),"")</f>
        <v xml:space="preserve"> </v>
      </c>
      <c r="E22" s="344">
        <f>IFERROR(VLOOKUP(B22,Item[#Data],4,FALSE),"")</f>
        <v>0</v>
      </c>
      <c r="F22" s="344" t="str">
        <f>IFERROR(VLOOKUP(B22,Item[#Data],5,FALSE),"")</f>
        <v/>
      </c>
      <c r="G22" s="345" t="str">
        <f>IF(N22&lt;&gt;0,CONCATENATE(TEXT(B22,"00"),TEXT('ORDEN DE CUARENTENA'!$AE$3,"000"),TEXT('ORDEN DE CUARENTENA'!$I$6,"yy"),TEXT(VLOOKUP('ORDEN DE CUARENTENA'!$AE$2,Region2[],2,FALSE),"00")),"")</f>
        <v/>
      </c>
      <c r="H22" s="382">
        <f>IFERROR(IF(ISTEXT(D22),IF(N22=0,VLOOKUP(B22,Item[#Data],10,FALSE),VLOOKUP(B22,Item[#Data],8,FALSE)),""),"")</f>
        <v>0</v>
      </c>
      <c r="N22" s="344">
        <f>IFERROR(VLOOKUP(B22,Item[#Data],6,FALSE),"")</f>
        <v>0</v>
      </c>
    </row>
    <row r="23" spans="2:14" x14ac:dyDescent="0.25">
      <c r="B23" s="5">
        <v>8</v>
      </c>
      <c r="C23" s="346">
        <f>IFERROR(VLOOKUP(B23,Item[#Data],3,FALSE),"")</f>
        <v>0</v>
      </c>
      <c r="D23" s="346" t="str">
        <f>IFERROR(VLOOKUP(B23,Item[#Data],2,FALSE),"")</f>
        <v xml:space="preserve"> </v>
      </c>
      <c r="E23" s="344">
        <f>IFERROR(VLOOKUP(B23,Item[#Data],4,FALSE),"")</f>
        <v>0</v>
      </c>
      <c r="F23" s="344" t="str">
        <f>IFERROR(VLOOKUP(B23,Item[#Data],5,FALSE),"")</f>
        <v/>
      </c>
      <c r="G23" s="345" t="str">
        <f>IF(N23&lt;&gt;0,CONCATENATE(TEXT(B23,"00"),TEXT('ORDEN DE CUARENTENA'!$AE$3,"000"),TEXT('ORDEN DE CUARENTENA'!$I$6,"yy"),TEXT(VLOOKUP('ORDEN DE CUARENTENA'!$AE$2,Region2[],2,FALSE),"00")),"")</f>
        <v/>
      </c>
      <c r="H23" s="382">
        <f>IFERROR(IF(ISTEXT(D23),IF(N23=0,VLOOKUP(B23,Item[#Data],10,FALSE),VLOOKUP(B23,Item[#Data],8,FALSE)),""),"")</f>
        <v>0</v>
      </c>
      <c r="N23" s="344">
        <f>IFERROR(VLOOKUP(B23,Item[#Data],6,FALSE),"")</f>
        <v>0</v>
      </c>
    </row>
    <row r="24" spans="2:14" x14ac:dyDescent="0.25">
      <c r="B24" s="5">
        <v>9</v>
      </c>
      <c r="C24" s="346">
        <f>IFERROR(VLOOKUP(B24,Item[#Data],3,FALSE),"")</f>
        <v>0</v>
      </c>
      <c r="D24" s="346" t="str">
        <f>IFERROR(VLOOKUP(B24,Item[#Data],2,FALSE),"")</f>
        <v xml:space="preserve"> </v>
      </c>
      <c r="E24" s="344">
        <f>IFERROR(VLOOKUP(B24,Item[#Data],4,FALSE),"")</f>
        <v>0</v>
      </c>
      <c r="F24" s="344" t="str">
        <f>IFERROR(VLOOKUP(B24,Item[#Data],5,FALSE),"")</f>
        <v/>
      </c>
      <c r="G24" s="345" t="str">
        <f>IF(N24&lt;&gt;0,CONCATENATE(TEXT(B24,"00"),TEXT('ORDEN DE CUARENTENA'!$AE$3,"000"),TEXT('ORDEN DE CUARENTENA'!$I$6,"yy"),TEXT(VLOOKUP('ORDEN DE CUARENTENA'!$AE$2,Region2[],2,FALSE),"00")),"")</f>
        <v/>
      </c>
      <c r="H24" s="382">
        <f>IFERROR(IF(ISTEXT(D24),IF(N24=0,VLOOKUP(B24,Item[#Data],10,FALSE),VLOOKUP(B24,Item[#Data],8,FALSE)),""),"")</f>
        <v>0</v>
      </c>
      <c r="N24" s="344">
        <f>IFERROR(VLOOKUP(B24,Item[#Data],6,FALSE),"")</f>
        <v>0</v>
      </c>
    </row>
    <row r="25" spans="2:14" x14ac:dyDescent="0.25">
      <c r="B25" s="5">
        <v>10</v>
      </c>
      <c r="C25" s="346">
        <f>IFERROR(VLOOKUP(B25,Item[#Data],3,FALSE),"")</f>
        <v>0</v>
      </c>
      <c r="D25" s="346" t="str">
        <f>IFERROR(VLOOKUP(B25,Item[#Data],2,FALSE),"")</f>
        <v xml:space="preserve"> </v>
      </c>
      <c r="E25" s="344">
        <f>IFERROR(VLOOKUP(B25,Item[#Data],4,FALSE),"")</f>
        <v>0</v>
      </c>
      <c r="F25" s="344" t="str">
        <f>IFERROR(VLOOKUP(B25,Item[#Data],5,FALSE),"")</f>
        <v/>
      </c>
      <c r="G25" s="345" t="str">
        <f>IF(N25&lt;&gt;0,CONCATENATE(TEXT(B25,"00"),TEXT('ORDEN DE CUARENTENA'!$AE$3,"000"),TEXT('ORDEN DE CUARENTENA'!$I$6,"yy"),TEXT(VLOOKUP('ORDEN DE CUARENTENA'!$AE$2,Region2[],2,FALSE),"00")),"")</f>
        <v/>
      </c>
      <c r="H25" s="382">
        <f>IFERROR(IF(ISTEXT(D25),IF(N25=0,VLOOKUP(B25,Item[#Data],10,FALSE),VLOOKUP(B25,Item[#Data],8,FALSE)),""),"")</f>
        <v>0</v>
      </c>
      <c r="N25" s="344">
        <f>IFERROR(VLOOKUP(B25,Item[#Data],6,FALSE),"")</f>
        <v>0</v>
      </c>
    </row>
    <row r="26" spans="2:14" x14ac:dyDescent="0.25">
      <c r="B26" s="5">
        <v>11</v>
      </c>
      <c r="C26" s="346">
        <f>IFERROR(VLOOKUP(B26,Item[#Data],3,FALSE),"")</f>
        <v>0</v>
      </c>
      <c r="D26" s="346" t="str">
        <f>IFERROR(VLOOKUP(B26,Item[#Data],2,FALSE),"")</f>
        <v xml:space="preserve"> </v>
      </c>
      <c r="E26" s="344">
        <f>IFERROR(VLOOKUP(B26,Item[#Data],4,FALSE),"")</f>
        <v>0</v>
      </c>
      <c r="F26" s="344" t="str">
        <f>IFERROR(VLOOKUP(B26,Item[#Data],5,FALSE),"")</f>
        <v/>
      </c>
      <c r="G26" s="345" t="str">
        <f>IF(N26&lt;&gt;0,CONCATENATE(TEXT(B26,"00"),TEXT('ORDEN DE CUARENTENA'!$AE$3,"000"),TEXT('ORDEN DE CUARENTENA'!$I$6,"yy"),TEXT(VLOOKUP('ORDEN DE CUARENTENA'!$AE$2,Region2[],2,FALSE),"00")),"")</f>
        <v/>
      </c>
      <c r="H26" s="382">
        <f>IFERROR(IF(ISTEXT(D26),IF(N26=0,VLOOKUP(B26,Item[#Data],10,FALSE),VLOOKUP(B26,Item[#Data],8,FALSE)),""),"")</f>
        <v>0</v>
      </c>
      <c r="N26" s="344">
        <f>IFERROR(VLOOKUP(B26,Item[#Data],6,FALSE),"")</f>
        <v>0</v>
      </c>
    </row>
    <row r="27" spans="2:14" x14ac:dyDescent="0.25">
      <c r="B27" s="5">
        <v>12</v>
      </c>
      <c r="C27" s="346">
        <f>IFERROR(VLOOKUP(B27,Item[#Data],3,FALSE),"")</f>
        <v>0</v>
      </c>
      <c r="D27" s="346" t="str">
        <f>IFERROR(VLOOKUP(B27,Item[#Data],2,FALSE),"")</f>
        <v xml:space="preserve"> </v>
      </c>
      <c r="E27" s="344">
        <f>IFERROR(VLOOKUP(B27,Item[#Data],4,FALSE),"")</f>
        <v>0</v>
      </c>
      <c r="F27" s="344" t="str">
        <f>IFERROR(VLOOKUP(B27,Item[#Data],5,FALSE),"")</f>
        <v/>
      </c>
      <c r="G27" s="345" t="str">
        <f>IF(N27&lt;&gt;0,CONCATENATE(TEXT(B27,"00"),TEXT('ORDEN DE CUARENTENA'!$AE$3,"000"),TEXT('ORDEN DE CUARENTENA'!$I$6,"yy"),TEXT(VLOOKUP('ORDEN DE CUARENTENA'!$AE$2,Region2[],2,FALSE),"00")),"")</f>
        <v/>
      </c>
      <c r="H27" s="382">
        <f>IFERROR(IF(ISTEXT(D27),IF(N27=0,VLOOKUP(B27,Item[#Data],10,FALSE),VLOOKUP(B27,Item[#Data],8,FALSE)),""),"")</f>
        <v>0</v>
      </c>
      <c r="N27" s="344">
        <f>IFERROR(VLOOKUP(B27,Item[#Data],6,FALSE),"")</f>
        <v>0</v>
      </c>
    </row>
    <row r="28" spans="2:14" x14ac:dyDescent="0.25">
      <c r="B28" s="5">
        <v>13</v>
      </c>
      <c r="C28" s="346">
        <f>IFERROR(VLOOKUP(B28,Item[#Data],3,FALSE),"")</f>
        <v>0</v>
      </c>
      <c r="D28" s="346" t="str">
        <f>IFERROR(VLOOKUP(B28,Item[#Data],2,FALSE),"")</f>
        <v xml:space="preserve"> </v>
      </c>
      <c r="E28" s="344">
        <f>IFERROR(VLOOKUP(B28,Item[#Data],4,FALSE),"")</f>
        <v>0</v>
      </c>
      <c r="F28" s="344" t="str">
        <f>IFERROR(VLOOKUP(B28,Item[#Data],5,FALSE),"")</f>
        <v/>
      </c>
      <c r="G28" s="345" t="str">
        <f>IF(N28&lt;&gt;0,CONCATENATE(TEXT(B28,"00"),TEXT('ORDEN DE CUARENTENA'!$AE$3,"000"),TEXT('ORDEN DE CUARENTENA'!$I$6,"yy"),TEXT(VLOOKUP('ORDEN DE CUARENTENA'!$AE$2,Region2[],2,FALSE),"00")),"")</f>
        <v/>
      </c>
      <c r="H28" s="382">
        <f>IFERROR(IF(ISTEXT(D28),IF(N28=0,VLOOKUP(B28,Item[#Data],10,FALSE),VLOOKUP(B28,Item[#Data],8,FALSE)),""),"")</f>
        <v>0</v>
      </c>
      <c r="N28" s="344">
        <f>IFERROR(VLOOKUP(B28,Item[#Data],6,FALSE),"")</f>
        <v>0</v>
      </c>
    </row>
    <row r="29" spans="2:14" x14ac:dyDescent="0.25">
      <c r="B29" s="5">
        <v>14</v>
      </c>
      <c r="C29" s="346">
        <f>IFERROR(VLOOKUP(B29,Item[#Data],3,FALSE),"")</f>
        <v>0</v>
      </c>
      <c r="D29" s="346" t="str">
        <f>IFERROR(VLOOKUP(B29,Item[#Data],2,FALSE),"")</f>
        <v xml:space="preserve"> </v>
      </c>
      <c r="E29" s="344">
        <f>IFERROR(VLOOKUP(B29,Item[#Data],4,FALSE),"")</f>
        <v>0</v>
      </c>
      <c r="F29" s="344" t="str">
        <f>IFERROR(VLOOKUP(B29,Item[#Data],5,FALSE),"")</f>
        <v/>
      </c>
      <c r="G29" s="345" t="str">
        <f>IF(N29&lt;&gt;0,CONCATENATE(TEXT(B29,"00"),TEXT('ORDEN DE CUARENTENA'!$AE$3,"000"),TEXT('ORDEN DE CUARENTENA'!$I$6,"yy"),TEXT(VLOOKUP('ORDEN DE CUARENTENA'!$AE$2,Region2[],2,FALSE),"00")),"")</f>
        <v/>
      </c>
      <c r="H29" s="382">
        <f>IFERROR(IF(ISTEXT(D29),IF(N29=0,VLOOKUP(B29,Item[#Data],10,FALSE),VLOOKUP(B29,Item[#Data],8,FALSE)),""),"")</f>
        <v>0</v>
      </c>
      <c r="N29" s="344">
        <f>IFERROR(VLOOKUP(B29,Item[#Data],6,FALSE),"")</f>
        <v>0</v>
      </c>
    </row>
    <row r="30" spans="2:14" x14ac:dyDescent="0.25">
      <c r="B30" s="5">
        <v>15</v>
      </c>
      <c r="C30" s="346">
        <f>IFERROR(VLOOKUP(B30,Item[#Data],3,FALSE),"")</f>
        <v>0</v>
      </c>
      <c r="D30" s="346" t="str">
        <f>IFERROR(VLOOKUP(B30,Item[#Data],2,FALSE),"")</f>
        <v xml:space="preserve"> </v>
      </c>
      <c r="E30" s="344">
        <f>IFERROR(VLOOKUP(B30,Item[#Data],4,FALSE),"")</f>
        <v>0</v>
      </c>
      <c r="F30" s="344" t="str">
        <f>IFERROR(VLOOKUP(B30,Item[#Data],5,FALSE),"")</f>
        <v/>
      </c>
      <c r="G30" s="345" t="str">
        <f>IF(N30&lt;&gt;0,CONCATENATE(TEXT(B30,"00"),TEXT('ORDEN DE CUARENTENA'!$AE$3,"000"),TEXT('ORDEN DE CUARENTENA'!$I$6,"yy"),TEXT(VLOOKUP('ORDEN DE CUARENTENA'!$AE$2,Region2[],2,FALSE),"00")),"")</f>
        <v/>
      </c>
      <c r="H30" s="382">
        <f>IFERROR(IF(ISTEXT(D30),IF(N30=0,VLOOKUP(B30,Item[#Data],10,FALSE),VLOOKUP(B30,Item[#Data],8,FALSE)),""),"")</f>
        <v>0</v>
      </c>
      <c r="N30" s="344">
        <f>IFERROR(VLOOKUP(B30,Item[#Data],6,FALSE),"")</f>
        <v>0</v>
      </c>
    </row>
    <row r="31" spans="2:14" x14ac:dyDescent="0.25">
      <c r="B31" s="5">
        <v>16</v>
      </c>
      <c r="C31" s="346">
        <f>IFERROR(VLOOKUP(B31,Item[#Data],3,FALSE),"")</f>
        <v>0</v>
      </c>
      <c r="D31" s="346" t="str">
        <f>IFERROR(VLOOKUP(B31,Item[#Data],2,FALSE),"")</f>
        <v xml:space="preserve"> </v>
      </c>
      <c r="E31" s="344">
        <f>IFERROR(VLOOKUP(B31,Item[#Data],4,FALSE),"")</f>
        <v>0</v>
      </c>
      <c r="F31" s="344" t="str">
        <f>IFERROR(VLOOKUP(B31,Item[#Data],5,FALSE),"")</f>
        <v/>
      </c>
      <c r="G31" s="345" t="str">
        <f>IF(N31&lt;&gt;0,CONCATENATE(TEXT(B31,"00"),TEXT('ORDEN DE CUARENTENA'!$AE$3,"000"),TEXT('ORDEN DE CUARENTENA'!$I$6,"yy"),TEXT(VLOOKUP('ORDEN DE CUARENTENA'!$AE$2,Region2[],2,FALSE),"00")),"")</f>
        <v/>
      </c>
      <c r="H31" s="382">
        <f>IFERROR(IF(ISTEXT(D31),IF(N31=0,VLOOKUP(B31,Item[#Data],10,FALSE),VLOOKUP(B31,Item[#Data],8,FALSE)),""),"")</f>
        <v>0</v>
      </c>
      <c r="N31" s="344">
        <f>IFERROR(VLOOKUP(B31,Item[#Data],6,FALSE),"")</f>
        <v>0</v>
      </c>
    </row>
    <row r="32" spans="2:14" x14ac:dyDescent="0.25">
      <c r="B32" s="5">
        <v>17</v>
      </c>
      <c r="C32" s="346">
        <f>IFERROR(VLOOKUP(B32,Item[#Data],3,FALSE),"")</f>
        <v>0</v>
      </c>
      <c r="D32" s="346" t="str">
        <f>IFERROR(VLOOKUP(B32,Item[#Data],2,FALSE),"")</f>
        <v xml:space="preserve"> </v>
      </c>
      <c r="E32" s="344">
        <f>IFERROR(VLOOKUP(B32,Item[#Data],4,FALSE),"")</f>
        <v>0</v>
      </c>
      <c r="F32" s="344" t="str">
        <f>IFERROR(VLOOKUP(B32,Item[#Data],5,FALSE),"")</f>
        <v/>
      </c>
      <c r="G32" s="345" t="str">
        <f>IF(N32&lt;&gt;0,CONCATENATE(TEXT(B32,"00"),TEXT('ORDEN DE CUARENTENA'!$AE$3,"000"),TEXT('ORDEN DE CUARENTENA'!$I$6,"yy"),TEXT(VLOOKUP('ORDEN DE CUARENTENA'!$AE$2,Region2[],2,FALSE),"00")),"")</f>
        <v/>
      </c>
      <c r="H32" s="382">
        <f>IFERROR(IF(ISTEXT(D32),IF(N32=0,VLOOKUP(B32,Item[#Data],10,FALSE),VLOOKUP(B32,Item[#Data],8,FALSE)),""),"")</f>
        <v>0</v>
      </c>
      <c r="N32" s="344">
        <f>IFERROR(VLOOKUP(B32,Item[#Data],6,FALSE),"")</f>
        <v>0</v>
      </c>
    </row>
    <row r="33" spans="2:14" x14ac:dyDescent="0.25">
      <c r="B33" s="5">
        <v>18</v>
      </c>
      <c r="C33" s="346">
        <f>IFERROR(VLOOKUP(B33,Item[#Data],3,FALSE),"")</f>
        <v>0</v>
      </c>
      <c r="D33" s="346" t="str">
        <f>IFERROR(VLOOKUP(B33,Item[#Data],2,FALSE),"")</f>
        <v xml:space="preserve"> </v>
      </c>
      <c r="E33" s="344">
        <f>IFERROR(VLOOKUP(B33,Item[#Data],4,FALSE),"")</f>
        <v>0</v>
      </c>
      <c r="F33" s="344" t="str">
        <f>IFERROR(VLOOKUP(B33,Item[#Data],5,FALSE),"")</f>
        <v/>
      </c>
      <c r="G33" s="345" t="str">
        <f>IF(N33&lt;&gt;0,CONCATENATE(TEXT(B33,"00"),TEXT('ORDEN DE CUARENTENA'!$AE$3,"000"),TEXT('ORDEN DE CUARENTENA'!$I$6,"yy"),TEXT(VLOOKUP('ORDEN DE CUARENTENA'!$AE$2,Region2[],2,FALSE),"00")),"")</f>
        <v/>
      </c>
      <c r="H33" s="382">
        <f>IFERROR(IF(ISTEXT(D33),IF(N33=0,VLOOKUP(B33,Item[#Data],10,FALSE),VLOOKUP(B33,Item[#Data],8,FALSE)),""),"")</f>
        <v>0</v>
      </c>
      <c r="N33" s="344">
        <f>IFERROR(VLOOKUP(B33,Item[#Data],6,FALSE),"")</f>
        <v>0</v>
      </c>
    </row>
    <row r="34" spans="2:14" x14ac:dyDescent="0.25">
      <c r="B34" s="5">
        <v>19</v>
      </c>
      <c r="C34" s="346">
        <f>IFERROR(VLOOKUP(B34,Item[#Data],3,FALSE),"")</f>
        <v>0</v>
      </c>
      <c r="D34" s="346" t="str">
        <f>IFERROR(VLOOKUP(B34,Item[#Data],2,FALSE),"")</f>
        <v xml:space="preserve"> </v>
      </c>
      <c r="E34" s="344">
        <f>IFERROR(VLOOKUP(B34,Item[#Data],4,FALSE),"")</f>
        <v>0</v>
      </c>
      <c r="F34" s="344" t="str">
        <f>IFERROR(VLOOKUP(B34,Item[#Data],5,FALSE),"")</f>
        <v/>
      </c>
      <c r="G34" s="345" t="str">
        <f>IF(N34&lt;&gt;0,CONCATENATE(TEXT(B34,"00"),TEXT('ORDEN DE CUARENTENA'!$AE$3,"000"),TEXT('ORDEN DE CUARENTENA'!$I$6,"yy"),TEXT(VLOOKUP('ORDEN DE CUARENTENA'!$AE$2,Region2[],2,FALSE),"00")),"")</f>
        <v/>
      </c>
      <c r="H34" s="382">
        <f>IFERROR(IF(ISTEXT(D34),IF(N34=0,VLOOKUP(B34,Item[#Data],10,FALSE),VLOOKUP(B34,Item[#Data],8,FALSE)),""),"")</f>
        <v>0</v>
      </c>
      <c r="N34" s="344">
        <f>IFERROR(VLOOKUP(B34,Item[#Data],6,FALSE),"")</f>
        <v>0</v>
      </c>
    </row>
    <row r="35" spans="2:14" x14ac:dyDescent="0.25">
      <c r="B35" s="5">
        <v>20</v>
      </c>
      <c r="C35" s="346">
        <f>IFERROR(VLOOKUP(B35,Item[#Data],3,FALSE),"")</f>
        <v>0</v>
      </c>
      <c r="D35" s="346" t="str">
        <f>IFERROR(VLOOKUP(B35,Item[#Data],2,FALSE),"")</f>
        <v xml:space="preserve"> </v>
      </c>
      <c r="E35" s="344">
        <f>IFERROR(VLOOKUP(B35,Item[#Data],4,FALSE),"")</f>
        <v>0</v>
      </c>
      <c r="F35" s="344" t="str">
        <f>IFERROR(VLOOKUP(B35,Item[#Data],5,FALSE),"")</f>
        <v/>
      </c>
      <c r="G35" s="345" t="str">
        <f>IF(N35&lt;&gt;0,CONCATENATE(TEXT(B35,"00"),TEXT('ORDEN DE CUARENTENA'!$AE$3,"000"),TEXT('ORDEN DE CUARENTENA'!$I$6,"yy"),TEXT(VLOOKUP('ORDEN DE CUARENTENA'!$AE$2,Region2[],2,FALSE),"00")),"")</f>
        <v/>
      </c>
      <c r="H35" s="382">
        <f>IFERROR(IF(ISTEXT(D35),IF(N35=0,VLOOKUP(B35,Item[#Data],10,FALSE),VLOOKUP(B35,Item[#Data],8,FALSE)),""),"")</f>
        <v>0</v>
      </c>
      <c r="N35" s="344">
        <f>IFERROR(VLOOKUP(B35,Item[#Data],6,FALSE),"")</f>
        <v>0</v>
      </c>
    </row>
    <row r="36" spans="2:14" x14ac:dyDescent="0.25">
      <c r="B36" s="5">
        <v>21</v>
      </c>
      <c r="C36" s="346">
        <f>IFERROR(VLOOKUP(B36,Item[#Data],3,FALSE),"")</f>
        <v>0</v>
      </c>
      <c r="D36" s="346" t="str">
        <f>IFERROR(VLOOKUP(B36,Item[#Data],2,FALSE),"")</f>
        <v xml:space="preserve"> </v>
      </c>
      <c r="E36" s="344">
        <f>IFERROR(VLOOKUP(B36,Item[#Data],4,FALSE),"")</f>
        <v>0</v>
      </c>
      <c r="F36" s="344" t="str">
        <f>IFERROR(VLOOKUP(B36,Item[#Data],5,FALSE),"")</f>
        <v/>
      </c>
      <c r="G36" s="345" t="str">
        <f>IF(N36&lt;&gt;0,CONCATENATE(TEXT(B36,"00"),TEXT('ORDEN DE CUARENTENA'!$AE$3,"000"),TEXT('ORDEN DE CUARENTENA'!$I$6,"yy"),TEXT(VLOOKUP('ORDEN DE CUARENTENA'!$AE$2,Region2[],2,FALSE),"00")),"")</f>
        <v/>
      </c>
      <c r="H36" s="382">
        <f>IFERROR(IF(ISTEXT(D36),IF(N36=0,VLOOKUP(B36,Item[#Data],10,FALSE),VLOOKUP(B36,Item[#Data],8,FALSE)),""),"")</f>
        <v>0</v>
      </c>
      <c r="N36" s="344">
        <f>IFERROR(VLOOKUP(B36,Item[#Data],6,FALSE),"")</f>
        <v>0</v>
      </c>
    </row>
    <row r="37" spans="2:14" x14ac:dyDescent="0.25">
      <c r="B37" s="5">
        <v>22</v>
      </c>
      <c r="C37" s="346">
        <f>IFERROR(VLOOKUP(B37,Item[#Data],3,FALSE),"")</f>
        <v>0</v>
      </c>
      <c r="D37" s="346" t="str">
        <f>IFERROR(VLOOKUP(B37,Item[#Data],2,FALSE),"")</f>
        <v xml:space="preserve"> </v>
      </c>
      <c r="E37" s="344">
        <f>IFERROR(VLOOKUP(B37,Item[#Data],4,FALSE),"")</f>
        <v>0</v>
      </c>
      <c r="F37" s="344" t="str">
        <f>IFERROR(VLOOKUP(B37,Item[#Data],5,FALSE),"")</f>
        <v/>
      </c>
      <c r="G37" s="345" t="str">
        <f>IF(N37&lt;&gt;0,CONCATENATE(TEXT(B37,"00"),TEXT('ORDEN DE CUARENTENA'!$AE$3,"000"),TEXT('ORDEN DE CUARENTENA'!$I$6,"yy"),TEXT(VLOOKUP('ORDEN DE CUARENTENA'!$AE$2,Region2[],2,FALSE),"00")),"")</f>
        <v/>
      </c>
      <c r="H37" s="382">
        <f>IFERROR(IF(ISTEXT(D37),IF(N37=0,VLOOKUP(B37,Item[#Data],10,FALSE),VLOOKUP(B37,Item[#Data],8,FALSE)),""),"")</f>
        <v>0</v>
      </c>
      <c r="N37" s="344">
        <f>IFERROR(VLOOKUP(B37,Item[#Data],6,FALSE),"")</f>
        <v>0</v>
      </c>
    </row>
    <row r="38" spans="2:14" x14ac:dyDescent="0.25">
      <c r="B38" s="5">
        <v>23</v>
      </c>
      <c r="C38" s="346">
        <f>IFERROR(VLOOKUP(B38,Item[#Data],3,FALSE),"")</f>
        <v>0</v>
      </c>
      <c r="D38" s="346" t="str">
        <f>IFERROR(VLOOKUP(B38,Item[#Data],2,FALSE),"")</f>
        <v xml:space="preserve"> </v>
      </c>
      <c r="E38" s="344">
        <f>IFERROR(VLOOKUP(B38,Item[#Data],4,FALSE),"")</f>
        <v>0</v>
      </c>
      <c r="F38" s="344" t="str">
        <f>IFERROR(VLOOKUP(B38,Item[#Data],5,FALSE),"")</f>
        <v/>
      </c>
      <c r="G38" s="345" t="str">
        <f>IF(N38&lt;&gt;0,CONCATENATE(TEXT(B38,"00"),TEXT('ORDEN DE CUARENTENA'!$AE$3,"000"),TEXT('ORDEN DE CUARENTENA'!$I$6,"yy"),TEXT(VLOOKUP('ORDEN DE CUARENTENA'!$AE$2,Region2[],2,FALSE),"00")),"")</f>
        <v/>
      </c>
      <c r="H38" s="382">
        <f>IFERROR(IF(ISTEXT(D38),IF(N38=0,VLOOKUP(B38,Item[#Data],10,FALSE),VLOOKUP(B38,Item[#Data],8,FALSE)),""),"")</f>
        <v>0</v>
      </c>
      <c r="N38" s="344">
        <f>IFERROR(VLOOKUP(B38,Item[#Data],6,FALSE),"")</f>
        <v>0</v>
      </c>
    </row>
    <row r="39" spans="2:14" x14ac:dyDescent="0.25">
      <c r="B39" s="5">
        <v>24</v>
      </c>
      <c r="C39" s="346">
        <f>IFERROR(VLOOKUP(B39,Item[#Data],3,FALSE),"")</f>
        <v>0</v>
      </c>
      <c r="D39" s="346" t="str">
        <f>IFERROR(VLOOKUP(B39,Item[#Data],2,FALSE),"")</f>
        <v xml:space="preserve"> </v>
      </c>
      <c r="E39" s="344">
        <f>IFERROR(VLOOKUP(B39,Item[#Data],4,FALSE),"")</f>
        <v>0</v>
      </c>
      <c r="F39" s="344" t="str">
        <f>IFERROR(VLOOKUP(B39,Item[#Data],5,FALSE),"")</f>
        <v/>
      </c>
      <c r="G39" s="345" t="str">
        <f>IF(N39&lt;&gt;0,CONCATENATE(TEXT(B39,"00"),TEXT('ORDEN DE CUARENTENA'!$AE$3,"000"),TEXT('ORDEN DE CUARENTENA'!$I$6,"yy"),TEXT(VLOOKUP('ORDEN DE CUARENTENA'!$AE$2,Region2[],2,FALSE),"00")),"")</f>
        <v/>
      </c>
      <c r="H39" s="382">
        <f>IFERROR(IF(ISTEXT(D39),IF(N39=0,VLOOKUP(B39,Item[#Data],10,FALSE),VLOOKUP(B39,Item[#Data],8,FALSE)),""),"")</f>
        <v>0</v>
      </c>
      <c r="N39" s="344">
        <f>IFERROR(VLOOKUP(B39,Item[#Data],6,FALSE),"")</f>
        <v>0</v>
      </c>
    </row>
    <row r="40" spans="2:14" x14ac:dyDescent="0.25">
      <c r="B40" s="5">
        <v>25</v>
      </c>
      <c r="C40" s="346">
        <f>IFERROR(VLOOKUP(B40,Item[#Data],3,FALSE),"")</f>
        <v>0</v>
      </c>
      <c r="D40" s="346" t="str">
        <f>IFERROR(VLOOKUP(B40,Item[#Data],2,FALSE),"")</f>
        <v xml:space="preserve"> </v>
      </c>
      <c r="E40" s="344">
        <f>IFERROR(VLOOKUP(B40,Item[#Data],4,FALSE),"")</f>
        <v>0</v>
      </c>
      <c r="F40" s="344" t="str">
        <f>IFERROR(VLOOKUP(B40,Item[#Data],5,FALSE),"")</f>
        <v/>
      </c>
      <c r="G40" s="345" t="str">
        <f>IF(N40&lt;&gt;0,CONCATENATE(TEXT(B40,"00"),TEXT('ORDEN DE CUARENTENA'!$AE$3,"000"),TEXT('ORDEN DE CUARENTENA'!$I$6,"yy"),TEXT(VLOOKUP('ORDEN DE CUARENTENA'!$AE$2,Region2[],2,FALSE),"00")),"")</f>
        <v/>
      </c>
      <c r="H40" s="382">
        <f>IFERROR(IF(ISTEXT(D40),IF(N40=0,VLOOKUP(B40,Item[#Data],10,FALSE),VLOOKUP(B40,Item[#Data],8,FALSE)),""),"")</f>
        <v>0</v>
      </c>
      <c r="N40" s="344">
        <f>IFERROR(VLOOKUP(B40,Item[#Data],6,FALSE),"")</f>
        <v>0</v>
      </c>
    </row>
    <row r="41" spans="2:14" x14ac:dyDescent="0.25">
      <c r="B41" s="5">
        <v>26</v>
      </c>
      <c r="C41" s="346">
        <f>IFERROR(VLOOKUP(B41,Item[#Data],3,FALSE),"")</f>
        <v>0</v>
      </c>
      <c r="D41" s="346" t="str">
        <f>IFERROR(VLOOKUP(B41,Item[#Data],2,FALSE),"")</f>
        <v xml:space="preserve"> </v>
      </c>
      <c r="E41" s="344">
        <f>IFERROR(VLOOKUP(B41,Item[#Data],4,FALSE),"")</f>
        <v>0</v>
      </c>
      <c r="F41" s="344" t="str">
        <f>IFERROR(VLOOKUP(B41,Item[#Data],5,FALSE),"")</f>
        <v/>
      </c>
      <c r="G41" s="345" t="str">
        <f>IF(N41&lt;&gt;0,CONCATENATE(TEXT(B41,"00"),TEXT('ORDEN DE CUARENTENA'!$AE$3,"000"),TEXT('ORDEN DE CUARENTENA'!$I$6,"yy"),TEXT(VLOOKUP('ORDEN DE CUARENTENA'!$AE$2,Region2[],2,FALSE),"00")),"")</f>
        <v/>
      </c>
      <c r="H41" s="382">
        <f>IFERROR(IF(ISTEXT(D41),IF(N41=0,VLOOKUP(B41,Item[#Data],10,FALSE),VLOOKUP(B41,Item[#Data],8,FALSE)),""),"")</f>
        <v>0</v>
      </c>
      <c r="N41" s="344">
        <f>IFERROR(VLOOKUP(B41,Item[#Data],6,FALSE),"")</f>
        <v>0</v>
      </c>
    </row>
    <row r="42" spans="2:14" x14ac:dyDescent="0.25">
      <c r="B42" s="5">
        <v>27</v>
      </c>
      <c r="C42" s="346">
        <f>IFERROR(VLOOKUP(B42,Item[#Data],3,FALSE),"")</f>
        <v>0</v>
      </c>
      <c r="D42" s="346" t="str">
        <f>IFERROR(VLOOKUP(B42,Item[#Data],2,FALSE),"")</f>
        <v xml:space="preserve"> </v>
      </c>
      <c r="E42" s="344">
        <f>IFERROR(VLOOKUP(B42,Item[#Data],4,FALSE),"")</f>
        <v>0</v>
      </c>
      <c r="F42" s="344" t="str">
        <f>IFERROR(VLOOKUP(B42,Item[#Data],5,FALSE),"")</f>
        <v/>
      </c>
      <c r="G42" s="345" t="str">
        <f>IF(N42&lt;&gt;0,CONCATENATE(TEXT(B42,"00"),TEXT('ORDEN DE CUARENTENA'!$AE$3,"000"),TEXT('ORDEN DE CUARENTENA'!$I$6,"yy"),TEXT(VLOOKUP('ORDEN DE CUARENTENA'!$AE$2,Region2[],2,FALSE),"00")),"")</f>
        <v/>
      </c>
      <c r="H42" s="382">
        <f>IFERROR(IF(ISTEXT(D42),IF(N42=0,VLOOKUP(B42,Item[#Data],10,FALSE),VLOOKUP(B42,Item[#Data],8,FALSE)),""),"")</f>
        <v>0</v>
      </c>
      <c r="N42" s="344">
        <f>IFERROR(VLOOKUP(B42,Item[#Data],6,FALSE),"")</f>
        <v>0</v>
      </c>
    </row>
    <row r="43" spans="2:14" x14ac:dyDescent="0.25">
      <c r="B43" s="5">
        <v>28</v>
      </c>
      <c r="C43" s="346">
        <f>IFERROR(VLOOKUP(B43,Item[#Data],3,FALSE),"")</f>
        <v>0</v>
      </c>
      <c r="D43" s="346" t="str">
        <f>IFERROR(VLOOKUP(B43,Item[#Data],2,FALSE),"")</f>
        <v xml:space="preserve"> </v>
      </c>
      <c r="E43" s="344">
        <f>IFERROR(VLOOKUP(B43,Item[#Data],4,FALSE),"")</f>
        <v>0</v>
      </c>
      <c r="F43" s="344" t="str">
        <f>IFERROR(VLOOKUP(B43,Item[#Data],5,FALSE),"")</f>
        <v/>
      </c>
      <c r="G43" s="345" t="str">
        <f>IF(N43&lt;&gt;0,CONCATENATE(TEXT(B43,"00"),TEXT('ORDEN DE CUARENTENA'!$AE$3,"000"),TEXT('ORDEN DE CUARENTENA'!$I$6,"yy"),TEXT(VLOOKUP('ORDEN DE CUARENTENA'!$AE$2,Region2[],2,FALSE),"00")),"")</f>
        <v/>
      </c>
      <c r="H43" s="382">
        <f>IFERROR(IF(ISTEXT(D43),IF(N43=0,VLOOKUP(B43,Item[#Data],10,FALSE),VLOOKUP(B43,Item[#Data],8,FALSE)),""),"")</f>
        <v>0</v>
      </c>
      <c r="N43" s="344">
        <f>IFERROR(VLOOKUP(B43,Item[#Data],6,FALSE),"")</f>
        <v>0</v>
      </c>
    </row>
    <row r="44" spans="2:14" x14ac:dyDescent="0.25">
      <c r="B44" s="5">
        <v>29</v>
      </c>
      <c r="C44" s="346">
        <f>IFERROR(VLOOKUP(B44,Item[#Data],3,FALSE),"")</f>
        <v>0</v>
      </c>
      <c r="D44" s="346" t="str">
        <f>IFERROR(VLOOKUP(B44,Item[#Data],2,FALSE),"")</f>
        <v xml:space="preserve"> </v>
      </c>
      <c r="E44" s="344">
        <f>IFERROR(VLOOKUP(B44,Item[#Data],4,FALSE),"")</f>
        <v>0</v>
      </c>
      <c r="F44" s="344" t="str">
        <f>IFERROR(VLOOKUP(B44,Item[#Data],5,FALSE),"")</f>
        <v/>
      </c>
      <c r="G44" s="345" t="str">
        <f>IF(N44&lt;&gt;0,CONCATENATE(TEXT(B44,"00"),TEXT('ORDEN DE CUARENTENA'!$AE$3,"000"),TEXT('ORDEN DE CUARENTENA'!$I$6,"yy"),TEXT(VLOOKUP('ORDEN DE CUARENTENA'!$AE$2,Region2[],2,FALSE),"00")),"")</f>
        <v/>
      </c>
      <c r="H44" s="382">
        <f>IFERROR(IF(ISTEXT(D44),IF(N44=0,VLOOKUP(B44,Item[#Data],10,FALSE),VLOOKUP(B44,Item[#Data],8,FALSE)),""),"")</f>
        <v>0</v>
      </c>
      <c r="N44" s="344">
        <f>IFERROR(VLOOKUP(B44,Item[#Data],6,FALSE),"")</f>
        <v>0</v>
      </c>
    </row>
    <row r="45" spans="2:14" x14ac:dyDescent="0.25">
      <c r="B45" s="5">
        <v>30</v>
      </c>
      <c r="C45" s="346">
        <f>IFERROR(VLOOKUP(B45,Item[#Data],3,FALSE),"")</f>
        <v>0</v>
      </c>
      <c r="D45" s="346" t="str">
        <f>IFERROR(VLOOKUP(B45,Item[#Data],2,FALSE),"")</f>
        <v xml:space="preserve"> </v>
      </c>
      <c r="E45" s="344">
        <f>IFERROR(VLOOKUP(B45,Item[#Data],4,FALSE),"")</f>
        <v>0</v>
      </c>
      <c r="F45" s="344" t="str">
        <f>IFERROR(VLOOKUP(B45,Item[#Data],5,FALSE),"")</f>
        <v/>
      </c>
      <c r="G45" s="345" t="str">
        <f>IF(N45&lt;&gt;0,CONCATENATE(TEXT(B45,"00"),TEXT('ORDEN DE CUARENTENA'!$AE$3,"000"),TEXT('ORDEN DE CUARENTENA'!$I$6,"yy"),TEXT(VLOOKUP('ORDEN DE CUARENTENA'!$AE$2,Region2[],2,FALSE),"00")),"")</f>
        <v/>
      </c>
      <c r="H45" s="382">
        <f>IFERROR(IF(ISTEXT(D45),IF(N45=0,VLOOKUP(B45,Item[#Data],10,FALSE),VLOOKUP(B45,Item[#Data],8,FALSE)),""),"")</f>
        <v>0</v>
      </c>
      <c r="N45" s="344">
        <f>IFERROR(VLOOKUP(B45,Item[#Data],6,FALSE),"")</f>
        <v>0</v>
      </c>
    </row>
    <row r="46" spans="2:14" x14ac:dyDescent="0.25">
      <c r="B46" s="5">
        <v>31</v>
      </c>
      <c r="C46" s="346">
        <f>IFERROR(VLOOKUP(B46,Item[#Data],3,FALSE),"")</f>
        <v>0</v>
      </c>
      <c r="D46" s="346" t="str">
        <f>IFERROR(VLOOKUP(B46,Item[#Data],2,FALSE),"")</f>
        <v xml:space="preserve"> </v>
      </c>
      <c r="E46" s="344">
        <f>IFERROR(VLOOKUP(B46,Item[#Data],4,FALSE),"")</f>
        <v>0</v>
      </c>
      <c r="F46" s="344" t="str">
        <f>IFERROR(VLOOKUP(B46,Item[#Data],5,FALSE),"")</f>
        <v/>
      </c>
      <c r="G46" s="345" t="str">
        <f>IF(N46&lt;&gt;0,CONCATENATE(TEXT(B46,"00"),TEXT('ORDEN DE CUARENTENA'!$AE$3,"000"),TEXT('ORDEN DE CUARENTENA'!$I$6,"yy"),TEXT(VLOOKUP('ORDEN DE CUARENTENA'!$AE$2,Region2[],2,FALSE),"00")),"")</f>
        <v/>
      </c>
      <c r="H46" s="382">
        <f>IFERROR(IF(ISTEXT(D46),IF(N46=0,VLOOKUP(B46,Item[#Data],10,FALSE),VLOOKUP(B46,Item[#Data],8,FALSE)),""),"")</f>
        <v>0</v>
      </c>
      <c r="N46" s="344">
        <f>IFERROR(VLOOKUP(B46,Item[#Data],6,FALSE),"")</f>
        <v>0</v>
      </c>
    </row>
    <row r="47" spans="2:14" x14ac:dyDescent="0.25">
      <c r="B47" s="5">
        <v>32</v>
      </c>
      <c r="C47" s="346">
        <f>IFERROR(VLOOKUP(B47,Item[#Data],3,FALSE),"")</f>
        <v>0</v>
      </c>
      <c r="D47" s="346" t="str">
        <f>IFERROR(VLOOKUP(B47,Item[#Data],2,FALSE),"")</f>
        <v xml:space="preserve"> </v>
      </c>
      <c r="E47" s="344">
        <f>IFERROR(VLOOKUP(B47,Item[#Data],4,FALSE),"")</f>
        <v>0</v>
      </c>
      <c r="F47" s="344" t="str">
        <f>IFERROR(VLOOKUP(B47,Item[#Data],5,FALSE),"")</f>
        <v/>
      </c>
      <c r="G47" s="345" t="str">
        <f>IF(N47&lt;&gt;0,CONCATENATE(TEXT(B47,"00"),TEXT('ORDEN DE CUARENTENA'!$AE$3,"000"),TEXT('ORDEN DE CUARENTENA'!$I$6,"yy"),TEXT(VLOOKUP('ORDEN DE CUARENTENA'!$AE$2,Region2[],2,FALSE),"00")),"")</f>
        <v/>
      </c>
      <c r="H47" s="382">
        <f>IFERROR(IF(ISTEXT(D47),IF(N47=0,VLOOKUP(B47,Item[#Data],10,FALSE),VLOOKUP(B47,Item[#Data],8,FALSE)),""),"")</f>
        <v>0</v>
      </c>
      <c r="N47" s="344">
        <f>IFERROR(VLOOKUP(B47,Item[#Data],6,FALSE),"")</f>
        <v>0</v>
      </c>
    </row>
    <row r="48" spans="2:14" x14ac:dyDescent="0.25">
      <c r="B48" s="5">
        <v>33</v>
      </c>
      <c r="C48" s="346">
        <f>IFERROR(VLOOKUP(B48,Item[#Data],3,FALSE),"")</f>
        <v>0</v>
      </c>
      <c r="D48" s="346" t="str">
        <f>IFERROR(VLOOKUP(B48,Item[#Data],2,FALSE),"")</f>
        <v xml:space="preserve"> </v>
      </c>
      <c r="E48" s="344">
        <f>IFERROR(VLOOKUP(B48,Item[#Data],4,FALSE),"")</f>
        <v>0</v>
      </c>
      <c r="F48" s="344" t="str">
        <f>IFERROR(VLOOKUP(B48,Item[#Data],5,FALSE),"")</f>
        <v/>
      </c>
      <c r="G48" s="345" t="str">
        <f>IF(N48&lt;&gt;0,CONCATENATE(TEXT(B48,"00"),TEXT('ORDEN DE CUARENTENA'!$AE$3,"000"),TEXT('ORDEN DE CUARENTENA'!$I$6,"yy"),TEXT(VLOOKUP('ORDEN DE CUARENTENA'!$AE$2,Region2[],2,FALSE),"00")),"")</f>
        <v/>
      </c>
      <c r="H48" s="382">
        <f>IFERROR(IF(ISTEXT(D48),IF(N48=0,VLOOKUP(B48,Item[#Data],10,FALSE),VLOOKUP(B48,Item[#Data],8,FALSE)),""),"")</f>
        <v>0</v>
      </c>
      <c r="N48" s="344">
        <f>IFERROR(VLOOKUP(B48,Item[#Data],6,FALSE),"")</f>
        <v>0</v>
      </c>
    </row>
    <row r="49" spans="2:14" x14ac:dyDescent="0.25">
      <c r="B49" s="5">
        <v>34</v>
      </c>
      <c r="C49" s="346">
        <f>IFERROR(VLOOKUP(B49,Item[#Data],3,FALSE),"")</f>
        <v>0</v>
      </c>
      <c r="D49" s="346" t="str">
        <f>IFERROR(VLOOKUP(B49,Item[#Data],2,FALSE),"")</f>
        <v xml:space="preserve"> </v>
      </c>
      <c r="E49" s="344">
        <f>IFERROR(VLOOKUP(B49,Item[#Data],4,FALSE),"")</f>
        <v>0</v>
      </c>
      <c r="F49" s="344" t="str">
        <f>IFERROR(VLOOKUP(B49,Item[#Data],5,FALSE),"")</f>
        <v/>
      </c>
      <c r="G49" s="345" t="str">
        <f>IF(N49&lt;&gt;0,CONCATENATE(TEXT(B49,"00"),TEXT('ORDEN DE CUARENTENA'!$AE$3,"000"),TEXT('ORDEN DE CUARENTENA'!$I$6,"yy"),TEXT(VLOOKUP('ORDEN DE CUARENTENA'!$AE$2,Region2[],2,FALSE),"00")),"")</f>
        <v/>
      </c>
      <c r="H49" s="382">
        <f>IFERROR(IF(ISTEXT(D49),IF(N49=0,VLOOKUP(B49,Item[#Data],10,FALSE),VLOOKUP(B49,Item[#Data],8,FALSE)),""),"")</f>
        <v>0</v>
      </c>
      <c r="N49" s="344">
        <f>IFERROR(VLOOKUP(B49,Item[#Data],6,FALSE),"")</f>
        <v>0</v>
      </c>
    </row>
    <row r="50" spans="2:14" x14ac:dyDescent="0.25">
      <c r="B50" s="5">
        <v>35</v>
      </c>
      <c r="C50" s="346">
        <f>IFERROR(VLOOKUP(B50,Item[#Data],3,FALSE),"")</f>
        <v>0</v>
      </c>
      <c r="D50" s="346" t="str">
        <f>IFERROR(VLOOKUP(B50,Item[#Data],2,FALSE),"")</f>
        <v xml:space="preserve"> </v>
      </c>
      <c r="E50" s="344">
        <f>IFERROR(VLOOKUP(B50,Item[#Data],4,FALSE),"")</f>
        <v>0</v>
      </c>
      <c r="F50" s="344" t="str">
        <f>IFERROR(VLOOKUP(B50,Item[#Data],5,FALSE),"")</f>
        <v/>
      </c>
      <c r="G50" s="345" t="str">
        <f>IF(N50&lt;&gt;0,CONCATENATE(TEXT(B50,"00"),TEXT('ORDEN DE CUARENTENA'!$AE$3,"000"),TEXT('ORDEN DE CUARENTENA'!$I$6,"yy"),TEXT(VLOOKUP('ORDEN DE CUARENTENA'!$AE$2,Region2[],2,FALSE),"00")),"")</f>
        <v/>
      </c>
      <c r="H50" s="382">
        <f>IFERROR(IF(ISTEXT(D50),IF(N50=0,VLOOKUP(B50,Item[#Data],10,FALSE),VLOOKUP(B50,Item[#Data],8,FALSE)),""),"")</f>
        <v>0</v>
      </c>
      <c r="N50" s="344">
        <f>IFERROR(VLOOKUP(B50,Item[#Data],6,FALSE),"")</f>
        <v>0</v>
      </c>
    </row>
    <row r="51" spans="2:14" x14ac:dyDescent="0.25">
      <c r="B51" s="5">
        <v>36</v>
      </c>
      <c r="C51" s="346">
        <f>IFERROR(VLOOKUP(B51,Item[#Data],3,FALSE),"")</f>
        <v>0</v>
      </c>
      <c r="D51" s="346" t="str">
        <f>IFERROR(VLOOKUP(B51,Item[#Data],2,FALSE),"")</f>
        <v xml:space="preserve"> </v>
      </c>
      <c r="E51" s="344">
        <f>IFERROR(VLOOKUP(B51,Item[#Data],4,FALSE),"")</f>
        <v>0</v>
      </c>
      <c r="F51" s="344" t="str">
        <f>IFERROR(VLOOKUP(B51,Item[#Data],5,FALSE),"")</f>
        <v/>
      </c>
      <c r="G51" s="345" t="str">
        <f>IF(N51&lt;&gt;0,CONCATENATE(TEXT(B51,"00"),TEXT('ORDEN DE CUARENTENA'!$AE$3,"000"),TEXT('ORDEN DE CUARENTENA'!$I$6,"yy"),TEXT(VLOOKUP('ORDEN DE CUARENTENA'!$AE$2,Region2[],2,FALSE),"00")),"")</f>
        <v/>
      </c>
      <c r="H51" s="382">
        <f>IFERROR(IF(ISTEXT(D51),IF(N51=0,VLOOKUP(B51,Item[#Data],10,FALSE),VLOOKUP(B51,Item[#Data],8,FALSE)),""),"")</f>
        <v>0</v>
      </c>
      <c r="N51" s="344">
        <f>IFERROR(VLOOKUP(B51,Item[#Data],6,FALSE),"")</f>
        <v>0</v>
      </c>
    </row>
    <row r="52" spans="2:14" x14ac:dyDescent="0.25">
      <c r="B52" s="5">
        <v>37</v>
      </c>
      <c r="C52" s="346">
        <f>IFERROR(VLOOKUP(B52,Item[#Data],3,FALSE),"")</f>
        <v>0</v>
      </c>
      <c r="D52" s="346" t="str">
        <f>IFERROR(VLOOKUP(B52,Item[#Data],2,FALSE),"")</f>
        <v xml:space="preserve"> </v>
      </c>
      <c r="E52" s="344">
        <f>IFERROR(VLOOKUP(B52,Item[#Data],4,FALSE),"")</f>
        <v>0</v>
      </c>
      <c r="F52" s="344" t="str">
        <f>IFERROR(VLOOKUP(B52,Item[#Data],5,FALSE),"")</f>
        <v/>
      </c>
      <c r="G52" s="345" t="str">
        <f>IF(N52&lt;&gt;0,CONCATENATE(TEXT(B52,"00"),TEXT('ORDEN DE CUARENTENA'!$AE$3,"000"),TEXT('ORDEN DE CUARENTENA'!$I$6,"yy"),TEXT(VLOOKUP('ORDEN DE CUARENTENA'!$AE$2,Region2[],2,FALSE),"00")),"")</f>
        <v/>
      </c>
      <c r="H52" s="382">
        <f>IFERROR(IF(ISTEXT(D52),IF(N52=0,VLOOKUP(B52,Item[#Data],10,FALSE),VLOOKUP(B52,Item[#Data],8,FALSE)),""),"")</f>
        <v>0</v>
      </c>
      <c r="N52" s="344">
        <f>IFERROR(VLOOKUP(B52,Item[#Data],6,FALSE),"")</f>
        <v>0</v>
      </c>
    </row>
    <row r="53" spans="2:14" x14ac:dyDescent="0.25">
      <c r="B53" s="5">
        <v>38</v>
      </c>
      <c r="C53" s="346">
        <f>IFERROR(VLOOKUP(B53,Item[#Data],3,FALSE),"")</f>
        <v>0</v>
      </c>
      <c r="D53" s="346" t="str">
        <f>IFERROR(VLOOKUP(B53,Item[#Data],2,FALSE),"")</f>
        <v xml:space="preserve"> </v>
      </c>
      <c r="E53" s="344">
        <f>IFERROR(VLOOKUP(B53,Item[#Data],4,FALSE),"")</f>
        <v>0</v>
      </c>
      <c r="F53" s="344" t="str">
        <f>IFERROR(VLOOKUP(B53,Item[#Data],5,FALSE),"")</f>
        <v/>
      </c>
      <c r="G53" s="345" t="str">
        <f>IF(N53&lt;&gt;0,CONCATENATE(TEXT(B53,"00"),TEXT('ORDEN DE CUARENTENA'!$AE$3,"000"),TEXT('ORDEN DE CUARENTENA'!$I$6,"yy"),TEXT(VLOOKUP('ORDEN DE CUARENTENA'!$AE$2,Region2[],2,FALSE),"00")),"")</f>
        <v/>
      </c>
      <c r="H53" s="382">
        <f>IFERROR(IF(ISTEXT(D53),IF(N53=0,VLOOKUP(B53,Item[#Data],10,FALSE),VLOOKUP(B53,Item[#Data],8,FALSE)),""),"")</f>
        <v>0</v>
      </c>
      <c r="N53" s="344">
        <f>IFERROR(VLOOKUP(B53,Item[#Data],6,FALSE),"")</f>
        <v>0</v>
      </c>
    </row>
    <row r="54" spans="2:14" x14ac:dyDescent="0.25">
      <c r="B54" s="5">
        <v>39</v>
      </c>
      <c r="C54" s="346">
        <f>IFERROR(VLOOKUP(B54,Item[#Data],3,FALSE),"")</f>
        <v>0</v>
      </c>
      <c r="D54" s="346" t="str">
        <f>IFERROR(VLOOKUP(B54,Item[#Data],2,FALSE),"")</f>
        <v xml:space="preserve"> </v>
      </c>
      <c r="E54" s="344">
        <f>IFERROR(VLOOKUP(B54,Item[#Data],4,FALSE),"")</f>
        <v>0</v>
      </c>
      <c r="F54" s="344" t="str">
        <f>IFERROR(VLOOKUP(B54,Item[#Data],5,FALSE),"")</f>
        <v/>
      </c>
      <c r="G54" s="345" t="str">
        <f>IF(N54&lt;&gt;0,CONCATENATE(TEXT(B54,"00"),TEXT('ORDEN DE CUARENTENA'!$AE$3,"000"),TEXT('ORDEN DE CUARENTENA'!$I$6,"yy"),TEXT(VLOOKUP('ORDEN DE CUARENTENA'!$AE$2,Region2[],2,FALSE),"00")),"")</f>
        <v/>
      </c>
      <c r="H54" s="382">
        <f>IFERROR(IF(ISTEXT(D54),IF(N54=0,VLOOKUP(B54,Item[#Data],10,FALSE),VLOOKUP(B54,Item[#Data],8,FALSE)),""),"")</f>
        <v>0</v>
      </c>
      <c r="N54" s="344">
        <f>IFERROR(VLOOKUP(B54,Item[#Data],6,FALSE),"")</f>
        <v>0</v>
      </c>
    </row>
    <row r="55" spans="2:14" x14ac:dyDescent="0.25">
      <c r="B55" s="5">
        <v>40</v>
      </c>
      <c r="C55" s="346">
        <f>IFERROR(VLOOKUP(B55,Item[#Data],3,FALSE),"")</f>
        <v>0</v>
      </c>
      <c r="D55" s="346" t="str">
        <f>IFERROR(VLOOKUP(B55,Item[#Data],2,FALSE),"")</f>
        <v xml:space="preserve"> </v>
      </c>
      <c r="E55" s="344">
        <f>IFERROR(VLOOKUP(B55,Item[#Data],4,FALSE),"")</f>
        <v>0</v>
      </c>
      <c r="F55" s="344" t="str">
        <f>IFERROR(VLOOKUP(B55,Item[#Data],5,FALSE),"")</f>
        <v/>
      </c>
      <c r="G55" s="345" t="str">
        <f>IF(N55&lt;&gt;0,CONCATENATE(TEXT(B55,"00"),TEXT('ORDEN DE CUARENTENA'!$AE$3,"000"),TEXT('ORDEN DE CUARENTENA'!$I$6,"yy"),TEXT(VLOOKUP('ORDEN DE CUARENTENA'!$AE$2,Region2[],2,FALSE),"00")),"")</f>
        <v/>
      </c>
      <c r="H55" s="382">
        <f>IFERROR(IF(ISTEXT(D55),IF(N55=0,VLOOKUP(B55,Item[#Data],10,FALSE),VLOOKUP(B55,Item[#Data],8,FALSE)),""),"")</f>
        <v>0</v>
      </c>
      <c r="N55" s="344">
        <f>IFERROR(VLOOKUP(B55,Item[#Data],6,FALSE),"")</f>
        <v>0</v>
      </c>
    </row>
    <row r="56" spans="2:14" x14ac:dyDescent="0.25">
      <c r="B56" s="5">
        <v>41</v>
      </c>
      <c r="C56" s="346">
        <f>IFERROR(VLOOKUP(B56,Item[#Data],3,FALSE),"")</f>
        <v>0</v>
      </c>
      <c r="D56" s="346" t="str">
        <f>IFERROR(VLOOKUP(B56,Item[#Data],2,FALSE),"")</f>
        <v xml:space="preserve"> </v>
      </c>
      <c r="E56" s="344">
        <f>IFERROR(VLOOKUP(B56,Item[#Data],4,FALSE),"")</f>
        <v>0</v>
      </c>
      <c r="F56" s="344" t="str">
        <f>IFERROR(VLOOKUP(B56,Item[#Data],5,FALSE),"")</f>
        <v/>
      </c>
      <c r="G56" s="345" t="str">
        <f>IF(N56&lt;&gt;0,CONCATENATE(TEXT(B56,"00"),TEXT('ORDEN DE CUARENTENA'!$AE$3,"000"),TEXT('ORDEN DE CUARENTENA'!$I$6,"yy"),TEXT(VLOOKUP('ORDEN DE CUARENTENA'!$AE$2,Region2[],2,FALSE),"00")),"")</f>
        <v/>
      </c>
      <c r="H56" s="382">
        <f>IFERROR(IF(ISTEXT(D56),IF(N56=0,VLOOKUP(B56,Item[#Data],10,FALSE),VLOOKUP(B56,Item[#Data],8,FALSE)),""),"")</f>
        <v>0</v>
      </c>
      <c r="N56" s="344">
        <f>IFERROR(VLOOKUP(B56,Item[#Data],6,FALSE),"")</f>
        <v>0</v>
      </c>
    </row>
    <row r="57" spans="2:14" x14ac:dyDescent="0.25">
      <c r="B57" s="5">
        <v>42</v>
      </c>
      <c r="C57" s="346">
        <f>IFERROR(VLOOKUP(B57,Item[#Data],3,FALSE),"")</f>
        <v>0</v>
      </c>
      <c r="D57" s="346" t="str">
        <f>IFERROR(VLOOKUP(B57,Item[#Data],2,FALSE),"")</f>
        <v xml:space="preserve"> </v>
      </c>
      <c r="E57" s="344">
        <f>IFERROR(VLOOKUP(B57,Item[#Data],4,FALSE),"")</f>
        <v>0</v>
      </c>
      <c r="F57" s="344" t="str">
        <f>IFERROR(VLOOKUP(B57,Item[#Data],5,FALSE),"")</f>
        <v/>
      </c>
      <c r="G57" s="345" t="str">
        <f>IF(N57&lt;&gt;0,CONCATENATE(TEXT(B57,"00"),TEXT('ORDEN DE CUARENTENA'!$AE$3,"000"),TEXT('ORDEN DE CUARENTENA'!$I$6,"yy"),TEXT(VLOOKUP('ORDEN DE CUARENTENA'!$AE$2,Region2[],2,FALSE),"00")),"")</f>
        <v/>
      </c>
      <c r="H57" s="382">
        <f>IFERROR(IF(ISTEXT(D57),IF(N57=0,VLOOKUP(B57,Item[#Data],10,FALSE),VLOOKUP(B57,Item[#Data],8,FALSE)),""),"")</f>
        <v>0</v>
      </c>
      <c r="N57" s="344">
        <f>IFERROR(VLOOKUP(B57,Item[#Data],6,FALSE),"")</f>
        <v>0</v>
      </c>
    </row>
    <row r="58" spans="2:14" x14ac:dyDescent="0.25">
      <c r="B58" s="5">
        <v>43</v>
      </c>
      <c r="C58" s="346">
        <f>IFERROR(VLOOKUP(B58,Item[#Data],3,FALSE),"")</f>
        <v>0</v>
      </c>
      <c r="D58" s="346" t="str">
        <f>IFERROR(VLOOKUP(B58,Item[#Data],2,FALSE),"")</f>
        <v xml:space="preserve"> </v>
      </c>
      <c r="E58" s="344">
        <f>IFERROR(VLOOKUP(B58,Item[#Data],4,FALSE),"")</f>
        <v>0</v>
      </c>
      <c r="F58" s="344" t="str">
        <f>IFERROR(VLOOKUP(B58,Item[#Data],5,FALSE),"")</f>
        <v/>
      </c>
      <c r="G58" s="345" t="str">
        <f>IF(N58&lt;&gt;0,CONCATENATE(TEXT(B58,"00"),TEXT('ORDEN DE CUARENTENA'!$AE$3,"000"),TEXT('ORDEN DE CUARENTENA'!$I$6,"yy"),TEXT(VLOOKUP('ORDEN DE CUARENTENA'!$AE$2,Region2[],2,FALSE),"00")),"")</f>
        <v/>
      </c>
      <c r="H58" s="382">
        <f>IFERROR(IF(ISTEXT(D58),IF(N58=0,VLOOKUP(B58,Item[#Data],10,FALSE),VLOOKUP(B58,Item[#Data],8,FALSE)),""),"")</f>
        <v>0</v>
      </c>
      <c r="N58" s="344">
        <f>IFERROR(VLOOKUP(B58,Item[#Data],6,FALSE),"")</f>
        <v>0</v>
      </c>
    </row>
    <row r="59" spans="2:14" x14ac:dyDescent="0.25">
      <c r="B59" s="5">
        <v>44</v>
      </c>
      <c r="C59" s="346">
        <f>IFERROR(VLOOKUP(B59,Item[#Data],3,FALSE),"")</f>
        <v>0</v>
      </c>
      <c r="D59" s="346" t="str">
        <f>IFERROR(VLOOKUP(B59,Item[#Data],2,FALSE),"")</f>
        <v xml:space="preserve"> </v>
      </c>
      <c r="E59" s="344">
        <f>IFERROR(VLOOKUP(B59,Item[#Data],4,FALSE),"")</f>
        <v>0</v>
      </c>
      <c r="F59" s="344" t="str">
        <f>IFERROR(VLOOKUP(B59,Item[#Data],5,FALSE),"")</f>
        <v/>
      </c>
      <c r="G59" s="345" t="str">
        <f>IF(N59&lt;&gt;0,CONCATENATE(TEXT(B59,"00"),TEXT('ORDEN DE CUARENTENA'!$AE$3,"000"),TEXT('ORDEN DE CUARENTENA'!$I$6,"yy"),TEXT(VLOOKUP('ORDEN DE CUARENTENA'!$AE$2,Region2[],2,FALSE),"00")),"")</f>
        <v/>
      </c>
      <c r="H59" s="382">
        <f>IFERROR(IF(ISTEXT(D59),IF(N59=0,VLOOKUP(B59,Item[#Data],10,FALSE),VLOOKUP(B59,Item[#Data],8,FALSE)),""),"")</f>
        <v>0</v>
      </c>
      <c r="N59" s="344">
        <f>IFERROR(VLOOKUP(B59,Item[#Data],6,FALSE),"")</f>
        <v>0</v>
      </c>
    </row>
    <row r="60" spans="2:14" ht="15.75" thickBot="1" x14ac:dyDescent="0.3">
      <c r="B60" s="15">
        <v>45</v>
      </c>
      <c r="C60" s="343">
        <f>IFERROR(VLOOKUP(B60,Item[#Data],3,FALSE),"")</f>
        <v>0</v>
      </c>
      <c r="D60" s="343" t="str">
        <f>IFERROR(VLOOKUP(B60,Item[#Data],2,FALSE),"")</f>
        <v xml:space="preserve"> </v>
      </c>
      <c r="E60" s="341">
        <f>IFERROR(VLOOKUP(B60,Item[#Data],4,FALSE),"")</f>
        <v>0</v>
      </c>
      <c r="F60" s="341" t="str">
        <f>IFERROR(VLOOKUP(B60,Item[#Data],5,FALSE),"")</f>
        <v/>
      </c>
      <c r="G60" s="342" t="str">
        <f>IF(N60&lt;&gt;0,CONCATENATE(TEXT(B60,"00"),TEXT('ORDEN DE CUARENTENA'!$AE$3,"000"),TEXT('ORDEN DE CUARENTENA'!$I$6,"yy"),TEXT(VLOOKUP('ORDEN DE CUARENTENA'!$AE$2,Region2[],2,FALSE),"00")),"")</f>
        <v/>
      </c>
      <c r="H60" s="383">
        <f>IFERROR(IF(ISTEXT(D60),IF(N60=0,VLOOKUP(B60,Item[#Data],10,FALSE),VLOOKUP(B60,Item[#Data],8,FALSE)),""),"")</f>
        <v>0</v>
      </c>
      <c r="N60" s="344">
        <f>IFERROR(VLOOKUP(B60,Item[#Data],6,FALSE),"")</f>
        <v>0</v>
      </c>
    </row>
    <row r="61" spans="2:14" ht="16.5" thickTop="1" thickBot="1" x14ac:dyDescent="0.3">
      <c r="B61" s="973" t="s">
        <v>3009</v>
      </c>
      <c r="C61" s="973"/>
      <c r="D61" s="374"/>
      <c r="E61" s="375"/>
      <c r="F61" s="375"/>
      <c r="G61" s="371"/>
      <c r="H61" s="375"/>
      <c r="N61" s="376"/>
    </row>
    <row r="62" spans="2:14" ht="15.75" thickTop="1" x14ac:dyDescent="0.25">
      <c r="B62" s="964"/>
      <c r="C62" s="965"/>
      <c r="D62" s="965"/>
      <c r="E62" s="965"/>
      <c r="F62" s="965"/>
      <c r="G62" s="965"/>
      <c r="H62" s="966"/>
      <c r="N62" s="175"/>
    </row>
    <row r="63" spans="2:14" x14ac:dyDescent="0.25">
      <c r="B63" s="967"/>
      <c r="C63" s="968"/>
      <c r="D63" s="968"/>
      <c r="E63" s="968"/>
      <c r="F63" s="968"/>
      <c r="G63" s="968"/>
      <c r="H63" s="969"/>
      <c r="N63" s="175"/>
    </row>
    <row r="64" spans="2:14" x14ac:dyDescent="0.25">
      <c r="B64" s="967"/>
      <c r="C64" s="968"/>
      <c r="D64" s="968"/>
      <c r="E64" s="968"/>
      <c r="F64" s="968"/>
      <c r="G64" s="968"/>
      <c r="H64" s="969"/>
      <c r="N64" s="175"/>
    </row>
    <row r="65" spans="2:14" x14ac:dyDescent="0.25">
      <c r="B65" s="967"/>
      <c r="C65" s="968"/>
      <c r="D65" s="968"/>
      <c r="E65" s="968"/>
      <c r="F65" s="968"/>
      <c r="G65" s="968"/>
      <c r="H65" s="969"/>
      <c r="N65" s="175"/>
    </row>
    <row r="66" spans="2:14" ht="15.75" thickBot="1" x14ac:dyDescent="0.3">
      <c r="B66" s="970"/>
      <c r="C66" s="971"/>
      <c r="D66" s="971"/>
      <c r="E66" s="971"/>
      <c r="F66" s="971"/>
      <c r="G66" s="971"/>
      <c r="H66" s="972"/>
      <c r="N66" s="175"/>
    </row>
    <row r="67" spans="2:14" ht="15.75" thickTop="1" x14ac:dyDescent="0.25">
      <c r="B67" s="212"/>
      <c r="C67" s="373"/>
      <c r="D67" s="373"/>
      <c r="E67" s="175"/>
      <c r="F67" s="175"/>
      <c r="G67" s="372"/>
      <c r="H67" s="175"/>
      <c r="N67" s="175"/>
    </row>
    <row r="68" spans="2:14" x14ac:dyDescent="0.25">
      <c r="B68" s="989" t="s">
        <v>4410</v>
      </c>
      <c r="C68" s="989"/>
      <c r="D68" s="989"/>
      <c r="E68" s="989"/>
      <c r="F68" s="175"/>
      <c r="G68" s="372"/>
      <c r="H68" s="175"/>
      <c r="N68" s="175"/>
    </row>
    <row r="69" spans="2:14" x14ac:dyDescent="0.25">
      <c r="B69" s="989"/>
      <c r="C69" s="989"/>
      <c r="D69" s="989"/>
      <c r="E69" s="989"/>
      <c r="F69" s="175"/>
      <c r="G69" s="372"/>
      <c r="H69" s="175"/>
      <c r="N69" s="175"/>
    </row>
    <row r="70" spans="2:14" ht="15" customHeight="1" x14ac:dyDescent="0.25">
      <c r="B70" s="989"/>
      <c r="C70" s="989"/>
      <c r="D70" s="989"/>
      <c r="E70" s="989"/>
    </row>
    <row r="71" spans="2:14" x14ac:dyDescent="0.25">
      <c r="B71" s="989"/>
      <c r="C71" s="989"/>
      <c r="D71" s="989"/>
      <c r="E71" s="989"/>
      <c r="F71" s="987"/>
      <c r="G71" s="987"/>
    </row>
    <row r="72" spans="2:14" x14ac:dyDescent="0.25">
      <c r="B72" s="989"/>
      <c r="C72" s="989"/>
      <c r="D72" s="989"/>
      <c r="E72" s="989"/>
      <c r="F72" s="981" t="s">
        <v>4411</v>
      </c>
      <c r="G72" s="981"/>
      <c r="H72" s="381" t="s">
        <v>4403</v>
      </c>
    </row>
    <row r="73" spans="2:14" x14ac:dyDescent="0.25">
      <c r="B73" s="989"/>
      <c r="C73" s="989"/>
      <c r="D73" s="989"/>
      <c r="E73" s="989"/>
      <c r="F73" s="963"/>
      <c r="G73" s="963"/>
    </row>
    <row r="74" spans="2:14" x14ac:dyDescent="0.25">
      <c r="B74" s="377"/>
      <c r="C74" s="377"/>
      <c r="D74" s="377"/>
      <c r="E74" s="377"/>
      <c r="F74" s="134"/>
      <c r="G74" s="134"/>
    </row>
    <row r="75" spans="2:14" x14ac:dyDescent="0.25">
      <c r="H75" s="349" t="str">
        <f>IF('ORDEN DE CUARENTENA'!AJ1=2,"Página 2 de 2","-")</f>
        <v>-</v>
      </c>
    </row>
    <row r="76" spans="2:14" x14ac:dyDescent="0.25">
      <c r="C76" s="978" t="s">
        <v>4406</v>
      </c>
      <c r="D76" s="978"/>
      <c r="E76" s="978"/>
      <c r="F76" s="978"/>
      <c r="G76" s="978"/>
      <c r="H76" s="978"/>
    </row>
    <row r="77" spans="2:14" x14ac:dyDescent="0.25">
      <c r="C77" s="978"/>
      <c r="D77" s="978"/>
      <c r="E77" s="978"/>
      <c r="F77" s="978"/>
      <c r="G77" s="978"/>
      <c r="H77" s="978"/>
    </row>
    <row r="80" spans="2:14" ht="15.75" x14ac:dyDescent="0.25">
      <c r="C80" s="33" t="s">
        <v>6</v>
      </c>
      <c r="D80" s="974">
        <f>'ORDEN DE CUARENTENA'!H7</f>
        <v>0</v>
      </c>
      <c r="E80" s="974"/>
    </row>
    <row r="81" spans="2:14" ht="15.75" x14ac:dyDescent="0.25">
      <c r="C81" s="33" t="s">
        <v>9</v>
      </c>
      <c r="D81" s="984">
        <f>'ORDEN DE CUARENTENA'!F8</f>
        <v>0</v>
      </c>
      <c r="E81" s="984"/>
    </row>
    <row r="82" spans="2:14" ht="15.75" x14ac:dyDescent="0.25">
      <c r="C82" s="33" t="s">
        <v>2917</v>
      </c>
      <c r="D82" s="357">
        <f>D9</f>
        <v>0</v>
      </c>
      <c r="E82" s="354" t="str">
        <f>IF('Resumen de cuarentena'!L10&lt;&gt;0, TEXT('Resumen de cuarentena'!L10, "0") &amp; " ejemplares", "")</f>
        <v/>
      </c>
    </row>
    <row r="83" spans="2:14" ht="15.75" thickBot="1" x14ac:dyDescent="0.3">
      <c r="C83" s="348"/>
      <c r="D83" s="348"/>
      <c r="E83" s="348"/>
    </row>
    <row r="84" spans="2:14" ht="15.75" thickTop="1" x14ac:dyDescent="0.25">
      <c r="B84" s="445" t="s">
        <v>13</v>
      </c>
      <c r="C84" s="975" t="s">
        <v>1951</v>
      </c>
      <c r="D84" s="990" t="s">
        <v>1948</v>
      </c>
      <c r="E84" s="975" t="s">
        <v>1962</v>
      </c>
      <c r="F84" s="975" t="s">
        <v>21</v>
      </c>
      <c r="G84" s="976" t="s">
        <v>4413</v>
      </c>
      <c r="H84" s="666" t="s">
        <v>1961</v>
      </c>
      <c r="N84" s="454" t="s">
        <v>1955</v>
      </c>
    </row>
    <row r="85" spans="2:14" ht="15.75" thickBot="1" x14ac:dyDescent="0.3">
      <c r="B85" s="446"/>
      <c r="C85" s="453"/>
      <c r="D85" s="991"/>
      <c r="E85" s="453"/>
      <c r="F85" s="453"/>
      <c r="G85" s="977"/>
      <c r="H85" s="985"/>
      <c r="N85" s="455"/>
    </row>
    <row r="86" spans="2:14" ht="15.75" thickTop="1" x14ac:dyDescent="0.25">
      <c r="B86" s="350">
        <v>46</v>
      </c>
      <c r="C86" s="351">
        <f>IFERROR(VLOOKUP(B86,Item2[#Data],3,FALSE),"")</f>
        <v>0</v>
      </c>
      <c r="D86" s="351" t="str">
        <f>IFERROR(VLOOKUP(B86,Item2[#Data],2,FALSE),"")</f>
        <v xml:space="preserve"> </v>
      </c>
      <c r="E86" s="352">
        <f>IFERROR(VLOOKUP(B86,Item2[#Data],4,FALSE),"")</f>
        <v>0</v>
      </c>
      <c r="F86" s="352" t="str">
        <f>IFERROR(VLOOKUP(B86,Item2[#Data],5,FALSE),"")</f>
        <v/>
      </c>
      <c r="G86" s="353" t="str">
        <f>IF(N86&lt;&gt;0,CONCATENATE(TEXT(B86,"00"),TEXT('ORDEN DE CUARENTENA'!$AE$3,"000"),TEXT('ORDEN DE CUARENTENA'!$I$6,"yy"),TEXT(VLOOKUP('ORDEN DE CUARENTENA'!$AE$2,Region2[],2,FALSE),"00")),"")</f>
        <v/>
      </c>
      <c r="H86" s="384">
        <f>IFERROR(IF(ISTEXT(D86),IF(N86=0,VLOOKUP(B86,Item2[#Data],10,FALSE),VLOOKUP(B86,Item2[#Data],8,FALSE)),""),"")</f>
        <v>0</v>
      </c>
      <c r="N86" s="344">
        <f>IFERROR(VLOOKUP(B86,Item2[#Data],6,FALSE),"")</f>
        <v>0</v>
      </c>
    </row>
    <row r="87" spans="2:14" x14ac:dyDescent="0.25">
      <c r="B87" s="5">
        <v>47</v>
      </c>
      <c r="C87" s="346">
        <f>IFERROR(VLOOKUP(B87,Item2[#Data],3,FALSE),"")</f>
        <v>0</v>
      </c>
      <c r="D87" s="346" t="str">
        <f>IFERROR(VLOOKUP(B87,Item2[#Data],2,FALSE),"")</f>
        <v xml:space="preserve"> </v>
      </c>
      <c r="E87" s="344">
        <f>IFERROR(VLOOKUP(B87,Item2[#Data],4,FALSE),"")</f>
        <v>0</v>
      </c>
      <c r="F87" s="344" t="str">
        <f>IFERROR(VLOOKUP(B87,Item2[#Data],5,FALSE),"")</f>
        <v/>
      </c>
      <c r="G87" s="345" t="str">
        <f>IF(N87&lt;&gt;0,CONCATENATE(TEXT(B87,"00"),TEXT('ORDEN DE CUARENTENA'!$AE$3,"000"),TEXT('ORDEN DE CUARENTENA'!$I$6,"yy"),TEXT(VLOOKUP('ORDEN DE CUARENTENA'!$AE$2,Region2[],2,FALSE),"00")),"")</f>
        <v/>
      </c>
      <c r="H87" s="382">
        <f>IFERROR(IF(ISTEXT(D87),IF(N87=0,VLOOKUP(B87,Item2[#Data],10,FALSE),VLOOKUP(B87,Item2[#Data],8,FALSE)),""),"")</f>
        <v>0</v>
      </c>
      <c r="N87" s="344">
        <f>IFERROR(VLOOKUP(B87,Item2[#Data],6,FALSE),"")</f>
        <v>0</v>
      </c>
    </row>
    <row r="88" spans="2:14" x14ac:dyDescent="0.25">
      <c r="B88" s="5">
        <v>48</v>
      </c>
      <c r="C88" s="346">
        <f>IFERROR(VLOOKUP(B88,Item2[#Data],3,FALSE),"")</f>
        <v>0</v>
      </c>
      <c r="D88" s="346" t="str">
        <f>IFERROR(VLOOKUP(B88,Item2[#Data],2,FALSE),"")</f>
        <v xml:space="preserve"> </v>
      </c>
      <c r="E88" s="344">
        <f>IFERROR(VLOOKUP(B88,Item2[#Data],4,FALSE),"")</f>
        <v>0</v>
      </c>
      <c r="F88" s="344" t="str">
        <f>IFERROR(VLOOKUP(B88,Item2[#Data],5,FALSE),"")</f>
        <v/>
      </c>
      <c r="G88" s="345" t="str">
        <f>IF(N88&lt;&gt;0,CONCATENATE(TEXT(B88,"00"),TEXT('ORDEN DE CUARENTENA'!$AE$3,"000"),TEXT('ORDEN DE CUARENTENA'!$I$6,"yy"),TEXT(VLOOKUP('ORDEN DE CUARENTENA'!$AE$2,Region2[],2,FALSE),"00")),"")</f>
        <v/>
      </c>
      <c r="H88" s="382">
        <f>IFERROR(IF(ISTEXT(D88),IF(N88=0,VLOOKUP(B88,Item2[#Data],10,FALSE),VLOOKUP(B88,Item2[#Data],8,FALSE)),""),"")</f>
        <v>0</v>
      </c>
      <c r="N88" s="344">
        <f>IFERROR(VLOOKUP(B88,Item2[#Data],6,FALSE),"")</f>
        <v>0</v>
      </c>
    </row>
    <row r="89" spans="2:14" x14ac:dyDescent="0.25">
      <c r="B89" s="5">
        <v>49</v>
      </c>
      <c r="C89" s="346">
        <f>IFERROR(VLOOKUP(B89,Item2[#Data],3,FALSE),"")</f>
        <v>0</v>
      </c>
      <c r="D89" s="346" t="str">
        <f>IFERROR(VLOOKUP(B89,Item2[#Data],2,FALSE),"")</f>
        <v xml:space="preserve"> </v>
      </c>
      <c r="E89" s="344">
        <f>IFERROR(VLOOKUP(B89,Item2[#Data],4,FALSE),"")</f>
        <v>0</v>
      </c>
      <c r="F89" s="344" t="str">
        <f>IFERROR(VLOOKUP(B89,Item2[#Data],5,FALSE),"")</f>
        <v/>
      </c>
      <c r="G89" s="345" t="str">
        <f>IF(N89&lt;&gt;0,CONCATENATE(TEXT(B89,"00"),TEXT('ORDEN DE CUARENTENA'!$AE$3,"000"),TEXT('ORDEN DE CUARENTENA'!$I$6,"yy"),TEXT(VLOOKUP('ORDEN DE CUARENTENA'!$AE$2,Region2[],2,FALSE),"00")),"")</f>
        <v/>
      </c>
      <c r="H89" s="382">
        <f>IFERROR(IF(ISTEXT(D89),IF(N89=0,VLOOKUP(B89,Item2[#Data],10,FALSE),VLOOKUP(B89,Item2[#Data],8,FALSE)),""),"")</f>
        <v>0</v>
      </c>
      <c r="N89" s="344">
        <f>IFERROR(VLOOKUP(B89,Item2[#Data],6,FALSE),"")</f>
        <v>0</v>
      </c>
    </row>
    <row r="90" spans="2:14" x14ac:dyDescent="0.25">
      <c r="B90" s="5">
        <v>50</v>
      </c>
      <c r="C90" s="346">
        <f>IFERROR(VLOOKUP(B90,Item2[#Data],3,FALSE),"")</f>
        <v>0</v>
      </c>
      <c r="D90" s="346" t="str">
        <f>IFERROR(VLOOKUP(B90,Item2[#Data],2,FALSE),"")</f>
        <v xml:space="preserve"> </v>
      </c>
      <c r="E90" s="344">
        <f>IFERROR(VLOOKUP(B90,Item2[#Data],4,FALSE),"")</f>
        <v>0</v>
      </c>
      <c r="F90" s="344" t="str">
        <f>IFERROR(VLOOKUP(B90,Item2[#Data],5,FALSE),"")</f>
        <v/>
      </c>
      <c r="G90" s="345" t="str">
        <f>IF(N90&lt;&gt;0,CONCATENATE(TEXT(B90,"00"),TEXT('ORDEN DE CUARENTENA'!$AE$3,"000"),TEXT('ORDEN DE CUARENTENA'!$I$6,"yy"),TEXT(VLOOKUP('ORDEN DE CUARENTENA'!$AE$2,Region2[],2,FALSE),"00")),"")</f>
        <v/>
      </c>
      <c r="H90" s="382">
        <f>IFERROR(IF(ISTEXT(D90),IF(N90=0,VLOOKUP(B90,Item2[#Data],10,FALSE),VLOOKUP(B90,Item2[#Data],8,FALSE)),""),"")</f>
        <v>0</v>
      </c>
      <c r="N90" s="344">
        <f>IFERROR(VLOOKUP(B90,Item2[#Data],6,FALSE),"")</f>
        <v>0</v>
      </c>
    </row>
    <row r="91" spans="2:14" x14ac:dyDescent="0.25">
      <c r="B91" s="5">
        <v>51</v>
      </c>
      <c r="C91" s="346">
        <f>IFERROR(VLOOKUP(B91,Item2[#Data],3,FALSE),"")</f>
        <v>0</v>
      </c>
      <c r="D91" s="346" t="str">
        <f>IFERROR(VLOOKUP(B91,Item2[#Data],2,FALSE),"")</f>
        <v xml:space="preserve"> </v>
      </c>
      <c r="E91" s="344">
        <f>IFERROR(VLOOKUP(B91,Item2[#Data],4,FALSE),"")</f>
        <v>0</v>
      </c>
      <c r="F91" s="344" t="str">
        <f>IFERROR(VLOOKUP(B91,Item2[#Data],5,FALSE),"")</f>
        <v/>
      </c>
      <c r="G91" s="345" t="str">
        <f>IF(N91&lt;&gt;0,CONCATENATE(TEXT(B91,"00"),TEXT('ORDEN DE CUARENTENA'!$AE$3,"000"),TEXT('ORDEN DE CUARENTENA'!$I$6,"yy"),TEXT(VLOOKUP('ORDEN DE CUARENTENA'!$AE$2,Region2[],2,FALSE),"00")),"")</f>
        <v/>
      </c>
      <c r="H91" s="382">
        <f>IFERROR(IF(ISTEXT(D91),IF(N91=0,VLOOKUP(B91,Item2[#Data],10,FALSE),VLOOKUP(B91,Item2[#Data],8,FALSE)),""),"")</f>
        <v>0</v>
      </c>
      <c r="N91" s="344">
        <f>IFERROR(VLOOKUP(B91,Item2[#Data],6,FALSE),"")</f>
        <v>0</v>
      </c>
    </row>
    <row r="92" spans="2:14" x14ac:dyDescent="0.25">
      <c r="B92" s="5">
        <v>52</v>
      </c>
      <c r="C92" s="346">
        <f>IFERROR(VLOOKUP(B92,Item2[#Data],3,FALSE),"")</f>
        <v>0</v>
      </c>
      <c r="D92" s="346" t="str">
        <f>IFERROR(VLOOKUP(B92,Item2[#Data],2,FALSE),"")</f>
        <v xml:space="preserve"> </v>
      </c>
      <c r="E92" s="344">
        <f>IFERROR(VLOOKUP(B92,Item2[#Data],4,FALSE),"")</f>
        <v>0</v>
      </c>
      <c r="F92" s="344" t="str">
        <f>IFERROR(VLOOKUP(B92,Item2[#Data],5,FALSE),"")</f>
        <v/>
      </c>
      <c r="G92" s="345" t="str">
        <f>IF(N92&lt;&gt;0,CONCATENATE(TEXT(B92,"00"),TEXT('ORDEN DE CUARENTENA'!$AE$3,"000"),TEXT('ORDEN DE CUARENTENA'!$I$6,"yy"),TEXT(VLOOKUP('ORDEN DE CUARENTENA'!$AE$2,Region2[],2,FALSE),"00")),"")</f>
        <v/>
      </c>
      <c r="H92" s="382">
        <f>IFERROR(IF(ISTEXT(D92),IF(N92=0,VLOOKUP(B92,Item2[#Data],10,FALSE),VLOOKUP(B92,Item2[#Data],8,FALSE)),""),"")</f>
        <v>0</v>
      </c>
      <c r="N92" s="344">
        <f>IFERROR(VLOOKUP(B92,Item2[#Data],6,FALSE),"")</f>
        <v>0</v>
      </c>
    </row>
    <row r="93" spans="2:14" x14ac:dyDescent="0.25">
      <c r="B93" s="5">
        <v>53</v>
      </c>
      <c r="C93" s="346">
        <f>IFERROR(VLOOKUP(B93,Item2[#Data],3,FALSE),"")</f>
        <v>0</v>
      </c>
      <c r="D93" s="346" t="str">
        <f>IFERROR(VLOOKUP(B93,Item2[#Data],2,FALSE),"")</f>
        <v xml:space="preserve"> </v>
      </c>
      <c r="E93" s="344">
        <f>IFERROR(VLOOKUP(B93,Item2[#Data],4,FALSE),"")</f>
        <v>0</v>
      </c>
      <c r="F93" s="344" t="str">
        <f>IFERROR(VLOOKUP(B93,Item2[#Data],5,FALSE),"")</f>
        <v/>
      </c>
      <c r="G93" s="345" t="str">
        <f>IF(N93&lt;&gt;0,CONCATENATE(TEXT(B93,"00"),TEXT('ORDEN DE CUARENTENA'!$AE$3,"000"),TEXT('ORDEN DE CUARENTENA'!$I$6,"yy"),TEXT(VLOOKUP('ORDEN DE CUARENTENA'!$AE$2,Region2[],2,FALSE),"00")),"")</f>
        <v/>
      </c>
      <c r="H93" s="382">
        <f>IFERROR(IF(ISTEXT(D93),IF(N93=0,VLOOKUP(B93,Item2[#Data],10,FALSE),VLOOKUP(B93,Item2[#Data],8,FALSE)),""),"")</f>
        <v>0</v>
      </c>
      <c r="N93" s="344">
        <f>IFERROR(VLOOKUP(B93,Item2[#Data],6,FALSE),"")</f>
        <v>0</v>
      </c>
    </row>
    <row r="94" spans="2:14" x14ac:dyDescent="0.25">
      <c r="B94" s="5">
        <v>54</v>
      </c>
      <c r="C94" s="346">
        <f>IFERROR(VLOOKUP(B94,Item2[#Data],3,FALSE),"")</f>
        <v>0</v>
      </c>
      <c r="D94" s="346" t="str">
        <f>IFERROR(VLOOKUP(B94,Item2[#Data],2,FALSE),"")</f>
        <v xml:space="preserve"> </v>
      </c>
      <c r="E94" s="344">
        <f>IFERROR(VLOOKUP(B94,Item2[#Data],4,FALSE),"")</f>
        <v>0</v>
      </c>
      <c r="F94" s="344" t="str">
        <f>IFERROR(VLOOKUP(B94,Item2[#Data],5,FALSE),"")</f>
        <v/>
      </c>
      <c r="G94" s="345" t="str">
        <f>IF(N94&lt;&gt;0,CONCATENATE(TEXT(B94,"00"),TEXT('ORDEN DE CUARENTENA'!$AE$3,"000"),TEXT('ORDEN DE CUARENTENA'!$I$6,"yy"),TEXT(VLOOKUP('ORDEN DE CUARENTENA'!$AE$2,Region2[],2,FALSE),"00")),"")</f>
        <v/>
      </c>
      <c r="H94" s="382">
        <f>IFERROR(IF(ISTEXT(D94),IF(N94=0,VLOOKUP(B94,Item2[#Data],10,FALSE),VLOOKUP(B94,Item2[#Data],8,FALSE)),""),"")</f>
        <v>0</v>
      </c>
      <c r="N94" s="344">
        <f>IFERROR(VLOOKUP(B94,Item2[#Data],6,FALSE),"")</f>
        <v>0</v>
      </c>
    </row>
    <row r="95" spans="2:14" x14ac:dyDescent="0.25">
      <c r="B95" s="5">
        <v>55</v>
      </c>
      <c r="C95" s="346">
        <f>IFERROR(VLOOKUP(B95,Item2[#Data],3,FALSE),"")</f>
        <v>0</v>
      </c>
      <c r="D95" s="346" t="str">
        <f>IFERROR(VLOOKUP(B95,Item2[#Data],2,FALSE),"")</f>
        <v xml:space="preserve"> </v>
      </c>
      <c r="E95" s="344">
        <f>IFERROR(VLOOKUP(B95,Item2[#Data],4,FALSE),"")</f>
        <v>0</v>
      </c>
      <c r="F95" s="344" t="str">
        <f>IFERROR(VLOOKUP(B95,Item2[#Data],5,FALSE),"")</f>
        <v/>
      </c>
      <c r="G95" s="345" t="str">
        <f>IF(N95&lt;&gt;0,CONCATENATE(TEXT(B95,"00"),TEXT('ORDEN DE CUARENTENA'!$AE$3,"000"),TEXT('ORDEN DE CUARENTENA'!$I$6,"yy"),TEXT(VLOOKUP('ORDEN DE CUARENTENA'!$AE$2,Region2[],2,FALSE),"00")),"")</f>
        <v/>
      </c>
      <c r="H95" s="382">
        <f>IFERROR(IF(ISTEXT(D95),IF(N95=0,VLOOKUP(B95,Item2[#Data],10,FALSE),VLOOKUP(B95,Item2[#Data],8,FALSE)),""),"")</f>
        <v>0</v>
      </c>
      <c r="N95" s="344">
        <f>IFERROR(VLOOKUP(B95,Item2[#Data],6,FALSE),"")</f>
        <v>0</v>
      </c>
    </row>
    <row r="96" spans="2:14" x14ac:dyDescent="0.25">
      <c r="B96" s="5">
        <v>56</v>
      </c>
      <c r="C96" s="346">
        <f>IFERROR(VLOOKUP(B96,Item2[#Data],3,FALSE),"")</f>
        <v>0</v>
      </c>
      <c r="D96" s="346" t="str">
        <f>IFERROR(VLOOKUP(B96,Item2[#Data],2,FALSE),"")</f>
        <v xml:space="preserve"> </v>
      </c>
      <c r="E96" s="344">
        <f>IFERROR(VLOOKUP(B96,Item2[#Data],4,FALSE),"")</f>
        <v>0</v>
      </c>
      <c r="F96" s="344" t="str">
        <f>IFERROR(VLOOKUP(B96,Item2[#Data],5,FALSE),"")</f>
        <v/>
      </c>
      <c r="G96" s="345" t="str">
        <f>IF(N96&lt;&gt;0,CONCATENATE(TEXT(B96,"00"),TEXT('ORDEN DE CUARENTENA'!$AE$3,"000"),TEXT('ORDEN DE CUARENTENA'!$I$6,"yy"),TEXT(VLOOKUP('ORDEN DE CUARENTENA'!$AE$2,Region2[],2,FALSE),"00")),"")</f>
        <v/>
      </c>
      <c r="H96" s="382">
        <f>IFERROR(IF(ISTEXT(D96),IF(N96=0,VLOOKUP(B96,Item2[#Data],10,FALSE),VLOOKUP(B96,Item2[#Data],8,FALSE)),""),"")</f>
        <v>0</v>
      </c>
      <c r="N96" s="344">
        <f>IFERROR(VLOOKUP(B96,Item2[#Data],6,FALSE),"")</f>
        <v>0</v>
      </c>
    </row>
    <row r="97" spans="2:14" x14ac:dyDescent="0.25">
      <c r="B97" s="5">
        <v>57</v>
      </c>
      <c r="C97" s="346">
        <f>IFERROR(VLOOKUP(B97,Item2[#Data],3,FALSE),"")</f>
        <v>0</v>
      </c>
      <c r="D97" s="346" t="str">
        <f>IFERROR(VLOOKUP(B97,Item2[#Data],2,FALSE),"")</f>
        <v xml:space="preserve"> </v>
      </c>
      <c r="E97" s="344">
        <f>IFERROR(VLOOKUP(B97,Item2[#Data],4,FALSE),"")</f>
        <v>0</v>
      </c>
      <c r="F97" s="344" t="str">
        <f>IFERROR(VLOOKUP(B97,Item2[#Data],5,FALSE),"")</f>
        <v/>
      </c>
      <c r="G97" s="345" t="str">
        <f>IF(N97&lt;&gt;0,CONCATENATE(TEXT(B97,"00"),TEXT('ORDEN DE CUARENTENA'!$AE$3,"000"),TEXT('ORDEN DE CUARENTENA'!$I$6,"yy"),TEXT(VLOOKUP('ORDEN DE CUARENTENA'!$AE$2,Region2[],2,FALSE),"00")),"")</f>
        <v/>
      </c>
      <c r="H97" s="382">
        <f>IFERROR(IF(ISTEXT(D97),IF(N97=0,VLOOKUP(B97,Item2[#Data],10,FALSE),VLOOKUP(B97,Item2[#Data],8,FALSE)),""),"")</f>
        <v>0</v>
      </c>
      <c r="N97" s="344">
        <f>IFERROR(VLOOKUP(B97,Item2[#Data],6,FALSE),"")</f>
        <v>0</v>
      </c>
    </row>
    <row r="98" spans="2:14" x14ac:dyDescent="0.25">
      <c r="B98" s="5">
        <v>58</v>
      </c>
      <c r="C98" s="346">
        <f>IFERROR(VLOOKUP(B98,Item2[#Data],3,FALSE),"")</f>
        <v>0</v>
      </c>
      <c r="D98" s="346" t="str">
        <f>IFERROR(VLOOKUP(B98,Item2[#Data],2,FALSE),"")</f>
        <v xml:space="preserve"> </v>
      </c>
      <c r="E98" s="344">
        <f>IFERROR(VLOOKUP(B98,Item2[#Data],4,FALSE),"")</f>
        <v>0</v>
      </c>
      <c r="F98" s="344" t="str">
        <f>IFERROR(VLOOKUP(B98,Item2[#Data],5,FALSE),"")</f>
        <v/>
      </c>
      <c r="G98" s="345" t="str">
        <f>IF(N98&lt;&gt;0,CONCATENATE(TEXT(B98,"00"),TEXT('ORDEN DE CUARENTENA'!$AE$3,"000"),TEXT('ORDEN DE CUARENTENA'!$I$6,"yy"),TEXT(VLOOKUP('ORDEN DE CUARENTENA'!$AE$2,Region2[],2,FALSE),"00")),"")</f>
        <v/>
      </c>
      <c r="H98" s="382">
        <f>IFERROR(IF(ISTEXT(D98),IF(N98=0,VLOOKUP(B98,Item2[#Data],10,FALSE),VLOOKUP(B98,Item2[#Data],8,FALSE)),""),"")</f>
        <v>0</v>
      </c>
      <c r="N98" s="344">
        <f>IFERROR(VLOOKUP(B98,Item2[#Data],6,FALSE),"")</f>
        <v>0</v>
      </c>
    </row>
    <row r="99" spans="2:14" x14ac:dyDescent="0.25">
      <c r="B99" s="5">
        <v>59</v>
      </c>
      <c r="C99" s="346">
        <f>IFERROR(VLOOKUP(B99,Item2[#Data],3,FALSE),"")</f>
        <v>0</v>
      </c>
      <c r="D99" s="346" t="str">
        <f>IFERROR(VLOOKUP(B99,Item2[#Data],2,FALSE),"")</f>
        <v xml:space="preserve"> </v>
      </c>
      <c r="E99" s="344">
        <f>IFERROR(VLOOKUP(B99,Item2[#Data],4,FALSE),"")</f>
        <v>0</v>
      </c>
      <c r="F99" s="344" t="str">
        <f>IFERROR(VLOOKUP(B99,Item2[#Data],5,FALSE),"")</f>
        <v/>
      </c>
      <c r="G99" s="345" t="str">
        <f>IF(N99&lt;&gt;0,CONCATENATE(TEXT(B99,"00"),TEXT('ORDEN DE CUARENTENA'!$AE$3,"000"),TEXT('ORDEN DE CUARENTENA'!$I$6,"yy"),TEXT(VLOOKUP('ORDEN DE CUARENTENA'!$AE$2,Region2[],2,FALSE),"00")),"")</f>
        <v/>
      </c>
      <c r="H99" s="382">
        <f>IFERROR(IF(ISTEXT(D99),IF(N99=0,VLOOKUP(B99,Item2[#Data],10,FALSE),VLOOKUP(B99,Item2[#Data],8,FALSE)),""),"")</f>
        <v>0</v>
      </c>
      <c r="N99" s="344">
        <f>IFERROR(VLOOKUP(B99,Item2[#Data],6,FALSE),"")</f>
        <v>0</v>
      </c>
    </row>
    <row r="100" spans="2:14" x14ac:dyDescent="0.25">
      <c r="B100" s="5">
        <v>60</v>
      </c>
      <c r="C100" s="346">
        <f>IFERROR(VLOOKUP(B100,Item2[#Data],3,FALSE),"")</f>
        <v>0</v>
      </c>
      <c r="D100" s="346" t="str">
        <f>IFERROR(VLOOKUP(B100,Item2[#Data],2,FALSE),"")</f>
        <v xml:space="preserve"> </v>
      </c>
      <c r="E100" s="344">
        <f>IFERROR(VLOOKUP(B100,Item2[#Data],4,FALSE),"")</f>
        <v>0</v>
      </c>
      <c r="F100" s="344" t="str">
        <f>IFERROR(VLOOKUP(B100,Item2[#Data],5,FALSE),"")</f>
        <v/>
      </c>
      <c r="G100" s="345" t="str">
        <f>IF(N100&lt;&gt;0,CONCATENATE(TEXT(B100,"00"),TEXT('ORDEN DE CUARENTENA'!$AE$3,"000"),TEXT('ORDEN DE CUARENTENA'!$I$6,"yy"),TEXT(VLOOKUP('ORDEN DE CUARENTENA'!$AE$2,Region2[],2,FALSE),"00")),"")</f>
        <v/>
      </c>
      <c r="H100" s="382">
        <f>IFERROR(IF(ISTEXT(D100),IF(N100=0,VLOOKUP(B100,Item2[#Data],10,FALSE),VLOOKUP(B100,Item2[#Data],8,FALSE)),""),"")</f>
        <v>0</v>
      </c>
      <c r="N100" s="344">
        <f>IFERROR(VLOOKUP(B100,Item2[#Data],6,FALSE),"")</f>
        <v>0</v>
      </c>
    </row>
    <row r="101" spans="2:14" x14ac:dyDescent="0.25">
      <c r="B101" s="5">
        <v>61</v>
      </c>
      <c r="C101" s="346">
        <f>IFERROR(VLOOKUP(B101,Item2[#Data],3,FALSE),"")</f>
        <v>0</v>
      </c>
      <c r="D101" s="346" t="str">
        <f>IFERROR(VLOOKUP(B101,Item2[#Data],2,FALSE),"")</f>
        <v xml:space="preserve"> </v>
      </c>
      <c r="E101" s="344">
        <f>IFERROR(VLOOKUP(B101,Item2[#Data],4,FALSE),"")</f>
        <v>0</v>
      </c>
      <c r="F101" s="344" t="str">
        <f>IFERROR(VLOOKUP(B101,Item2[#Data],5,FALSE),"")</f>
        <v/>
      </c>
      <c r="G101" s="345" t="str">
        <f>IF(N101&lt;&gt;0,CONCATENATE(TEXT(B101,"00"),TEXT('ORDEN DE CUARENTENA'!$AE$3,"000"),TEXT('ORDEN DE CUARENTENA'!$I$6,"yy"),TEXT(VLOOKUP('ORDEN DE CUARENTENA'!$AE$2,Region2[],2,FALSE),"00")),"")</f>
        <v/>
      </c>
      <c r="H101" s="382">
        <f>IFERROR(IF(ISTEXT(D101),IF(N101=0,VLOOKUP(B101,Item2[#Data],10,FALSE),VLOOKUP(B101,Item2[#Data],8,FALSE)),""),"")</f>
        <v>0</v>
      </c>
      <c r="N101" s="344">
        <f>IFERROR(VLOOKUP(B101,Item2[#Data],6,FALSE),"")</f>
        <v>0</v>
      </c>
    </row>
    <row r="102" spans="2:14" x14ac:dyDescent="0.25">
      <c r="B102" s="5">
        <v>62</v>
      </c>
      <c r="C102" s="346">
        <f>IFERROR(VLOOKUP(B102,Item2[#Data],3,FALSE),"")</f>
        <v>0</v>
      </c>
      <c r="D102" s="346" t="str">
        <f>IFERROR(VLOOKUP(B102,Item2[#Data],2,FALSE),"")</f>
        <v xml:space="preserve"> </v>
      </c>
      <c r="E102" s="344">
        <f>IFERROR(VLOOKUP(B102,Item2[#Data],4,FALSE),"")</f>
        <v>0</v>
      </c>
      <c r="F102" s="344" t="str">
        <f>IFERROR(VLOOKUP(B102,Item2[#Data],5,FALSE),"")</f>
        <v/>
      </c>
      <c r="G102" s="345" t="str">
        <f>IF(N102&lt;&gt;0,CONCATENATE(TEXT(B102,"00"),TEXT('ORDEN DE CUARENTENA'!$AE$3,"000"),TEXT('ORDEN DE CUARENTENA'!$I$6,"yy"),TEXT(VLOOKUP('ORDEN DE CUARENTENA'!$AE$2,Region2[],2,FALSE),"00")),"")</f>
        <v/>
      </c>
      <c r="H102" s="382">
        <f>IFERROR(IF(ISTEXT(D102),IF(N102=0,VLOOKUP(B102,Item2[#Data],10,FALSE),VLOOKUP(B102,Item2[#Data],8,FALSE)),""),"")</f>
        <v>0</v>
      </c>
      <c r="N102" s="344">
        <f>IFERROR(VLOOKUP(B102,Item2[#Data],6,FALSE),"")</f>
        <v>0</v>
      </c>
    </row>
    <row r="103" spans="2:14" x14ac:dyDescent="0.25">
      <c r="B103" s="5">
        <v>63</v>
      </c>
      <c r="C103" s="346">
        <f>IFERROR(VLOOKUP(B103,Item2[#Data],3,FALSE),"")</f>
        <v>0</v>
      </c>
      <c r="D103" s="346" t="str">
        <f>IFERROR(VLOOKUP(B103,Item2[#Data],2,FALSE),"")</f>
        <v xml:space="preserve"> </v>
      </c>
      <c r="E103" s="344">
        <f>IFERROR(VLOOKUP(B103,Item2[#Data],4,FALSE),"")</f>
        <v>0</v>
      </c>
      <c r="F103" s="344" t="str">
        <f>IFERROR(VLOOKUP(B103,Item2[#Data],5,FALSE),"")</f>
        <v/>
      </c>
      <c r="G103" s="345" t="str">
        <f>IF(N103&lt;&gt;0,CONCATENATE(TEXT(B103,"00"),TEXT('ORDEN DE CUARENTENA'!$AE$3,"000"),TEXT('ORDEN DE CUARENTENA'!$I$6,"yy"),TEXT(VLOOKUP('ORDEN DE CUARENTENA'!$AE$2,Region2[],2,FALSE),"00")),"")</f>
        <v/>
      </c>
      <c r="H103" s="382">
        <f>IFERROR(IF(ISTEXT(D103),IF(N103=0,VLOOKUP(B103,Item2[#Data],10,FALSE),VLOOKUP(B103,Item2[#Data],8,FALSE)),""),"")</f>
        <v>0</v>
      </c>
      <c r="N103" s="344">
        <f>IFERROR(VLOOKUP(B103,Item2[#Data],6,FALSE),"")</f>
        <v>0</v>
      </c>
    </row>
    <row r="104" spans="2:14" x14ac:dyDescent="0.25">
      <c r="B104" s="5">
        <v>64</v>
      </c>
      <c r="C104" s="346">
        <f>IFERROR(VLOOKUP(B104,Item2[#Data],3,FALSE),"")</f>
        <v>0</v>
      </c>
      <c r="D104" s="346" t="str">
        <f>IFERROR(VLOOKUP(B104,Item2[#Data],2,FALSE),"")</f>
        <v xml:space="preserve"> </v>
      </c>
      <c r="E104" s="344">
        <f>IFERROR(VLOOKUP(B104,Item2[#Data],4,FALSE),"")</f>
        <v>0</v>
      </c>
      <c r="F104" s="344" t="str">
        <f>IFERROR(VLOOKUP(B104,Item2[#Data],5,FALSE),"")</f>
        <v/>
      </c>
      <c r="G104" s="345" t="str">
        <f>IF(N104&lt;&gt;0,CONCATENATE(TEXT(B104,"00"),TEXT('ORDEN DE CUARENTENA'!$AE$3,"000"),TEXT('ORDEN DE CUARENTENA'!$I$6,"yy"),TEXT(VLOOKUP('ORDEN DE CUARENTENA'!$AE$2,Region2[],2,FALSE),"00")),"")</f>
        <v/>
      </c>
      <c r="H104" s="382">
        <f>IFERROR(IF(ISTEXT(D104),IF(N104=0,VLOOKUP(B104,Item2[#Data],10,FALSE),VLOOKUP(B104,Item2[#Data],8,FALSE)),""),"")</f>
        <v>0</v>
      </c>
      <c r="N104" s="344">
        <f>IFERROR(VLOOKUP(B104,Item2[#Data],6,FALSE),"")</f>
        <v>0</v>
      </c>
    </row>
    <row r="105" spans="2:14" x14ac:dyDescent="0.25">
      <c r="B105" s="5">
        <v>65</v>
      </c>
      <c r="C105" s="346">
        <f>IFERROR(VLOOKUP(B105,Item2[#Data],3,FALSE),"")</f>
        <v>0</v>
      </c>
      <c r="D105" s="346" t="str">
        <f>IFERROR(VLOOKUP(B105,Item2[#Data],2,FALSE),"")</f>
        <v xml:space="preserve"> </v>
      </c>
      <c r="E105" s="344">
        <f>IFERROR(VLOOKUP(B105,Item2[#Data],4,FALSE),"")</f>
        <v>0</v>
      </c>
      <c r="F105" s="344" t="str">
        <f>IFERROR(VLOOKUP(B105,Item2[#Data],5,FALSE),"")</f>
        <v/>
      </c>
      <c r="G105" s="345" t="str">
        <f>IF(N105&lt;&gt;0,CONCATENATE(TEXT(B105,"00"),TEXT('ORDEN DE CUARENTENA'!$AE$3,"000"),TEXT('ORDEN DE CUARENTENA'!$I$6,"yy"),TEXT(VLOOKUP('ORDEN DE CUARENTENA'!$AE$2,Region2[],2,FALSE),"00")),"")</f>
        <v/>
      </c>
      <c r="H105" s="382">
        <f>IFERROR(IF(ISTEXT(D105),IF(N105=0,VLOOKUP(B105,Item2[#Data],10,FALSE),VLOOKUP(B105,Item2[#Data],8,FALSE)),""),"")</f>
        <v>0</v>
      </c>
      <c r="N105" s="344">
        <f>IFERROR(VLOOKUP(B105,Item2[#Data],6,FALSE),"")</f>
        <v>0</v>
      </c>
    </row>
    <row r="106" spans="2:14" x14ac:dyDescent="0.25">
      <c r="B106" s="5">
        <v>66</v>
      </c>
      <c r="C106" s="346">
        <f>IFERROR(VLOOKUP(B106,Item2[#Data],3,FALSE),"")</f>
        <v>0</v>
      </c>
      <c r="D106" s="346" t="str">
        <f>IFERROR(VLOOKUP(B106,Item2[#Data],2,FALSE),"")</f>
        <v xml:space="preserve"> </v>
      </c>
      <c r="E106" s="344">
        <f>IFERROR(VLOOKUP(B106,Item2[#Data],4,FALSE),"")</f>
        <v>0</v>
      </c>
      <c r="F106" s="344" t="str">
        <f>IFERROR(VLOOKUP(B106,Item2[#Data],5,FALSE),"")</f>
        <v/>
      </c>
      <c r="G106" s="345" t="str">
        <f>IF(N106&lt;&gt;0,CONCATENATE(TEXT(B106,"00"),TEXT('ORDEN DE CUARENTENA'!$AE$3,"000"),TEXT('ORDEN DE CUARENTENA'!$I$6,"yy"),TEXT(VLOOKUP('ORDEN DE CUARENTENA'!$AE$2,Region2[],2,FALSE),"00")),"")</f>
        <v/>
      </c>
      <c r="H106" s="382">
        <f>IFERROR(IF(ISTEXT(D106),IF(N106=0,VLOOKUP(B106,Item2[#Data],10,FALSE),VLOOKUP(B106,Item2[#Data],8,FALSE)),""),"")</f>
        <v>0</v>
      </c>
      <c r="N106" s="344">
        <f>IFERROR(VLOOKUP(B106,Item2[#Data],6,FALSE),"")</f>
        <v>0</v>
      </c>
    </row>
    <row r="107" spans="2:14" x14ac:dyDescent="0.25">
      <c r="B107" s="5">
        <v>67</v>
      </c>
      <c r="C107" s="346">
        <f>IFERROR(VLOOKUP(B107,Item2[#Data],3,FALSE),"")</f>
        <v>0</v>
      </c>
      <c r="D107" s="346" t="str">
        <f>IFERROR(VLOOKUP(B107,Item2[#Data],2,FALSE),"")</f>
        <v xml:space="preserve"> </v>
      </c>
      <c r="E107" s="344">
        <f>IFERROR(VLOOKUP(B107,Item2[#Data],4,FALSE),"")</f>
        <v>0</v>
      </c>
      <c r="F107" s="344" t="str">
        <f>IFERROR(VLOOKUP(B107,Item2[#Data],5,FALSE),"")</f>
        <v/>
      </c>
      <c r="G107" s="345" t="str">
        <f>IF(N107&lt;&gt;0,CONCATENATE(TEXT(B107,"00"),TEXT('ORDEN DE CUARENTENA'!$AE$3,"000"),TEXT('ORDEN DE CUARENTENA'!$I$6,"yy"),TEXT(VLOOKUP('ORDEN DE CUARENTENA'!$AE$2,Region2[],2,FALSE),"00")),"")</f>
        <v/>
      </c>
      <c r="H107" s="382">
        <f>IFERROR(IF(ISTEXT(D107),IF(N107=0,VLOOKUP(B107,Item2[#Data],10,FALSE),VLOOKUP(B107,Item2[#Data],8,FALSE)),""),"")</f>
        <v>0</v>
      </c>
      <c r="N107" s="344">
        <f>IFERROR(VLOOKUP(B107,Item2[#Data],6,FALSE),"")</f>
        <v>0</v>
      </c>
    </row>
    <row r="108" spans="2:14" x14ac:dyDescent="0.25">
      <c r="B108" s="5">
        <v>68</v>
      </c>
      <c r="C108" s="346">
        <f>IFERROR(VLOOKUP(B108,Item2[#Data],3,FALSE),"")</f>
        <v>0</v>
      </c>
      <c r="D108" s="346" t="str">
        <f>IFERROR(VLOOKUP(B108,Item2[#Data],2,FALSE),"")</f>
        <v xml:space="preserve"> </v>
      </c>
      <c r="E108" s="344">
        <f>IFERROR(VLOOKUP(B108,Item2[#Data],4,FALSE),"")</f>
        <v>0</v>
      </c>
      <c r="F108" s="344" t="str">
        <f>IFERROR(VLOOKUP(B108,Item2[#Data],5,FALSE),"")</f>
        <v/>
      </c>
      <c r="G108" s="345" t="str">
        <f>IF(N108&lt;&gt;0,CONCATENATE(TEXT(B108,"00"),TEXT('ORDEN DE CUARENTENA'!$AE$3,"000"),TEXT('ORDEN DE CUARENTENA'!$I$6,"yy"),TEXT(VLOOKUP('ORDEN DE CUARENTENA'!$AE$2,Region2[],2,FALSE),"00")),"")</f>
        <v/>
      </c>
      <c r="H108" s="382">
        <f>IFERROR(IF(ISTEXT(D108),IF(N108=0,VLOOKUP(B108,Item2[#Data],10,FALSE),VLOOKUP(B108,Item2[#Data],8,FALSE)),""),"")</f>
        <v>0</v>
      </c>
      <c r="N108" s="344">
        <f>IFERROR(VLOOKUP(B108,Item2[#Data],6,FALSE),"")</f>
        <v>0</v>
      </c>
    </row>
    <row r="109" spans="2:14" x14ac:dyDescent="0.25">
      <c r="B109" s="5">
        <v>69</v>
      </c>
      <c r="C109" s="346">
        <f>IFERROR(VLOOKUP(B109,Item2[#Data],3,FALSE),"")</f>
        <v>0</v>
      </c>
      <c r="D109" s="346" t="str">
        <f>IFERROR(VLOOKUP(B109,Item2[#Data],2,FALSE),"")</f>
        <v xml:space="preserve"> </v>
      </c>
      <c r="E109" s="344">
        <f>IFERROR(VLOOKUP(B109,Item2[#Data],4,FALSE),"")</f>
        <v>0</v>
      </c>
      <c r="F109" s="344" t="str">
        <f>IFERROR(VLOOKUP(B109,Item2[#Data],5,FALSE),"")</f>
        <v/>
      </c>
      <c r="G109" s="345" t="str">
        <f>IF(N109&lt;&gt;0,CONCATENATE(TEXT(B109,"00"),TEXT('ORDEN DE CUARENTENA'!$AE$3,"000"),TEXT('ORDEN DE CUARENTENA'!$I$6,"yy"),TEXT(VLOOKUP('ORDEN DE CUARENTENA'!$AE$2,Region2[],2,FALSE),"00")),"")</f>
        <v/>
      </c>
      <c r="H109" s="382">
        <f>IFERROR(IF(ISTEXT(D109),IF(N109=0,VLOOKUP(B109,Item2[#Data],10,FALSE),VLOOKUP(B109,Item2[#Data],8,FALSE)),""),"")</f>
        <v>0</v>
      </c>
      <c r="N109" s="344">
        <f>IFERROR(VLOOKUP(B109,Item2[#Data],6,FALSE),"")</f>
        <v>0</v>
      </c>
    </row>
    <row r="110" spans="2:14" x14ac:dyDescent="0.25">
      <c r="B110" s="5">
        <v>70</v>
      </c>
      <c r="C110" s="346">
        <f>IFERROR(VLOOKUP(B110,Item2[#Data],3,FALSE),"")</f>
        <v>0</v>
      </c>
      <c r="D110" s="346" t="str">
        <f>IFERROR(VLOOKUP(B110,Item2[#Data],2,FALSE),"")</f>
        <v xml:space="preserve"> </v>
      </c>
      <c r="E110" s="344">
        <f>IFERROR(VLOOKUP(B110,Item2[#Data],4,FALSE),"")</f>
        <v>0</v>
      </c>
      <c r="F110" s="344" t="str">
        <f>IFERROR(VLOOKUP(B110,Item2[#Data],5,FALSE),"")</f>
        <v/>
      </c>
      <c r="G110" s="345" t="str">
        <f>IF(N110&lt;&gt;0,CONCATENATE(TEXT(B110,"00"),TEXT('ORDEN DE CUARENTENA'!$AE$3,"000"),TEXT('ORDEN DE CUARENTENA'!$I$6,"yy"),TEXT(VLOOKUP('ORDEN DE CUARENTENA'!$AE$2,Region2[],2,FALSE),"00")),"")</f>
        <v/>
      </c>
      <c r="H110" s="382">
        <f>IFERROR(IF(ISTEXT(D110),IF(N110=0,VLOOKUP(B110,Item2[#Data],10,FALSE),VLOOKUP(B110,Item2[#Data],8,FALSE)),""),"")</f>
        <v>0</v>
      </c>
      <c r="N110" s="344">
        <f>IFERROR(VLOOKUP(B110,Item2[#Data],6,FALSE),"")</f>
        <v>0</v>
      </c>
    </row>
    <row r="111" spans="2:14" x14ac:dyDescent="0.25">
      <c r="B111" s="5">
        <v>71</v>
      </c>
      <c r="C111" s="346">
        <f>IFERROR(VLOOKUP(B111,Item2[#Data],3,FALSE),"")</f>
        <v>0</v>
      </c>
      <c r="D111" s="346" t="str">
        <f>IFERROR(VLOOKUP(B111,Item2[#Data],2,FALSE),"")</f>
        <v xml:space="preserve"> </v>
      </c>
      <c r="E111" s="344">
        <f>IFERROR(VLOOKUP(B111,Item2[#Data],4,FALSE),"")</f>
        <v>0</v>
      </c>
      <c r="F111" s="344" t="str">
        <f>IFERROR(VLOOKUP(B111,Item2[#Data],5,FALSE),"")</f>
        <v/>
      </c>
      <c r="G111" s="345" t="str">
        <f>IF(N111&lt;&gt;0,CONCATENATE(TEXT(B111,"00"),TEXT('ORDEN DE CUARENTENA'!$AE$3,"000"),TEXT('ORDEN DE CUARENTENA'!$I$6,"yy"),TEXT(VLOOKUP('ORDEN DE CUARENTENA'!$AE$2,Region2[],2,FALSE),"00")),"")</f>
        <v/>
      </c>
      <c r="H111" s="382">
        <f>IFERROR(IF(ISTEXT(D111),IF(N111=0,VLOOKUP(B111,Item2[#Data],10,FALSE),VLOOKUP(B111,Item2[#Data],8,FALSE)),""),"")</f>
        <v>0</v>
      </c>
      <c r="N111" s="344">
        <f>IFERROR(VLOOKUP(B111,Item2[#Data],6,FALSE),"")</f>
        <v>0</v>
      </c>
    </row>
    <row r="112" spans="2:14" x14ac:dyDescent="0.25">
      <c r="B112" s="5">
        <v>72</v>
      </c>
      <c r="C112" s="346">
        <f>IFERROR(VLOOKUP(B112,Item2[#Data],3,FALSE),"")</f>
        <v>0</v>
      </c>
      <c r="D112" s="346" t="str">
        <f>IFERROR(VLOOKUP(B112,Item2[#Data],2,FALSE),"")</f>
        <v xml:space="preserve"> </v>
      </c>
      <c r="E112" s="344">
        <f>IFERROR(VLOOKUP(B112,Item2[#Data],4,FALSE),"")</f>
        <v>0</v>
      </c>
      <c r="F112" s="344" t="str">
        <f>IFERROR(VLOOKUP(B112,Item2[#Data],5,FALSE),"")</f>
        <v/>
      </c>
      <c r="G112" s="345" t="str">
        <f>IF(N112&lt;&gt;0,CONCATENATE(TEXT(B112,"00"),TEXT('ORDEN DE CUARENTENA'!$AE$3,"000"),TEXT('ORDEN DE CUARENTENA'!$I$6,"yy"),TEXT(VLOOKUP('ORDEN DE CUARENTENA'!$AE$2,Region2[],2,FALSE),"00")),"")</f>
        <v/>
      </c>
      <c r="H112" s="382">
        <f>IFERROR(IF(ISTEXT(D112),IF(N112=0,VLOOKUP(B112,Item2[#Data],10,FALSE),VLOOKUP(B112,Item2[#Data],8,FALSE)),""),"")</f>
        <v>0</v>
      </c>
      <c r="N112" s="344">
        <f>IFERROR(VLOOKUP(B112,Item2[#Data],6,FALSE),"")</f>
        <v>0</v>
      </c>
    </row>
    <row r="113" spans="2:14" x14ac:dyDescent="0.25">
      <c r="B113" s="5">
        <v>73</v>
      </c>
      <c r="C113" s="346">
        <f>IFERROR(VLOOKUP(B113,Item2[#Data],3,FALSE),"")</f>
        <v>0</v>
      </c>
      <c r="D113" s="346" t="str">
        <f>IFERROR(VLOOKUP(B113,Item2[#Data],2,FALSE),"")</f>
        <v xml:space="preserve"> </v>
      </c>
      <c r="E113" s="344">
        <f>IFERROR(VLOOKUP(B113,Item2[#Data],4,FALSE),"")</f>
        <v>0</v>
      </c>
      <c r="F113" s="344" t="str">
        <f>IFERROR(VLOOKUP(B113,Item2[#Data],5,FALSE),"")</f>
        <v/>
      </c>
      <c r="G113" s="345" t="str">
        <f>IF(N113&lt;&gt;0,CONCATENATE(TEXT(B113,"00"),TEXT('ORDEN DE CUARENTENA'!$AE$3,"000"),TEXT('ORDEN DE CUARENTENA'!$I$6,"yy"),TEXT(VLOOKUP('ORDEN DE CUARENTENA'!$AE$2,Region2[],2,FALSE),"00")),"")</f>
        <v/>
      </c>
      <c r="H113" s="382">
        <f>IFERROR(IF(ISTEXT(D113),IF(N113=0,VLOOKUP(B113,Item2[#Data],10,FALSE),VLOOKUP(B113,Item2[#Data],8,FALSE)),""),"")</f>
        <v>0</v>
      </c>
      <c r="N113" s="344">
        <f>IFERROR(VLOOKUP(B113,Item2[#Data],6,FALSE),"")</f>
        <v>0</v>
      </c>
    </row>
    <row r="114" spans="2:14" x14ac:dyDescent="0.25">
      <c r="B114" s="5">
        <v>74</v>
      </c>
      <c r="C114" s="346">
        <f>IFERROR(VLOOKUP(B114,Item2[#Data],3,FALSE),"")</f>
        <v>0</v>
      </c>
      <c r="D114" s="346" t="str">
        <f>IFERROR(VLOOKUP(B114,Item2[#Data],2,FALSE),"")</f>
        <v xml:space="preserve"> </v>
      </c>
      <c r="E114" s="344">
        <f>IFERROR(VLOOKUP(B114,Item2[#Data],4,FALSE),"")</f>
        <v>0</v>
      </c>
      <c r="F114" s="344" t="str">
        <f>IFERROR(VLOOKUP(B114,Item2[#Data],5,FALSE),"")</f>
        <v/>
      </c>
      <c r="G114" s="345" t="str">
        <f>IF(N114&lt;&gt;0,CONCATENATE(TEXT(B114,"00"),TEXT('ORDEN DE CUARENTENA'!$AE$3,"000"),TEXT('ORDEN DE CUARENTENA'!$I$6,"yy"),TEXT(VLOOKUP('ORDEN DE CUARENTENA'!$AE$2,Region2[],2,FALSE),"00")),"")</f>
        <v/>
      </c>
      <c r="H114" s="382">
        <f>IFERROR(IF(ISTEXT(D114),IF(N114=0,VLOOKUP(B114,Item2[#Data],10,FALSE),VLOOKUP(B114,Item2[#Data],8,FALSE)),""),"")</f>
        <v>0</v>
      </c>
      <c r="N114" s="344">
        <f>IFERROR(VLOOKUP(B114,Item2[#Data],6,FALSE),"")</f>
        <v>0</v>
      </c>
    </row>
    <row r="115" spans="2:14" x14ac:dyDescent="0.25">
      <c r="B115" s="5">
        <v>75</v>
      </c>
      <c r="C115" s="346">
        <f>IFERROR(VLOOKUP(B115,Item2[#Data],3,FALSE),"")</f>
        <v>0</v>
      </c>
      <c r="D115" s="346" t="str">
        <f>IFERROR(VLOOKUP(B115,Item2[#Data],2,FALSE),"")</f>
        <v xml:space="preserve"> </v>
      </c>
      <c r="E115" s="344">
        <f>IFERROR(VLOOKUP(B115,Item2[#Data],4,FALSE),"")</f>
        <v>0</v>
      </c>
      <c r="F115" s="344" t="str">
        <f>IFERROR(VLOOKUP(B115,Item2[#Data],5,FALSE),"")</f>
        <v/>
      </c>
      <c r="G115" s="345" t="str">
        <f>IF(N115&lt;&gt;0,CONCATENATE(TEXT(B115,"00"),TEXT('ORDEN DE CUARENTENA'!$AE$3,"000"),TEXT('ORDEN DE CUARENTENA'!$I$6,"yy"),TEXT(VLOOKUP('ORDEN DE CUARENTENA'!$AE$2,Region2[],2,FALSE),"00")),"")</f>
        <v/>
      </c>
      <c r="H115" s="382">
        <f>IFERROR(IF(ISTEXT(D115),IF(N115=0,VLOOKUP(B115,Item2[#Data],10,FALSE),VLOOKUP(B115,Item2[#Data],8,FALSE)),""),"")</f>
        <v>0</v>
      </c>
      <c r="N115" s="344">
        <f>IFERROR(VLOOKUP(B115,Item2[#Data],6,FALSE),"")</f>
        <v>0</v>
      </c>
    </row>
    <row r="116" spans="2:14" x14ac:dyDescent="0.25">
      <c r="B116" s="5">
        <v>76</v>
      </c>
      <c r="C116" s="346">
        <f>IFERROR(VLOOKUP(B116,Item2[#Data],3,FALSE),"")</f>
        <v>0</v>
      </c>
      <c r="D116" s="346" t="str">
        <f>IFERROR(VLOOKUP(B116,Item2[#Data],2,FALSE),"")</f>
        <v xml:space="preserve"> </v>
      </c>
      <c r="E116" s="344">
        <f>IFERROR(VLOOKUP(B116,Item2[#Data],4,FALSE),"")</f>
        <v>0</v>
      </c>
      <c r="F116" s="344" t="str">
        <f>IFERROR(VLOOKUP(B116,Item2[#Data],5,FALSE),"")</f>
        <v/>
      </c>
      <c r="G116" s="345" t="str">
        <f>IF(N116&lt;&gt;0,CONCATENATE(TEXT(B116,"00"),TEXT('ORDEN DE CUARENTENA'!$AE$3,"000"),TEXT('ORDEN DE CUARENTENA'!$I$6,"yy"),TEXT(VLOOKUP('ORDEN DE CUARENTENA'!$AE$2,Region2[],2,FALSE),"00")),"")</f>
        <v/>
      </c>
      <c r="H116" s="382">
        <f>IFERROR(IF(ISTEXT(D116),IF(N116=0,VLOOKUP(B116,Item2[#Data],10,FALSE),VLOOKUP(B116,Item2[#Data],8,FALSE)),""),"")</f>
        <v>0</v>
      </c>
      <c r="N116" s="344">
        <f>IFERROR(VLOOKUP(B116,Item2[#Data],6,FALSE),"")</f>
        <v>0</v>
      </c>
    </row>
    <row r="117" spans="2:14" x14ac:dyDescent="0.25">
      <c r="B117" s="5">
        <v>77</v>
      </c>
      <c r="C117" s="346">
        <f>IFERROR(VLOOKUP(B117,Item2[#Data],3,FALSE),"")</f>
        <v>0</v>
      </c>
      <c r="D117" s="346" t="str">
        <f>IFERROR(VLOOKUP(B117,Item2[#Data],2,FALSE),"")</f>
        <v xml:space="preserve"> </v>
      </c>
      <c r="E117" s="344">
        <f>IFERROR(VLOOKUP(B117,Item2[#Data],4,FALSE),"")</f>
        <v>0</v>
      </c>
      <c r="F117" s="344" t="str">
        <f>IFERROR(VLOOKUP(B117,Item2[#Data],5,FALSE),"")</f>
        <v/>
      </c>
      <c r="G117" s="345" t="str">
        <f>IF(N117&lt;&gt;0,CONCATENATE(TEXT(B117,"00"),TEXT('ORDEN DE CUARENTENA'!$AE$3,"000"),TEXT('ORDEN DE CUARENTENA'!$I$6,"yy"),TEXT(VLOOKUP('ORDEN DE CUARENTENA'!$AE$2,Region2[],2,FALSE),"00")),"")</f>
        <v/>
      </c>
      <c r="H117" s="382">
        <f>IFERROR(IF(ISTEXT(D117),IF(N117=0,VLOOKUP(B117,Item2[#Data],10,FALSE),VLOOKUP(B117,Item2[#Data],8,FALSE)),""),"")</f>
        <v>0</v>
      </c>
      <c r="N117" s="344">
        <f>IFERROR(VLOOKUP(B117,Item2[#Data],6,FALSE),"")</f>
        <v>0</v>
      </c>
    </row>
    <row r="118" spans="2:14" x14ac:dyDescent="0.25">
      <c r="B118" s="5">
        <v>78</v>
      </c>
      <c r="C118" s="346">
        <f>IFERROR(VLOOKUP(B118,Item2[#Data],3,FALSE),"")</f>
        <v>0</v>
      </c>
      <c r="D118" s="346" t="str">
        <f>IFERROR(VLOOKUP(B118,Item2[#Data],2,FALSE),"")</f>
        <v xml:space="preserve"> </v>
      </c>
      <c r="E118" s="344">
        <f>IFERROR(VLOOKUP(B118,Item2[#Data],4,FALSE),"")</f>
        <v>0</v>
      </c>
      <c r="F118" s="344" t="str">
        <f>IFERROR(VLOOKUP(B118,Item2[#Data],5,FALSE),"")</f>
        <v/>
      </c>
      <c r="G118" s="345" t="str">
        <f>IF(N118&lt;&gt;0,CONCATENATE(TEXT(B118,"00"),TEXT('ORDEN DE CUARENTENA'!$AE$3,"000"),TEXT('ORDEN DE CUARENTENA'!$I$6,"yy"),TEXT(VLOOKUP('ORDEN DE CUARENTENA'!$AE$2,Region2[],2,FALSE),"00")),"")</f>
        <v/>
      </c>
      <c r="H118" s="382">
        <f>IFERROR(IF(ISTEXT(D118),IF(N118=0,VLOOKUP(B118,Item2[#Data],10,FALSE),VLOOKUP(B118,Item2[#Data],8,FALSE)),""),"")</f>
        <v>0</v>
      </c>
      <c r="N118" s="344">
        <f>IFERROR(VLOOKUP(B118,Item2[#Data],6,FALSE),"")</f>
        <v>0</v>
      </c>
    </row>
    <row r="119" spans="2:14" x14ac:dyDescent="0.25">
      <c r="B119" s="5">
        <v>79</v>
      </c>
      <c r="C119" s="346">
        <f>IFERROR(VLOOKUP(B119,Item2[#Data],3,FALSE),"")</f>
        <v>0</v>
      </c>
      <c r="D119" s="346" t="str">
        <f>IFERROR(VLOOKUP(B119,Item2[#Data],2,FALSE),"")</f>
        <v xml:space="preserve"> </v>
      </c>
      <c r="E119" s="344">
        <f>IFERROR(VLOOKUP(B119,Item2[#Data],4,FALSE),"")</f>
        <v>0</v>
      </c>
      <c r="F119" s="344" t="str">
        <f>IFERROR(VLOOKUP(B119,Item2[#Data],5,FALSE),"")</f>
        <v/>
      </c>
      <c r="G119" s="345" t="str">
        <f>IF(N119&lt;&gt;0,CONCATENATE(TEXT(B119,"00"),TEXT('ORDEN DE CUARENTENA'!$AE$3,"000"),TEXT('ORDEN DE CUARENTENA'!$I$6,"yy"),TEXT(VLOOKUP('ORDEN DE CUARENTENA'!$AE$2,Region2[],2,FALSE),"00")),"")</f>
        <v/>
      </c>
      <c r="H119" s="382">
        <f>IFERROR(IF(ISTEXT(D119),IF(N119=0,VLOOKUP(B119,Item2[#Data],10,FALSE),VLOOKUP(B119,Item2[#Data],8,FALSE)),""),"")</f>
        <v>0</v>
      </c>
      <c r="N119" s="344">
        <f>IFERROR(VLOOKUP(B119,Item2[#Data],6,FALSE),"")</f>
        <v>0</v>
      </c>
    </row>
    <row r="120" spans="2:14" x14ac:dyDescent="0.25">
      <c r="B120" s="5">
        <v>80</v>
      </c>
      <c r="C120" s="346">
        <f>IFERROR(VLOOKUP(B120,Item2[#Data],3,FALSE),"")</f>
        <v>0</v>
      </c>
      <c r="D120" s="346" t="str">
        <f>IFERROR(VLOOKUP(B120,Item2[#Data],2,FALSE),"")</f>
        <v xml:space="preserve"> </v>
      </c>
      <c r="E120" s="344">
        <f>IFERROR(VLOOKUP(B120,Item2[#Data],4,FALSE),"")</f>
        <v>0</v>
      </c>
      <c r="F120" s="344" t="str">
        <f>IFERROR(VLOOKUP(B120,Item2[#Data],5,FALSE),"")</f>
        <v/>
      </c>
      <c r="G120" s="345" t="str">
        <f>IF(N120&lt;&gt;0,CONCATENATE(TEXT(B120,"00"),TEXT('ORDEN DE CUARENTENA'!$AE$3,"000"),TEXT('ORDEN DE CUARENTENA'!$I$6,"yy"),TEXT(VLOOKUP('ORDEN DE CUARENTENA'!$AE$2,Region2[],2,FALSE),"00")),"")</f>
        <v/>
      </c>
      <c r="H120" s="382">
        <f>IFERROR(IF(ISTEXT(D120),IF(N120=0,VLOOKUP(B120,Item2[#Data],10,FALSE),VLOOKUP(B120,Item2[#Data],8,FALSE)),""),"")</f>
        <v>0</v>
      </c>
      <c r="N120" s="344">
        <f>IFERROR(VLOOKUP(B120,Item2[#Data],6,FALSE),"")</f>
        <v>0</v>
      </c>
    </row>
    <row r="121" spans="2:14" x14ac:dyDescent="0.25">
      <c r="B121" s="5">
        <v>81</v>
      </c>
      <c r="C121" s="346">
        <f>IFERROR(VLOOKUP(B121,Item2[#Data],3,FALSE),"")</f>
        <v>0</v>
      </c>
      <c r="D121" s="346" t="str">
        <f>IFERROR(VLOOKUP(B121,Item2[#Data],2,FALSE),"")</f>
        <v xml:space="preserve"> </v>
      </c>
      <c r="E121" s="344">
        <f>IFERROR(VLOOKUP(B121,Item2[#Data],4,FALSE),"")</f>
        <v>0</v>
      </c>
      <c r="F121" s="344" t="str">
        <f>IFERROR(VLOOKUP(B121,Item2[#Data],5,FALSE),"")</f>
        <v/>
      </c>
      <c r="G121" s="345" t="str">
        <f>IF(N121&lt;&gt;0,CONCATENATE(TEXT(B121,"00"),TEXT('ORDEN DE CUARENTENA'!$AE$3,"000"),TEXT('ORDEN DE CUARENTENA'!$I$6,"yy"),TEXT(VLOOKUP('ORDEN DE CUARENTENA'!$AE$2,Region2[],2,FALSE),"00")),"")</f>
        <v/>
      </c>
      <c r="H121" s="382">
        <f>IFERROR(IF(ISTEXT(D121),IF(N121=0,VLOOKUP(B121,Item2[#Data],10,FALSE),VLOOKUP(B121,Item2[#Data],8,FALSE)),""),"")</f>
        <v>0</v>
      </c>
      <c r="N121" s="344">
        <f>IFERROR(VLOOKUP(B121,Item2[#Data],6,FALSE),"")</f>
        <v>0</v>
      </c>
    </row>
    <row r="122" spans="2:14" x14ac:dyDescent="0.25">
      <c r="B122" s="5">
        <v>82</v>
      </c>
      <c r="C122" s="346">
        <f>IFERROR(VLOOKUP(B122,Item2[#Data],3,FALSE),"")</f>
        <v>0</v>
      </c>
      <c r="D122" s="346" t="str">
        <f>IFERROR(VLOOKUP(B122,Item2[#Data],2,FALSE),"")</f>
        <v xml:space="preserve"> </v>
      </c>
      <c r="E122" s="344">
        <f>IFERROR(VLOOKUP(B122,Item2[#Data],4,FALSE),"")</f>
        <v>0</v>
      </c>
      <c r="F122" s="344" t="str">
        <f>IFERROR(VLOOKUP(B122,Item2[#Data],5,FALSE),"")</f>
        <v/>
      </c>
      <c r="G122" s="345" t="str">
        <f>IF(N122&lt;&gt;0,CONCATENATE(TEXT(B122,"00"),TEXT('ORDEN DE CUARENTENA'!$AE$3,"000"),TEXT('ORDEN DE CUARENTENA'!$I$6,"yy"),TEXT(VLOOKUP('ORDEN DE CUARENTENA'!$AE$2,Region2[],2,FALSE),"00")),"")</f>
        <v/>
      </c>
      <c r="H122" s="382">
        <f>IFERROR(IF(ISTEXT(D122),IF(N122=0,VLOOKUP(B122,Item2[#Data],10,FALSE),VLOOKUP(B122,Item2[#Data],8,FALSE)),""),"")</f>
        <v>0</v>
      </c>
      <c r="N122" s="344">
        <f>IFERROR(VLOOKUP(B122,Item2[#Data],6,FALSE),"")</f>
        <v>0</v>
      </c>
    </row>
    <row r="123" spans="2:14" x14ac:dyDescent="0.25">
      <c r="B123" s="5">
        <v>83</v>
      </c>
      <c r="C123" s="346">
        <f>IFERROR(VLOOKUP(B123,Item2[#Data],3,FALSE),"")</f>
        <v>0</v>
      </c>
      <c r="D123" s="346" t="str">
        <f>IFERROR(VLOOKUP(B123,Item2[#Data],2,FALSE),"")</f>
        <v xml:space="preserve"> </v>
      </c>
      <c r="E123" s="344">
        <f>IFERROR(VLOOKUP(B123,Item2[#Data],4,FALSE),"")</f>
        <v>0</v>
      </c>
      <c r="F123" s="344" t="str">
        <f>IFERROR(VLOOKUP(B123,Item2[#Data],5,FALSE),"")</f>
        <v/>
      </c>
      <c r="G123" s="345" t="str">
        <f>IF(N123&lt;&gt;0,CONCATENATE(TEXT(B123,"00"),TEXT('ORDEN DE CUARENTENA'!$AE$3,"000"),TEXT('ORDEN DE CUARENTENA'!$I$6,"yy"),TEXT(VLOOKUP('ORDEN DE CUARENTENA'!$AE$2,Region2[],2,FALSE),"00")),"")</f>
        <v/>
      </c>
      <c r="H123" s="382">
        <f>IFERROR(IF(ISTEXT(D123),IF(N123=0,VLOOKUP(B123,Item2[#Data],10,FALSE),VLOOKUP(B123,Item2[#Data],8,FALSE)),""),"")</f>
        <v>0</v>
      </c>
      <c r="N123" s="344">
        <f>IFERROR(VLOOKUP(B123,Item2[#Data],6,FALSE),"")</f>
        <v>0</v>
      </c>
    </row>
    <row r="124" spans="2:14" x14ac:dyDescent="0.25">
      <c r="B124" s="5">
        <v>84</v>
      </c>
      <c r="C124" s="346">
        <f>IFERROR(VLOOKUP(B124,Item2[#Data],3,FALSE),"")</f>
        <v>0</v>
      </c>
      <c r="D124" s="346" t="str">
        <f>IFERROR(VLOOKUP(B124,Item2[#Data],2,FALSE),"")</f>
        <v xml:space="preserve"> </v>
      </c>
      <c r="E124" s="344">
        <f>IFERROR(VLOOKUP(B124,Item2[#Data],4,FALSE),"")</f>
        <v>0</v>
      </c>
      <c r="F124" s="344" t="str">
        <f>IFERROR(VLOOKUP(B124,Item2[#Data],5,FALSE),"")</f>
        <v/>
      </c>
      <c r="G124" s="345" t="str">
        <f>IF(N124&lt;&gt;0,CONCATENATE(TEXT(B124,"00"),TEXT('ORDEN DE CUARENTENA'!$AE$3,"000"),TEXT('ORDEN DE CUARENTENA'!$I$6,"yy"),TEXT(VLOOKUP('ORDEN DE CUARENTENA'!$AE$2,Region2[],2,FALSE),"00")),"")</f>
        <v/>
      </c>
      <c r="H124" s="382">
        <f>IFERROR(IF(ISTEXT(D124),IF(N124=0,VLOOKUP(B124,Item2[#Data],10,FALSE),VLOOKUP(B124,Item2[#Data],8,FALSE)),""),"")</f>
        <v>0</v>
      </c>
      <c r="N124" s="344">
        <f>IFERROR(VLOOKUP(B124,Item2[#Data],6,FALSE),"")</f>
        <v>0</v>
      </c>
    </row>
    <row r="125" spans="2:14" x14ac:dyDescent="0.25">
      <c r="B125" s="5">
        <v>85</v>
      </c>
      <c r="C125" s="346">
        <f>IFERROR(VLOOKUP(B125,Item2[#Data],3,FALSE),"")</f>
        <v>0</v>
      </c>
      <c r="D125" s="346" t="str">
        <f>IFERROR(VLOOKUP(B125,Item2[#Data],2,FALSE),"")</f>
        <v xml:space="preserve"> </v>
      </c>
      <c r="E125" s="344">
        <f>IFERROR(VLOOKUP(B125,Item2[#Data],4,FALSE),"")</f>
        <v>0</v>
      </c>
      <c r="F125" s="344" t="str">
        <f>IFERROR(VLOOKUP(B125,Item2[#Data],5,FALSE),"")</f>
        <v/>
      </c>
      <c r="G125" s="345" t="str">
        <f>IF(N125&lt;&gt;0,CONCATENATE(TEXT(B125,"00"),TEXT('ORDEN DE CUARENTENA'!$AE$3,"000"),TEXT('ORDEN DE CUARENTENA'!$I$6,"yy"),TEXT(VLOOKUP('ORDEN DE CUARENTENA'!$AE$2,Region2[],2,FALSE),"00")),"")</f>
        <v/>
      </c>
      <c r="H125" s="382">
        <f>IFERROR(IF(ISTEXT(D125),IF(N125=0,VLOOKUP(B125,Item2[#Data],10,FALSE),VLOOKUP(B125,Item2[#Data],8,FALSE)),""),"")</f>
        <v>0</v>
      </c>
      <c r="N125" s="344">
        <f>IFERROR(VLOOKUP(B125,Item2[#Data],6,FALSE),"")</f>
        <v>0</v>
      </c>
    </row>
    <row r="126" spans="2:14" x14ac:dyDescent="0.25">
      <c r="B126" s="5">
        <v>86</v>
      </c>
      <c r="C126" s="346">
        <f>IFERROR(VLOOKUP(B126,Item2[#Data],3,FALSE),"")</f>
        <v>0</v>
      </c>
      <c r="D126" s="346" t="str">
        <f>IFERROR(VLOOKUP(B126,Item2[#Data],2,FALSE),"")</f>
        <v xml:space="preserve"> </v>
      </c>
      <c r="E126" s="344">
        <f>IFERROR(VLOOKUP(B126,Item2[#Data],4,FALSE),"")</f>
        <v>0</v>
      </c>
      <c r="F126" s="344" t="str">
        <f>IFERROR(VLOOKUP(B126,Item2[#Data],5,FALSE),"")</f>
        <v/>
      </c>
      <c r="G126" s="345" t="str">
        <f>IF(N126&lt;&gt;0,CONCATENATE(TEXT(B126,"00"),TEXT('ORDEN DE CUARENTENA'!$AE$3,"000"),TEXT('ORDEN DE CUARENTENA'!$I$6,"yy"),TEXT(VLOOKUP('ORDEN DE CUARENTENA'!$AE$2,Region2[],2,FALSE),"00")),"")</f>
        <v/>
      </c>
      <c r="H126" s="382">
        <f>IFERROR(IF(ISTEXT(D126),IF(N126=0,VLOOKUP(B126,Item2[#Data],10,FALSE),VLOOKUP(B126,Item2[#Data],8,FALSE)),""),"")</f>
        <v>0</v>
      </c>
      <c r="N126" s="344">
        <f>IFERROR(VLOOKUP(B126,Item2[#Data],6,FALSE),"")</f>
        <v>0</v>
      </c>
    </row>
    <row r="127" spans="2:14" x14ac:dyDescent="0.25">
      <c r="B127" s="5">
        <v>87</v>
      </c>
      <c r="C127" s="346">
        <f>IFERROR(VLOOKUP(B127,Item2[#Data],3,FALSE),"")</f>
        <v>0</v>
      </c>
      <c r="D127" s="346" t="str">
        <f>IFERROR(VLOOKUP(B127,Item2[#Data],2,FALSE),"")</f>
        <v xml:space="preserve"> </v>
      </c>
      <c r="E127" s="344">
        <f>IFERROR(VLOOKUP(B127,Item2[#Data],4,FALSE),"")</f>
        <v>0</v>
      </c>
      <c r="F127" s="344" t="str">
        <f>IFERROR(VLOOKUP(B127,Item2[#Data],5,FALSE),"")</f>
        <v/>
      </c>
      <c r="G127" s="345" t="str">
        <f>IF(N127&lt;&gt;0,CONCATENATE(TEXT(B127,"00"),TEXT('ORDEN DE CUARENTENA'!$AE$3,"000"),TEXT('ORDEN DE CUARENTENA'!$I$6,"yy"),TEXT(VLOOKUP('ORDEN DE CUARENTENA'!$AE$2,Region2[],2,FALSE),"00")),"")</f>
        <v/>
      </c>
      <c r="H127" s="382">
        <f>IFERROR(IF(ISTEXT(D127),IF(N127=0,VLOOKUP(B127,Item2[#Data],10,FALSE),VLOOKUP(B127,Item2[#Data],8,FALSE)),""),"")</f>
        <v>0</v>
      </c>
      <c r="N127" s="344">
        <f>IFERROR(VLOOKUP(B127,Item2[#Data],6,FALSE),"")</f>
        <v>0</v>
      </c>
    </row>
    <row r="128" spans="2:14" x14ac:dyDescent="0.25">
      <c r="B128" s="5">
        <v>88</v>
      </c>
      <c r="C128" s="346">
        <f>IFERROR(VLOOKUP(B128,Item2[#Data],3,FALSE),"")</f>
        <v>0</v>
      </c>
      <c r="D128" s="346" t="str">
        <f>IFERROR(VLOOKUP(B128,Item2[#Data],2,FALSE),"")</f>
        <v xml:space="preserve"> </v>
      </c>
      <c r="E128" s="344">
        <f>IFERROR(VLOOKUP(B128,Item2[#Data],4,FALSE),"")</f>
        <v>0</v>
      </c>
      <c r="F128" s="344" t="str">
        <f>IFERROR(VLOOKUP(B128,Item2[#Data],5,FALSE),"")</f>
        <v/>
      </c>
      <c r="G128" s="345" t="str">
        <f>IF(N128&lt;&gt;0,CONCATENATE(TEXT(B128,"00"),TEXT('ORDEN DE CUARENTENA'!$AE$3,"000"),TEXT('ORDEN DE CUARENTENA'!$I$6,"yy"),TEXT(VLOOKUP('ORDEN DE CUARENTENA'!$AE$2,Region2[],2,FALSE),"00")),"")</f>
        <v/>
      </c>
      <c r="H128" s="382">
        <f>IFERROR(IF(ISTEXT(D128),IF(N128=0,VLOOKUP(B128,Item2[#Data],10,FALSE),VLOOKUP(B128,Item2[#Data],8,FALSE)),""),"")</f>
        <v>0</v>
      </c>
      <c r="N128" s="344">
        <f>IFERROR(VLOOKUP(B128,Item2[#Data],6,FALSE),"")</f>
        <v>0</v>
      </c>
    </row>
    <row r="129" spans="2:14" x14ac:dyDescent="0.25">
      <c r="B129" s="5">
        <v>89</v>
      </c>
      <c r="C129" s="346">
        <f>IFERROR(VLOOKUP(B129,Item2[#Data],3,FALSE),"")</f>
        <v>0</v>
      </c>
      <c r="D129" s="346" t="str">
        <f>IFERROR(VLOOKUP(B129,Item2[#Data],2,FALSE),"")</f>
        <v xml:space="preserve"> </v>
      </c>
      <c r="E129" s="344">
        <f>IFERROR(VLOOKUP(B129,Item2[#Data],4,FALSE),"")</f>
        <v>0</v>
      </c>
      <c r="F129" s="344" t="str">
        <f>IFERROR(VLOOKUP(B129,Item2[#Data],5,FALSE),"")</f>
        <v/>
      </c>
      <c r="G129" s="345" t="str">
        <f>IF(N129&lt;&gt;0,CONCATENATE(TEXT(B129,"00"),TEXT('ORDEN DE CUARENTENA'!$AE$3,"000"),TEXT('ORDEN DE CUARENTENA'!$I$6,"yy"),TEXT(VLOOKUP('ORDEN DE CUARENTENA'!$AE$2,Region2[],2,FALSE),"00")),"")</f>
        <v/>
      </c>
      <c r="H129" s="382">
        <f>IFERROR(IF(ISTEXT(D129),IF(N129=0,VLOOKUP(B129,Item2[#Data],10,FALSE),VLOOKUP(B129,Item2[#Data],8,FALSE)),""),"")</f>
        <v>0</v>
      </c>
      <c r="N129" s="344">
        <f>IFERROR(VLOOKUP(B129,Item2[#Data],6,FALSE),"")</f>
        <v>0</v>
      </c>
    </row>
    <row r="130" spans="2:14" ht="15.75" thickBot="1" x14ac:dyDescent="0.3">
      <c r="B130" s="15">
        <v>90</v>
      </c>
      <c r="C130" s="343">
        <f>IFERROR(VLOOKUP(B130,Item2[#Data],3,FALSE),"")</f>
        <v>0</v>
      </c>
      <c r="D130" s="343" t="str">
        <f>IFERROR(VLOOKUP(B130,Item2[#Data],2,FALSE),"")</f>
        <v xml:space="preserve"> </v>
      </c>
      <c r="E130" s="341">
        <f>IFERROR(VLOOKUP(B130,Item2[#Data],4,FALSE),"")</f>
        <v>0</v>
      </c>
      <c r="F130" s="341" t="str">
        <f>IFERROR(VLOOKUP(B130,Item2[#Data],5,FALSE),"")</f>
        <v/>
      </c>
      <c r="G130" s="342" t="str">
        <f>IF(N130&lt;&gt;0,CONCATENATE(TEXT(B130,"00"),TEXT('ORDEN DE CUARENTENA'!$AE$3,"000"),TEXT('ORDEN DE CUARENTENA'!$I$6,"yy"),TEXT(VLOOKUP('ORDEN DE CUARENTENA'!$AE$2,Region2[],2,FALSE),"00")),"")</f>
        <v/>
      </c>
      <c r="H130" s="383">
        <f>IFERROR(IF(ISTEXT(D130),IF(N130=0,VLOOKUP(B130,Item2[#Data],10,FALSE),VLOOKUP(B130,Item2[#Data],8,FALSE)),""),"")</f>
        <v>0</v>
      </c>
      <c r="N130" s="344">
        <f>IFERROR(VLOOKUP(B130,Item2[#Data],6,FALSE),"")</f>
        <v>0</v>
      </c>
    </row>
    <row r="131" spans="2:14" ht="14.45" customHeight="1" thickTop="1" x14ac:dyDescent="0.25"/>
    <row r="132" spans="2:14" ht="14.45" customHeight="1" x14ac:dyDescent="0.25"/>
    <row r="133" spans="2:14" ht="15" customHeight="1" x14ac:dyDescent="0.25"/>
    <row r="135" spans="2:14" x14ac:dyDescent="0.25">
      <c r="B135" s="989" t="s">
        <v>4410</v>
      </c>
      <c r="C135" s="989"/>
      <c r="D135" s="989"/>
      <c r="E135" s="989"/>
    </row>
    <row r="136" spans="2:14" x14ac:dyDescent="0.25">
      <c r="B136" s="989"/>
      <c r="C136" s="989"/>
      <c r="D136" s="989"/>
      <c r="E136" s="989"/>
    </row>
    <row r="137" spans="2:14" x14ac:dyDescent="0.25">
      <c r="B137" s="989"/>
      <c r="C137" s="989"/>
      <c r="D137" s="989"/>
      <c r="E137" s="989"/>
    </row>
    <row r="138" spans="2:14" x14ac:dyDescent="0.25">
      <c r="B138" s="989"/>
      <c r="C138" s="989"/>
      <c r="D138" s="989"/>
      <c r="E138" s="989"/>
      <c r="F138" s="986">
        <f>F71</f>
        <v>0</v>
      </c>
      <c r="G138" s="986"/>
    </row>
    <row r="139" spans="2:14" ht="15" customHeight="1" x14ac:dyDescent="0.25">
      <c r="B139" s="989"/>
      <c r="C139" s="989"/>
      <c r="D139" s="989"/>
      <c r="E139" s="989"/>
      <c r="F139" s="981" t="s">
        <v>4411</v>
      </c>
      <c r="G139" s="981"/>
      <c r="H139" s="380" t="s">
        <v>4403</v>
      </c>
    </row>
    <row r="140" spans="2:14" x14ac:dyDescent="0.25">
      <c r="B140" s="989"/>
      <c r="C140" s="989"/>
      <c r="D140" s="989"/>
      <c r="E140" s="989"/>
      <c r="F140" s="963"/>
      <c r="G140" s="963"/>
    </row>
    <row r="142" spans="2:14" ht="15" customHeight="1" x14ac:dyDescent="0.25">
      <c r="B142" s="378"/>
      <c r="C142" s="378"/>
      <c r="D142" s="378"/>
      <c r="E142" s="378"/>
    </row>
    <row r="143" spans="2:14" ht="15" customHeight="1" x14ac:dyDescent="0.25">
      <c r="B143" s="378"/>
      <c r="C143" s="378"/>
      <c r="D143" s="378"/>
      <c r="E143" s="378"/>
    </row>
    <row r="144" spans="2:14" ht="15" customHeight="1" x14ac:dyDescent="0.25">
      <c r="B144" s="378"/>
      <c r="C144" s="378"/>
      <c r="D144" s="378"/>
      <c r="E144" s="378"/>
    </row>
    <row r="145" spans="2:5" x14ac:dyDescent="0.25">
      <c r="B145" s="378"/>
      <c r="C145" s="378"/>
      <c r="D145" s="378"/>
      <c r="E145" s="378"/>
    </row>
  </sheetData>
  <sheetProtection algorithmName="SHA-512" hashValue="TWjRUcZnsvCRR5RHLhVrXW2VBtvfKM3YVwGi0QrOdZhEXinv/3TcIArdBbukkCxPLa8AZcvQlyP4r+gKKWfpWA==" saltValue="E676vfHgK5NuWHSSG5DJhA==" spinCount="100000" sheet="1" objects="1" scenarios="1"/>
  <mergeCells count="34">
    <mergeCell ref="B84:B85"/>
    <mergeCell ref="C84:C85"/>
    <mergeCell ref="F71:G71"/>
    <mergeCell ref="F10:G10"/>
    <mergeCell ref="B135:E140"/>
    <mergeCell ref="B14:B15"/>
    <mergeCell ref="D14:D15"/>
    <mergeCell ref="E14:E15"/>
    <mergeCell ref="D81:E81"/>
    <mergeCell ref="B68:E73"/>
    <mergeCell ref="C14:C15"/>
    <mergeCell ref="F11:G11"/>
    <mergeCell ref="D84:D85"/>
    <mergeCell ref="E84:E85"/>
    <mergeCell ref="N84:N85"/>
    <mergeCell ref="H84:H85"/>
    <mergeCell ref="N14:N15"/>
    <mergeCell ref="F139:G140"/>
    <mergeCell ref="H14:H15"/>
    <mergeCell ref="F138:G138"/>
    <mergeCell ref="F84:F85"/>
    <mergeCell ref="G84:G85"/>
    <mergeCell ref="F2:G3"/>
    <mergeCell ref="B62:H66"/>
    <mergeCell ref="B61:C61"/>
    <mergeCell ref="D80:E80"/>
    <mergeCell ref="F14:F15"/>
    <mergeCell ref="G14:G15"/>
    <mergeCell ref="C76:H77"/>
    <mergeCell ref="H2:H3"/>
    <mergeCell ref="C5:H6"/>
    <mergeCell ref="F72:G73"/>
    <mergeCell ref="D7:E7"/>
    <mergeCell ref="D8:E8"/>
  </mergeCells>
  <pageMargins left="0.70866141732283472" right="0.70866141732283472" top="0.74803149606299213" bottom="0.74803149606299213" header="0.31496062992125984" footer="0.31496062992125984"/>
  <pageSetup paperSize="14" scale="68" orientation="portrait" r:id="rId1"/>
  <rowBreaks count="1" manualBreakCount="1">
    <brk id="74" max="8" man="1"/>
  </rowBreaks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BF1000"/>
  <sheetViews>
    <sheetView view="pageBreakPreview" zoomScaleNormal="100" zoomScaleSheetLayoutView="100" workbookViewId="0">
      <selection activeCell="L22" sqref="L22"/>
    </sheetView>
  </sheetViews>
  <sheetFormatPr baseColWidth="10" defaultColWidth="12.5703125" defaultRowHeight="15" customHeight="1" x14ac:dyDescent="0.25"/>
  <cols>
    <col min="1" max="1" width="2.140625" customWidth="1"/>
    <col min="2" max="2" width="20" customWidth="1"/>
    <col min="3" max="3" width="9.28515625" customWidth="1"/>
    <col min="4" max="4" width="7.85546875" customWidth="1"/>
    <col min="5" max="7" width="7.28515625" customWidth="1"/>
    <col min="8" max="8" width="25.7109375" customWidth="1"/>
    <col min="9" max="9" width="37.140625" customWidth="1"/>
    <col min="10" max="10" width="11.42578125" customWidth="1"/>
    <col min="11" max="11" width="26.85546875" customWidth="1"/>
    <col min="12" max="12" width="11.42578125" customWidth="1"/>
    <col min="13" max="13" width="33" customWidth="1"/>
    <col min="14" max="14" width="27.140625" customWidth="1"/>
    <col min="15" max="15" width="11" customWidth="1"/>
    <col min="16" max="17" width="7" customWidth="1"/>
    <col min="18" max="19" width="11" customWidth="1"/>
    <col min="20" max="20" width="13" customWidth="1"/>
    <col min="21" max="27" width="5.7109375" customWidth="1"/>
    <col min="28" max="28" width="6.140625" customWidth="1"/>
    <col min="29" max="46" width="5.7109375" customWidth="1"/>
    <col min="47" max="47" width="10.140625" customWidth="1"/>
    <col min="48" max="48" width="7.42578125" customWidth="1"/>
    <col min="49" max="49" width="8.140625" customWidth="1"/>
    <col min="50" max="50" width="22.7109375" customWidth="1"/>
    <col min="51" max="51" width="40.85546875" customWidth="1"/>
    <col min="52" max="52" width="8.140625" customWidth="1"/>
    <col min="53" max="53" width="14.28515625" customWidth="1"/>
    <col min="54" max="54" width="23.140625" customWidth="1"/>
    <col min="55" max="57" width="18.5703125" customWidth="1"/>
    <col min="58" max="58" width="24.28515625" customWidth="1"/>
  </cols>
  <sheetData>
    <row r="1" spans="2:58" ht="12.75" customHeight="1" x14ac:dyDescent="0.25">
      <c r="C1" s="107"/>
      <c r="D1" s="107"/>
      <c r="E1" s="107"/>
      <c r="F1" s="107"/>
      <c r="G1" s="107"/>
      <c r="H1" s="996" t="s">
        <v>2973</v>
      </c>
      <c r="I1" s="997"/>
      <c r="J1" s="997"/>
      <c r="K1" s="997"/>
      <c r="L1" s="997"/>
      <c r="M1" s="997"/>
      <c r="N1" s="99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/>
      <c r="AW1" s="107"/>
      <c r="AX1" s="107"/>
      <c r="AY1" s="107"/>
      <c r="AZ1" s="107"/>
      <c r="BA1" s="107"/>
      <c r="BB1" s="107"/>
    </row>
    <row r="2" spans="2:58" ht="12.75" customHeight="1" x14ac:dyDescent="0.25">
      <c r="C2" s="107"/>
      <c r="D2" s="107"/>
      <c r="E2" s="107"/>
      <c r="F2" s="107"/>
      <c r="G2" s="107"/>
      <c r="H2" s="997"/>
      <c r="I2" s="997"/>
      <c r="J2" s="997"/>
      <c r="K2" s="997"/>
      <c r="L2" s="997"/>
      <c r="M2" s="997"/>
      <c r="N2" s="99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</row>
    <row r="3" spans="2:58" ht="12.75" customHeight="1" x14ac:dyDescent="0.25"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03" t="s">
        <v>2974</v>
      </c>
      <c r="Q3" s="1003"/>
      <c r="R3" s="1003"/>
      <c r="S3" s="1003"/>
      <c r="T3" s="1003"/>
      <c r="U3" s="1001" t="s">
        <v>2975</v>
      </c>
      <c r="V3" s="1001"/>
      <c r="W3" s="1001"/>
      <c r="X3" s="1001"/>
      <c r="Y3" s="1001"/>
      <c r="Z3" s="1001"/>
      <c r="AA3" s="1001"/>
      <c r="AB3" s="1002"/>
      <c r="AC3" s="263" t="s">
        <v>2948</v>
      </c>
      <c r="AD3" s="256"/>
      <c r="AE3" s="256"/>
      <c r="AF3" s="256"/>
      <c r="AG3" s="256"/>
      <c r="AH3" s="256"/>
      <c r="AI3" s="256"/>
      <c r="AJ3" s="256"/>
      <c r="AK3" s="256"/>
      <c r="AL3" s="256"/>
      <c r="AM3" s="256"/>
      <c r="AN3" s="264"/>
      <c r="AO3" s="256"/>
      <c r="AP3" s="256"/>
      <c r="AQ3" s="998" t="s">
        <v>2976</v>
      </c>
      <c r="AR3" s="999"/>
      <c r="AS3" s="999"/>
      <c r="AT3" s="999"/>
      <c r="AU3" s="1000"/>
      <c r="AV3" s="998" t="s">
        <v>3020</v>
      </c>
      <c r="AW3" s="999"/>
      <c r="AX3" s="1000"/>
      <c r="AY3" s="994" t="s">
        <v>3019</v>
      </c>
      <c r="AZ3" s="993" t="s">
        <v>4379</v>
      </c>
      <c r="BA3" s="993"/>
      <c r="BB3" s="993"/>
      <c r="BC3" s="993"/>
      <c r="BD3" s="993"/>
      <c r="BE3" s="993"/>
      <c r="BF3" s="993"/>
    </row>
    <row r="4" spans="2:58" ht="12.75" customHeight="1" x14ac:dyDescent="0.25">
      <c r="B4" s="329" t="s">
        <v>4361</v>
      </c>
      <c r="C4" s="330" t="s">
        <v>2977</v>
      </c>
      <c r="D4" s="340" t="s">
        <v>4375</v>
      </c>
      <c r="E4" s="312" t="s">
        <v>4353</v>
      </c>
      <c r="F4" s="312" t="s">
        <v>4354</v>
      </c>
      <c r="G4" s="312" t="s">
        <v>4355</v>
      </c>
      <c r="H4" s="108" t="s">
        <v>2978</v>
      </c>
      <c r="I4" s="108" t="s">
        <v>2979</v>
      </c>
      <c r="J4" s="108" t="s">
        <v>2980</v>
      </c>
      <c r="K4" s="108" t="s">
        <v>2981</v>
      </c>
      <c r="L4" s="108" t="s">
        <v>2929</v>
      </c>
      <c r="M4" s="108" t="s">
        <v>2982</v>
      </c>
      <c r="N4" s="108" t="s">
        <v>2916</v>
      </c>
      <c r="O4" s="108" t="s">
        <v>2983</v>
      </c>
      <c r="P4" s="108" t="s">
        <v>4271</v>
      </c>
      <c r="Q4" s="108" t="s">
        <v>4272</v>
      </c>
      <c r="R4" s="109" t="s">
        <v>2931</v>
      </c>
      <c r="S4" s="109" t="s">
        <v>2932</v>
      </c>
      <c r="T4" s="109" t="s">
        <v>2984</v>
      </c>
      <c r="U4" s="108">
        <v>1</v>
      </c>
      <c r="V4" s="108">
        <v>2</v>
      </c>
      <c r="W4" s="108">
        <v>3</v>
      </c>
      <c r="X4" s="108">
        <v>4</v>
      </c>
      <c r="Y4" s="108">
        <v>5</v>
      </c>
      <c r="Z4" s="108" t="s">
        <v>2985</v>
      </c>
      <c r="AA4" s="108" t="s">
        <v>4271</v>
      </c>
      <c r="AB4" s="108" t="s">
        <v>4272</v>
      </c>
      <c r="AC4" s="108">
        <v>1</v>
      </c>
      <c r="AD4" s="108">
        <v>2</v>
      </c>
      <c r="AE4" s="108">
        <v>3</v>
      </c>
      <c r="AF4" s="108">
        <v>4</v>
      </c>
      <c r="AG4" s="108">
        <v>5</v>
      </c>
      <c r="AH4" s="108">
        <v>6</v>
      </c>
      <c r="AI4" s="108">
        <v>7</v>
      </c>
      <c r="AJ4" s="108">
        <v>8</v>
      </c>
      <c r="AK4" s="108">
        <v>9</v>
      </c>
      <c r="AL4" s="108">
        <v>10</v>
      </c>
      <c r="AM4" s="108">
        <v>11</v>
      </c>
      <c r="AN4" s="195" t="s">
        <v>2985</v>
      </c>
      <c r="AO4" s="108" t="s">
        <v>4271</v>
      </c>
      <c r="AP4" s="108" t="s">
        <v>4272</v>
      </c>
      <c r="AQ4" s="108">
        <v>1</v>
      </c>
      <c r="AR4" s="108">
        <v>2</v>
      </c>
      <c r="AS4" s="108">
        <v>3</v>
      </c>
      <c r="AT4" s="108">
        <v>4</v>
      </c>
      <c r="AU4" s="199" t="s">
        <v>2985</v>
      </c>
      <c r="AV4" s="110" t="s">
        <v>2977</v>
      </c>
      <c r="AW4" s="111" t="s">
        <v>2986</v>
      </c>
      <c r="AX4" s="108" t="s">
        <v>2987</v>
      </c>
      <c r="AY4" s="995"/>
      <c r="AZ4" s="204" t="s">
        <v>2977</v>
      </c>
      <c r="BA4" s="204" t="s">
        <v>4149</v>
      </c>
      <c r="BB4" s="204" t="s">
        <v>1948</v>
      </c>
      <c r="BC4" s="206" t="s">
        <v>4380</v>
      </c>
      <c r="BD4" s="206" t="s">
        <v>4381</v>
      </c>
      <c r="BE4" s="206" t="s">
        <v>4397</v>
      </c>
      <c r="BF4" s="207" t="s">
        <v>4398</v>
      </c>
    </row>
    <row r="5" spans="2:58" ht="12.75" customHeight="1" x14ac:dyDescent="0.25">
      <c r="B5" s="17" t="str">
        <f>'ORDEN DE CUARENTENA'!$A$24</f>
        <v>Octubre 2026</v>
      </c>
      <c r="C5" s="331">
        <f>'IMP-PT2'!B20</f>
        <v>0</v>
      </c>
      <c r="D5" s="331" t="str">
        <f>TEXT('IMP-PT2'!D20,"yyyy")</f>
        <v>1900</v>
      </c>
      <c r="E5" s="112" t="str">
        <f>TEXT(O5,"dd")</f>
        <v>00</v>
      </c>
      <c r="F5" s="112" t="str">
        <f>TEXT(O5,"mm")</f>
        <v>01</v>
      </c>
      <c r="G5" s="112" t="str">
        <f>TEXT(O5,"yyyy")</f>
        <v>1900</v>
      </c>
      <c r="H5" s="112">
        <f>'IMP-PT2'!K12</f>
        <v>0</v>
      </c>
      <c r="I5" s="117">
        <f>'IMP-PT2'!G15</f>
        <v>0</v>
      </c>
      <c r="J5" s="113">
        <f>'IMP-PT2'!B15</f>
        <v>0</v>
      </c>
      <c r="K5" s="112">
        <f>'IMP-PT2'!G20</f>
        <v>0</v>
      </c>
      <c r="L5" s="112">
        <f>'IMP-PT2'!N20</f>
        <v>0</v>
      </c>
      <c r="M5" s="112">
        <f>'IMP-PT2'!K16</f>
        <v>0</v>
      </c>
      <c r="N5" s="114">
        <f>'IMP-PT2'!V2</f>
        <v>0</v>
      </c>
      <c r="O5" s="115">
        <f>'IMP-PT2'!V3</f>
        <v>0</v>
      </c>
      <c r="P5" s="112">
        <f>'IMP-PT2'!Y16</f>
        <v>0</v>
      </c>
      <c r="Q5" s="266" t="str">
        <f>'IMP-PT2'!Y17</f>
        <v>0</v>
      </c>
      <c r="R5" s="113" t="str">
        <f>'IMP-PT2'!S20</f>
        <v/>
      </c>
      <c r="S5" s="112">
        <f>'IMP-PT2'!U20</f>
        <v>0</v>
      </c>
      <c r="T5" s="116" t="str">
        <f>'IMP-PT2'!Y20</f>
        <v/>
      </c>
      <c r="U5" s="17" t="str">
        <f>IF(ISTEXT('IMP-PT2'!V27), "SI", IF(ISTEXT('IMP-PT2'!W27), "NO", IF(ISTEXT('IMP-PT2'!X27), "N/A", "")))</f>
        <v/>
      </c>
      <c r="V5" s="17" t="str">
        <f>IF(ISTEXT('IMP-PT2'!V28), "SI", IF(ISTEXT('IMP-PT2'!W28), "NO", IF(ISTEXT('IMP-PT2'!X28), "N/A", "")))</f>
        <v/>
      </c>
      <c r="W5" s="17" t="str">
        <f>IF(ISTEXT('IMP-PT2'!V29), "SI", IF(ISTEXT('IMP-PT2'!W29), "NO", IF(ISTEXT('IMP-PT2'!X29), "N/A", "")))</f>
        <v/>
      </c>
      <c r="X5" s="17" t="str">
        <f>IF(ISTEXT('IMP-PT2'!V30), "SI", IF(ISTEXT('IMP-PT2'!W30), "NO", IF(ISTEXT('IMP-PT2'!X30), "N/A", "")))</f>
        <v/>
      </c>
      <c r="Y5" s="17" t="str">
        <f>IF(ISTEXT('IMP-PT2'!V31), "SI", IF(ISTEXT('IMP-PT2'!W31), "NO", IF(ISTEXT('IMP-PT2'!X31), "N/A", "")))</f>
        <v/>
      </c>
      <c r="Z5" s="112">
        <f>'IMP-PT2'!D32</f>
        <v>0</v>
      </c>
      <c r="AA5" s="112">
        <f>'IMP-PT2'!Y32</f>
        <v>0</v>
      </c>
      <c r="AB5" s="265" t="str">
        <f>'IMP-PT2'!Y33</f>
        <v>0</v>
      </c>
      <c r="AC5" s="17" t="str">
        <f>IF(ISTEXT('IMP-PT2'!V35), "SI", IF(ISTEXT('IMP-PT2'!W35), "NO", IF(ISTEXT('IMP-PT2'!X35), "N/A", "")))</f>
        <v/>
      </c>
      <c r="AD5" s="17" t="str">
        <f>IF(ISTEXT('IMP-PT2'!V36), "SI", IF(ISTEXT('IMP-PT2'!W36), "NO", IF(ISTEXT('IMP-PT2'!X36), "N/A", "")))</f>
        <v/>
      </c>
      <c r="AE5" s="17" t="str">
        <f>IF(ISTEXT('IMP-PT2'!V37), "SI", IF(ISTEXT('IMP-PT2'!W37), "NO", IF(ISTEXT('IMP-PT2'!X37), "N/A", "")))</f>
        <v/>
      </c>
      <c r="AF5" s="17" t="str">
        <f>IF(ISTEXT('IMP-PT2'!V38), "SI", IF(ISTEXT('IMP-PT2'!W38), "NO", IF(ISTEXT('IMP-PT2'!X38), "N/A", "")))</f>
        <v/>
      </c>
      <c r="AG5" s="17" t="str">
        <f>IF(ISTEXT('IMP-PT2'!V39), "SI", IF(ISTEXT('IMP-PT2'!W39), "NO", IF(ISTEXT('IMP-PT2'!X39), "N/A", "")))</f>
        <v/>
      </c>
      <c r="AH5" s="17" t="str">
        <f>IF(ISTEXT('IMP-PT2'!V40), "SI", IF(ISTEXT('IMP-PT2'!W40), "NO", IF(ISTEXT('IMP-PT2'!X40), "N/A", "")))</f>
        <v/>
      </c>
      <c r="AI5" s="17" t="str">
        <f>IF(ISTEXT('IMP-PT2'!V41), "SI", IF(ISTEXT('IMP-PT2'!W41), "NO", IF(ISTEXT('IMP-PT2'!X41), "N/A", "")))</f>
        <v/>
      </c>
      <c r="AJ5" s="17" t="str">
        <f>IF(ISTEXT('IMP-PT2'!V42), "SI", IF(ISTEXT('IMP-PT2'!W42), "NO", IF(ISTEXT('IMP-PT2'!X42), "N/A", "")))</f>
        <v/>
      </c>
      <c r="AK5" s="17" t="str">
        <f>IF(ISTEXT('IMP-PT2'!V43), "SI", IF(ISTEXT('IMP-PT2'!W43), "NO", IF(ISTEXT('IMP-PT2'!X43), "N/A", "")))</f>
        <v/>
      </c>
      <c r="AL5" s="17" t="str">
        <f>IF(ISTEXT('IMP-PT2'!V44), "SI", IF(ISTEXT('IMP-PT2'!W44), "NO", IF(ISTEXT('IMP-PT2'!X44), "N/A", "")))</f>
        <v/>
      </c>
      <c r="AM5" s="17" t="str">
        <f>IF(ISTEXT('IMP-PT2'!V45), "SI", IF(ISTEXT('IMP-PT2'!W45), "NO", IF(ISTEXT('IMP-PT2'!X45), "N/A", "")))</f>
        <v/>
      </c>
      <c r="AN5" s="201">
        <f>'IMP-PT2'!D46</f>
        <v>0</v>
      </c>
      <c r="AO5" s="112">
        <f>'IMP-PT2'!Y46</f>
        <v>0</v>
      </c>
      <c r="AP5" s="265" t="str">
        <f>'IMP-PT2'!Y47</f>
        <v>0</v>
      </c>
      <c r="AQ5" s="202">
        <f>'IMP-PT2'!U49</f>
        <v>0</v>
      </c>
      <c r="AR5" s="202">
        <f>'IMP-PT2'!U50</f>
        <v>0</v>
      </c>
      <c r="AS5" s="202">
        <f>'IMP-PT2'!U51</f>
        <v>0</v>
      </c>
      <c r="AT5" s="202">
        <f>'IMP-PT2'!U52</f>
        <v>0</v>
      </c>
      <c r="AU5" s="200">
        <f>'IMP-PT2'!AE24</f>
        <v>0</v>
      </c>
      <c r="AV5" s="17">
        <f>'IMP-PT2'!AT29</f>
        <v>0</v>
      </c>
      <c r="AW5" s="17" t="str">
        <f>IF(ISTEXT('IMP-PT2'!AT30),"1",IF(ISTEXT('IMP-PT2'!AT31),"2",IF(ISTEXT('IMP-PT2'!AT32),"3",IF(ISTEXT('IMP-PT2'!AT33),"4",IF(ISTEXT('IMP-PT2'!AT34),"5",IF(ISTEXT('IMP-PT2'!AT35),"6",IF(ISTEXT('IMP-PT2'!AT36),"7",IF(ISTEXT('IMP-PT2'!AT37),"8",""))))))))</f>
        <v/>
      </c>
      <c r="AX5" s="17">
        <f>'IMP-PT2'!AE38</f>
        <v>0</v>
      </c>
      <c r="AY5" s="201">
        <f>'IMP-PT2'!AC41</f>
        <v>0</v>
      </c>
      <c r="AZ5" s="201">
        <f>'IMP-PT2'!AC20</f>
        <v>0</v>
      </c>
      <c r="BA5" s="203">
        <f>'IMP-PT2'!AE20</f>
        <v>0</v>
      </c>
      <c r="BB5" s="203">
        <f>'IMP-PT2'!AH20</f>
        <v>0</v>
      </c>
      <c r="BC5" s="205">
        <f>'IMP-PT2'!AM20</f>
        <v>0</v>
      </c>
      <c r="BD5" s="205">
        <f>'IMP-PT2'!AO20</f>
        <v>0</v>
      </c>
      <c r="BE5" s="205">
        <f>'IMP-PT2'!AR20</f>
        <v>0</v>
      </c>
      <c r="BF5" s="17">
        <f>'IMP-PT2'!AW20</f>
        <v>0</v>
      </c>
    </row>
    <row r="6" spans="2:58" ht="12.75" customHeight="1" x14ac:dyDescent="0.25">
      <c r="B6" s="17" t="str">
        <f>'ORDEN DE CUARENTENA'!$A$24</f>
        <v>Octubre 2026</v>
      </c>
      <c r="C6" s="331">
        <f>'IMP-PT2'!B21</f>
        <v>0</v>
      </c>
      <c r="D6" s="331" t="str">
        <f>TEXT('IMP-PT2'!D21,"yyyy")</f>
        <v>1900</v>
      </c>
      <c r="E6" s="112" t="str">
        <f t="shared" ref="E6:E8" si="0">TEXT(O6,"dd")</f>
        <v>00</v>
      </c>
      <c r="F6" s="112" t="str">
        <f t="shared" ref="F6:F8" si="1">TEXT(O6,"mm")</f>
        <v>01</v>
      </c>
      <c r="G6" s="112" t="str">
        <f t="shared" ref="G6:G8" si="2">TEXT(O6,"yyyy")</f>
        <v>1900</v>
      </c>
      <c r="H6" s="112">
        <f>'IMP-PT2'!K12</f>
        <v>0</v>
      </c>
      <c r="I6" s="117">
        <f>'IMP-PT2'!G15</f>
        <v>0</v>
      </c>
      <c r="J6" s="113">
        <f>'IMP-PT2'!B15</f>
        <v>0</v>
      </c>
      <c r="K6" s="112">
        <f>'IMP-PT2'!G20</f>
        <v>0</v>
      </c>
      <c r="L6" s="112">
        <f>'IMP-PT2'!N21</f>
        <v>0</v>
      </c>
      <c r="M6" s="112">
        <f>'IMP-PT2'!K16</f>
        <v>0</v>
      </c>
      <c r="N6" s="114">
        <f>'IMP-PT2'!V2</f>
        <v>0</v>
      </c>
      <c r="O6" s="115">
        <f>'IMP-PT2'!V3</f>
        <v>0</v>
      </c>
      <c r="P6" s="112"/>
      <c r="Q6" s="112"/>
      <c r="R6" s="113" t="str">
        <f>'IMP-PT2'!S21</f>
        <v/>
      </c>
      <c r="S6" s="112">
        <f>'IMP-PT2'!U21</f>
        <v>0</v>
      </c>
      <c r="T6" s="116">
        <f>'IMP-PT2'!Y21</f>
        <v>0</v>
      </c>
      <c r="U6" s="17"/>
      <c r="V6" s="17"/>
      <c r="W6" s="17"/>
      <c r="X6" s="17"/>
      <c r="Y6" s="17"/>
      <c r="Z6" s="112"/>
      <c r="AA6" s="112"/>
      <c r="AB6" s="262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201"/>
      <c r="AO6" s="112"/>
      <c r="AP6" s="262"/>
      <c r="AQ6" s="202">
        <f>'IMP-PT2'!V49</f>
        <v>0</v>
      </c>
      <c r="AR6" s="202">
        <f>'IMP-PT2'!V50</f>
        <v>0</v>
      </c>
      <c r="AS6" s="202">
        <f>'IMP-PT2'!V51</f>
        <v>0</v>
      </c>
      <c r="AT6" s="202">
        <f>'IMP-PT2'!V52</f>
        <v>0</v>
      </c>
      <c r="AU6" s="200"/>
      <c r="AV6" s="17">
        <f>'IMP-PT2'!AV29</f>
        <v>0</v>
      </c>
      <c r="AW6" s="16" t="str">
        <f>IF(ISTEXT('IMP-PT2'!AV30),"1",IF(ISTEXT('IMP-PT2'!AV31),"2",IF(ISTEXT('IMP-PT2'!AV32),"3",IF(ISTEXT('IMP-PT2'!AV33),"4",IF(ISTEXT('IMP-PT2'!AV34),"5",IF(ISTEXT('IMP-PT2'!AV35),"6",IF(ISTEXT('IMP-PT2'!AV36),"7",IF(ISTEXT('IMP-PT2'!AV37),"8",""))))))))</f>
        <v/>
      </c>
      <c r="AX6" s="17"/>
      <c r="AY6" s="201"/>
      <c r="AZ6" s="201">
        <f>'IMP-PT2'!AC21</f>
        <v>0</v>
      </c>
      <c r="BA6" s="203">
        <f>'IMP-PT2'!AE21</f>
        <v>0</v>
      </c>
      <c r="BB6" s="203">
        <f>'IMP-PT2'!AH21</f>
        <v>0</v>
      </c>
      <c r="BC6" s="205">
        <f>'IMP-PT2'!AM21</f>
        <v>0</v>
      </c>
      <c r="BD6" s="205">
        <f>'IMP-PT2'!AO21</f>
        <v>0</v>
      </c>
      <c r="BE6" s="205">
        <f>'IMP-PT2'!AR21</f>
        <v>0</v>
      </c>
      <c r="BF6" s="17">
        <f>'IMP-PT2'!AW21</f>
        <v>0</v>
      </c>
    </row>
    <row r="7" spans="2:58" ht="12.75" customHeight="1" x14ac:dyDescent="0.25">
      <c r="B7" s="17" t="str">
        <f>'ORDEN DE CUARENTENA'!$A$24</f>
        <v>Octubre 2026</v>
      </c>
      <c r="C7" s="331">
        <f>'IMP-PT2'!B22</f>
        <v>0</v>
      </c>
      <c r="D7" s="331" t="str">
        <f>TEXT('IMP-PT2'!D22,"yyyy")</f>
        <v>1900</v>
      </c>
      <c r="E7" s="112" t="str">
        <f t="shared" si="0"/>
        <v>00</v>
      </c>
      <c r="F7" s="112" t="str">
        <f t="shared" si="1"/>
        <v>01</v>
      </c>
      <c r="G7" s="112" t="str">
        <f t="shared" si="2"/>
        <v>1900</v>
      </c>
      <c r="H7" s="112">
        <f>'IMP-PT2'!K12</f>
        <v>0</v>
      </c>
      <c r="I7" s="117">
        <f>'IMP-PT2'!G15</f>
        <v>0</v>
      </c>
      <c r="J7" s="113">
        <f>'IMP-PT2'!B15</f>
        <v>0</v>
      </c>
      <c r="K7" s="112">
        <f>'IMP-PT2'!G20</f>
        <v>0</v>
      </c>
      <c r="L7" s="112">
        <f>'IMP-PT2'!N22</f>
        <v>0</v>
      </c>
      <c r="M7" s="112">
        <f>'IMP-PT2'!K16</f>
        <v>0</v>
      </c>
      <c r="N7" s="114">
        <f>'IMP-PT2'!V2</f>
        <v>0</v>
      </c>
      <c r="O7" s="115">
        <f>'IMP-PT2'!V3</f>
        <v>0</v>
      </c>
      <c r="P7" s="112"/>
      <c r="Q7" s="112"/>
      <c r="R7" s="113" t="str">
        <f>'IMP-PT2'!S22</f>
        <v/>
      </c>
      <c r="S7" s="112">
        <f>'IMP-PT2'!U22</f>
        <v>0</v>
      </c>
      <c r="T7" s="116">
        <f>'IMP-PT2'!Y22</f>
        <v>0</v>
      </c>
      <c r="U7" s="17"/>
      <c r="V7" s="17"/>
      <c r="W7" s="17"/>
      <c r="X7" s="17"/>
      <c r="Y7" s="17"/>
      <c r="Z7" s="112"/>
      <c r="AA7" s="112"/>
      <c r="AB7" s="262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201"/>
      <c r="AO7" s="112"/>
      <c r="AP7" s="262"/>
      <c r="AQ7" s="202">
        <f>'IMP-PT2'!W49</f>
        <v>0</v>
      </c>
      <c r="AR7" s="202">
        <f>'IMP-PT2'!W50</f>
        <v>0</v>
      </c>
      <c r="AS7" s="202">
        <f>'IMP-PT2'!W51</f>
        <v>0</v>
      </c>
      <c r="AT7" s="202">
        <f>'IMP-PT2'!W52</f>
        <v>0</v>
      </c>
      <c r="AU7" s="200"/>
      <c r="AV7" s="17">
        <f>'IMP-PT2'!AX29</f>
        <v>0</v>
      </c>
      <c r="AW7" s="17" t="str">
        <f>IF(ISTEXT('IMP-PT2'!AX30),"1",IF(ISTEXT('IMP-PT2'!AX31),"2",IF(ISTEXT('IMP-PT2'!AX32),"3",IF(ISTEXT('IMP-PT2'!AX33),"4",IF(ISTEXT('IMP-PT2'!AX34),"5",IF(ISTEXT('IMP-PT2'!AX35),"6",IF(ISTEXT('IMP-PT2'!AX36),"7",IF(ISTEXT('IMP-PT2'!AX37),"8",""))))))))</f>
        <v/>
      </c>
      <c r="AX7" s="17"/>
      <c r="AY7" s="201"/>
      <c r="AZ7" s="201">
        <f>'IMP-PT2'!AC22</f>
        <v>0</v>
      </c>
      <c r="BA7" s="203">
        <f>'IMP-PT2'!AE22</f>
        <v>0</v>
      </c>
      <c r="BB7" s="203">
        <f>'IMP-PT2'!AH22</f>
        <v>0</v>
      </c>
      <c r="BC7" s="205">
        <f>'IMP-PT2'!AM22</f>
        <v>0</v>
      </c>
      <c r="BD7" s="205">
        <f>'IMP-PT2'!AO22</f>
        <v>0</v>
      </c>
      <c r="BE7" s="205">
        <f>'IMP-PT2'!AR22</f>
        <v>0</v>
      </c>
      <c r="BF7" s="17">
        <f>'IMP-PT2'!AW22</f>
        <v>0</v>
      </c>
    </row>
    <row r="8" spans="2:58" ht="12.75" customHeight="1" x14ac:dyDescent="0.25">
      <c r="B8" s="17" t="str">
        <f>'ORDEN DE CUARENTENA'!$A$24</f>
        <v>Octubre 2026</v>
      </c>
      <c r="C8" s="331">
        <f>'IMP-PT2'!B23</f>
        <v>0</v>
      </c>
      <c r="D8" s="331" t="str">
        <f>TEXT('IMP-PT2'!D23,"yyyy")</f>
        <v>1900</v>
      </c>
      <c r="E8" s="112" t="str">
        <f t="shared" si="0"/>
        <v>00</v>
      </c>
      <c r="F8" s="112" t="str">
        <f t="shared" si="1"/>
        <v>01</v>
      </c>
      <c r="G8" s="112" t="str">
        <f t="shared" si="2"/>
        <v>1900</v>
      </c>
      <c r="H8" s="112">
        <f>'IMP-PT2'!K12</f>
        <v>0</v>
      </c>
      <c r="I8" s="117">
        <f>'IMP-PT2'!G15</f>
        <v>0</v>
      </c>
      <c r="J8" s="113">
        <f>'IMP-PT2'!B15</f>
        <v>0</v>
      </c>
      <c r="K8" s="112">
        <f>'IMP-PT2'!G20</f>
        <v>0</v>
      </c>
      <c r="L8" s="112">
        <f>'IMP-PT2'!N23</f>
        <v>0</v>
      </c>
      <c r="M8" s="112">
        <f>'IMP-PT2'!K16</f>
        <v>0</v>
      </c>
      <c r="N8" s="114">
        <f>'IMP-PT2'!V2</f>
        <v>0</v>
      </c>
      <c r="O8" s="115">
        <f>'IMP-PT2'!V3</f>
        <v>0</v>
      </c>
      <c r="P8" s="112"/>
      <c r="Q8" s="112"/>
      <c r="R8" s="113" t="str">
        <f>'IMP-PT2'!S23</f>
        <v/>
      </c>
      <c r="S8" s="112">
        <f>'IMP-PT2'!U23</f>
        <v>0</v>
      </c>
      <c r="T8" s="116">
        <f>'IMP-PT2'!Y23</f>
        <v>0</v>
      </c>
      <c r="U8" s="17"/>
      <c r="V8" s="17"/>
      <c r="W8" s="17"/>
      <c r="X8" s="17"/>
      <c r="Y8" s="17"/>
      <c r="Z8" s="112"/>
      <c r="AA8" s="112"/>
      <c r="AB8" s="262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201"/>
      <c r="AO8" s="112"/>
      <c r="AP8" s="262"/>
      <c r="AQ8" s="202">
        <f>'IMP-PT2'!X49</f>
        <v>0</v>
      </c>
      <c r="AR8" s="202">
        <f>'IMP-PT2'!X50</f>
        <v>0</v>
      </c>
      <c r="AS8" s="202">
        <f>'IMP-PT2'!X51</f>
        <v>0</v>
      </c>
      <c r="AT8" s="202">
        <f>'IMP-PT2'!X52</f>
        <v>0</v>
      </c>
      <c r="AU8" s="200"/>
      <c r="AV8" s="17">
        <f>'IMP-PT2'!AZ29</f>
        <v>0</v>
      </c>
      <c r="AW8" s="17" t="str">
        <f>IF(ISTEXT('IMP-PT2'!AZ30),"1",IF(ISTEXT('IMP-PT2'!AZ31),"2",IF(ISTEXT('IMP-PT2'!AZ32),"3",IF(ISTEXT('IMP-PT2'!AZ33),"4",IF(ISTEXT('IMP-PT2'!AZ34),"5",IF(ISTEXT('IMP-PT2'!AZ35),"6",IF(ISTEXT('IMP-PT2'!AZ36),"7",IF(ISTEXT('IMP-PT2'!AZ37),"8",""))))))))</f>
        <v/>
      </c>
      <c r="AX8" s="17"/>
      <c r="AY8" s="201"/>
      <c r="AZ8" s="201">
        <f>'IMP-PT2'!AC23</f>
        <v>0</v>
      </c>
      <c r="BA8" s="203">
        <f>'IMP-PT2'!AE23</f>
        <v>0</v>
      </c>
      <c r="BB8" s="203">
        <f>'IMP-PT2'!AH23</f>
        <v>0</v>
      </c>
      <c r="BC8" s="205">
        <f>'IMP-PT2'!AM23</f>
        <v>0</v>
      </c>
      <c r="BD8" s="205">
        <f>'IMP-PT2'!AO23</f>
        <v>0</v>
      </c>
      <c r="BE8" s="205">
        <f>'IMP-PT2'!AR23</f>
        <v>0</v>
      </c>
      <c r="BF8" s="17">
        <f>'IMP-PT2'!AW23</f>
        <v>0</v>
      </c>
    </row>
    <row r="9" spans="2:58" ht="12.75" customHeight="1" x14ac:dyDescent="0.25"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</row>
    <row r="10" spans="2:58" ht="12.75" customHeight="1" x14ac:dyDescent="0.25"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</row>
    <row r="11" spans="2:58" ht="12.75" customHeight="1" x14ac:dyDescent="0.25"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</row>
    <row r="12" spans="2:58" ht="12.75" customHeight="1" x14ac:dyDescent="0.25"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</row>
    <row r="13" spans="2:58" ht="12.75" customHeight="1" x14ac:dyDescent="0.25"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</row>
    <row r="14" spans="2:58" ht="12.75" customHeight="1" x14ac:dyDescent="0.25"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</row>
    <row r="15" spans="2:58" ht="12.75" customHeight="1" x14ac:dyDescent="0.25"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</row>
    <row r="16" spans="2:58" ht="12.75" customHeight="1" x14ac:dyDescent="0.25"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</row>
    <row r="17" spans="3:54" ht="12.75" customHeight="1" x14ac:dyDescent="0.25"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</row>
    <row r="18" spans="3:54" ht="12.75" customHeight="1" x14ac:dyDescent="0.25"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</row>
    <row r="19" spans="3:54" ht="12.75" customHeight="1" x14ac:dyDescent="0.25"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</row>
    <row r="20" spans="3:54" ht="12.75" customHeight="1" x14ac:dyDescent="0.25"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</row>
    <row r="21" spans="3:54" ht="12.75" customHeight="1" x14ac:dyDescent="0.25"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</row>
    <row r="22" spans="3:54" ht="12.75" customHeight="1" x14ac:dyDescent="0.25"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</row>
    <row r="23" spans="3:54" ht="12.75" customHeight="1" x14ac:dyDescent="0.25"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</row>
    <row r="24" spans="3:54" ht="12.75" customHeight="1" x14ac:dyDescent="0.25"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</row>
    <row r="25" spans="3:54" ht="12.75" customHeight="1" x14ac:dyDescent="0.25"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</row>
    <row r="26" spans="3:54" ht="12.75" customHeight="1" x14ac:dyDescent="0.25"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</row>
    <row r="27" spans="3:54" ht="12.75" customHeight="1" x14ac:dyDescent="0.25"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  <c r="BB27" s="107"/>
    </row>
    <row r="28" spans="3:54" ht="12.75" customHeight="1" x14ac:dyDescent="0.25"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</row>
    <row r="29" spans="3:54" ht="12.75" customHeight="1" x14ac:dyDescent="0.25"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</row>
    <row r="30" spans="3:54" ht="12.75" customHeight="1" x14ac:dyDescent="0.25"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</row>
    <row r="31" spans="3:54" ht="12.75" customHeight="1" x14ac:dyDescent="0.25"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</row>
    <row r="32" spans="3:54" ht="12.75" customHeight="1" x14ac:dyDescent="0.25"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7"/>
      <c r="AV32" s="107"/>
      <c r="AW32" s="107"/>
      <c r="AX32" s="107"/>
      <c r="AY32" s="107"/>
      <c r="AZ32" s="107"/>
      <c r="BA32" s="107"/>
      <c r="BB32" s="107"/>
    </row>
    <row r="33" spans="3:54" ht="12.75" customHeight="1" x14ac:dyDescent="0.25"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</row>
    <row r="34" spans="3:54" ht="12.75" customHeight="1" x14ac:dyDescent="0.25"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</row>
    <row r="35" spans="3:54" ht="12.75" customHeight="1" x14ac:dyDescent="0.25"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</row>
    <row r="36" spans="3:54" ht="12.75" customHeight="1" x14ac:dyDescent="0.25"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</row>
    <row r="37" spans="3:54" ht="12.75" customHeight="1" x14ac:dyDescent="0.25"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</row>
    <row r="38" spans="3:54" ht="12.75" customHeight="1" x14ac:dyDescent="0.25"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</row>
    <row r="39" spans="3:54" ht="12.75" customHeight="1" x14ac:dyDescent="0.25"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</row>
    <row r="40" spans="3:54" ht="12.75" customHeight="1" x14ac:dyDescent="0.25"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</row>
    <row r="41" spans="3:54" ht="12.75" customHeight="1" x14ac:dyDescent="0.25"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</row>
    <row r="42" spans="3:54" ht="12.75" customHeight="1" x14ac:dyDescent="0.25"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</row>
    <row r="43" spans="3:54" ht="12.75" customHeight="1" x14ac:dyDescent="0.25"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07"/>
      <c r="AK43" s="107"/>
      <c r="AL43" s="107"/>
      <c r="AM43" s="107"/>
      <c r="AN43" s="107"/>
      <c r="AO43" s="107"/>
      <c r="AP43" s="107"/>
      <c r="AQ43" s="107"/>
      <c r="AR43" s="107"/>
      <c r="AS43" s="107"/>
      <c r="AT43" s="107"/>
      <c r="AU43" s="107"/>
      <c r="AV43" s="107"/>
      <c r="AW43" s="107"/>
      <c r="AX43" s="107"/>
      <c r="AY43" s="107"/>
      <c r="AZ43" s="107"/>
      <c r="BA43" s="107"/>
      <c r="BB43" s="107"/>
    </row>
    <row r="44" spans="3:54" ht="12.75" customHeight="1" x14ac:dyDescent="0.25"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  <c r="AH44" s="107"/>
      <c r="AI44" s="107"/>
      <c r="AJ44" s="107"/>
      <c r="AK44" s="107"/>
      <c r="AL44" s="107"/>
      <c r="AM44" s="107"/>
      <c r="AN44" s="107"/>
      <c r="AO44" s="107"/>
      <c r="AP44" s="107"/>
      <c r="AQ44" s="107"/>
      <c r="AR44" s="107"/>
      <c r="AS44" s="107"/>
      <c r="AT44" s="107"/>
      <c r="AU44" s="107"/>
      <c r="AV44" s="107"/>
      <c r="AW44" s="107"/>
      <c r="AX44" s="107"/>
      <c r="AY44" s="107"/>
      <c r="AZ44" s="107"/>
      <c r="BA44" s="107"/>
      <c r="BB44" s="107"/>
    </row>
    <row r="45" spans="3:54" ht="12.75" customHeight="1" x14ac:dyDescent="0.25"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  <c r="AJ45" s="107"/>
      <c r="AK45" s="107"/>
      <c r="AL45" s="107"/>
      <c r="AM45" s="107"/>
      <c r="AN45" s="107"/>
      <c r="AO45" s="107"/>
      <c r="AP45" s="107"/>
      <c r="AQ45" s="107"/>
      <c r="AR45" s="107"/>
      <c r="AS45" s="107"/>
      <c r="AT45" s="107"/>
      <c r="AU45" s="107"/>
      <c r="AV45" s="107"/>
      <c r="AW45" s="107"/>
      <c r="AX45" s="107"/>
      <c r="AY45" s="107"/>
      <c r="AZ45" s="107"/>
      <c r="BA45" s="107"/>
      <c r="BB45" s="107"/>
    </row>
    <row r="46" spans="3:54" ht="12.75" customHeight="1" x14ac:dyDescent="0.25"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  <c r="AI46" s="107"/>
      <c r="AJ46" s="107"/>
      <c r="AK46" s="107"/>
      <c r="AL46" s="107"/>
      <c r="AM46" s="107"/>
      <c r="AN46" s="107"/>
      <c r="AO46" s="107"/>
      <c r="AP46" s="107"/>
      <c r="AQ46" s="107"/>
      <c r="AR46" s="107"/>
      <c r="AS46" s="107"/>
      <c r="AT46" s="107"/>
      <c r="AU46" s="107"/>
      <c r="AV46" s="107"/>
      <c r="AW46" s="107"/>
      <c r="AX46" s="107"/>
      <c r="AY46" s="107"/>
      <c r="AZ46" s="107"/>
      <c r="BA46" s="107"/>
      <c r="BB46" s="107"/>
    </row>
    <row r="47" spans="3:54" ht="12.75" customHeight="1" x14ac:dyDescent="0.25"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  <c r="AI47" s="107"/>
      <c r="AJ47" s="107"/>
      <c r="AK47" s="107"/>
      <c r="AL47" s="107"/>
      <c r="AM47" s="107"/>
      <c r="AN47" s="107"/>
      <c r="AO47" s="107"/>
      <c r="AP47" s="107"/>
      <c r="AQ47" s="107"/>
      <c r="AR47" s="107"/>
      <c r="AS47" s="107"/>
      <c r="AT47" s="107"/>
      <c r="AU47" s="107"/>
      <c r="AV47" s="107"/>
      <c r="AW47" s="107"/>
      <c r="AX47" s="107"/>
      <c r="AY47" s="107"/>
      <c r="AZ47" s="107"/>
      <c r="BA47" s="107"/>
      <c r="BB47" s="107"/>
    </row>
    <row r="48" spans="3:54" ht="12.75" customHeight="1" x14ac:dyDescent="0.25"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7"/>
      <c r="AY48" s="107"/>
      <c r="AZ48" s="107"/>
      <c r="BA48" s="107"/>
      <c r="BB48" s="107"/>
    </row>
    <row r="49" spans="3:54" ht="12.75" customHeight="1" x14ac:dyDescent="0.25"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07"/>
      <c r="AI49" s="107"/>
      <c r="AJ49" s="107"/>
      <c r="AK49" s="107"/>
      <c r="AL49" s="107"/>
      <c r="AM49" s="107"/>
      <c r="AN49" s="107"/>
      <c r="AO49" s="107"/>
      <c r="AP49" s="107"/>
      <c r="AQ49" s="107"/>
      <c r="AR49" s="107"/>
      <c r="AS49" s="107"/>
      <c r="AT49" s="107"/>
      <c r="AU49" s="107"/>
      <c r="AV49" s="107"/>
      <c r="AW49" s="107"/>
      <c r="AX49" s="107"/>
      <c r="AY49" s="107"/>
      <c r="AZ49" s="107"/>
      <c r="BA49" s="107"/>
      <c r="BB49" s="107"/>
    </row>
    <row r="50" spans="3:54" ht="12.75" customHeight="1" x14ac:dyDescent="0.25"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  <c r="AM50" s="107"/>
      <c r="AN50" s="107"/>
      <c r="AO50" s="107"/>
      <c r="AP50" s="107"/>
      <c r="AQ50" s="107"/>
      <c r="AR50" s="107"/>
      <c r="AS50" s="107"/>
      <c r="AT50" s="107"/>
      <c r="AU50" s="107"/>
      <c r="AV50" s="107"/>
      <c r="AW50" s="107"/>
      <c r="AX50" s="107"/>
      <c r="AY50" s="107"/>
      <c r="AZ50" s="107"/>
      <c r="BA50" s="107"/>
      <c r="BB50" s="107"/>
    </row>
    <row r="51" spans="3:54" ht="12.75" customHeight="1" x14ac:dyDescent="0.25"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107"/>
      <c r="AH51" s="107"/>
      <c r="AI51" s="107"/>
      <c r="AJ51" s="107"/>
      <c r="AK51" s="107"/>
      <c r="AL51" s="107"/>
      <c r="AM51" s="107"/>
      <c r="AN51" s="107"/>
      <c r="AO51" s="107"/>
      <c r="AP51" s="107"/>
      <c r="AQ51" s="107"/>
      <c r="AR51" s="107"/>
      <c r="AS51" s="107"/>
      <c r="AT51" s="107"/>
      <c r="AU51" s="107"/>
      <c r="AV51" s="107"/>
      <c r="AW51" s="107"/>
      <c r="AX51" s="107"/>
      <c r="AY51" s="107"/>
      <c r="AZ51" s="107"/>
      <c r="BA51" s="107"/>
      <c r="BB51" s="107"/>
    </row>
    <row r="52" spans="3:54" ht="12.75" customHeight="1" x14ac:dyDescent="0.25"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  <c r="AH52" s="107"/>
      <c r="AI52" s="107"/>
      <c r="AJ52" s="107"/>
      <c r="AK52" s="107"/>
      <c r="AL52" s="107"/>
      <c r="AM52" s="107"/>
      <c r="AN52" s="107"/>
      <c r="AO52" s="107"/>
      <c r="AP52" s="107"/>
      <c r="AQ52" s="107"/>
      <c r="AR52" s="107"/>
      <c r="AS52" s="107"/>
      <c r="AT52" s="107"/>
      <c r="AU52" s="107"/>
      <c r="AV52" s="107"/>
      <c r="AW52" s="107"/>
      <c r="AX52" s="107"/>
      <c r="AY52" s="107"/>
      <c r="AZ52" s="107"/>
      <c r="BA52" s="107"/>
      <c r="BB52" s="107"/>
    </row>
    <row r="53" spans="3:54" ht="12.75" customHeight="1" x14ac:dyDescent="0.25"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  <c r="AI53" s="107"/>
      <c r="AJ53" s="107"/>
      <c r="AK53" s="107"/>
      <c r="AL53" s="107"/>
      <c r="AM53" s="107"/>
      <c r="AN53" s="107"/>
      <c r="AO53" s="107"/>
      <c r="AP53" s="107"/>
      <c r="AQ53" s="107"/>
      <c r="AR53" s="107"/>
      <c r="AS53" s="107"/>
      <c r="AT53" s="107"/>
      <c r="AU53" s="107"/>
      <c r="AV53" s="107"/>
      <c r="AW53" s="107"/>
      <c r="AX53" s="107"/>
      <c r="AY53" s="107"/>
      <c r="AZ53" s="107"/>
      <c r="BA53" s="107"/>
      <c r="BB53" s="107"/>
    </row>
    <row r="54" spans="3:54" ht="12.75" customHeight="1" x14ac:dyDescent="0.25"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107"/>
      <c r="AE54" s="107"/>
      <c r="AF54" s="107"/>
      <c r="AG54" s="107"/>
      <c r="AH54" s="107"/>
      <c r="AI54" s="107"/>
      <c r="AJ54" s="107"/>
      <c r="AK54" s="107"/>
      <c r="AL54" s="107"/>
      <c r="AM54" s="107"/>
      <c r="AN54" s="107"/>
      <c r="AO54" s="107"/>
      <c r="AP54" s="107"/>
      <c r="AQ54" s="107"/>
      <c r="AR54" s="107"/>
      <c r="AS54" s="107"/>
      <c r="AT54" s="107"/>
      <c r="AU54" s="107"/>
      <c r="AV54" s="107"/>
      <c r="AW54" s="107"/>
      <c r="AX54" s="107"/>
      <c r="AY54" s="107"/>
      <c r="AZ54" s="107"/>
      <c r="BA54" s="107"/>
      <c r="BB54" s="107"/>
    </row>
    <row r="55" spans="3:54" ht="12.75" customHeight="1" x14ac:dyDescent="0.25"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  <c r="AA55" s="107"/>
      <c r="AB55" s="107"/>
      <c r="AC55" s="107"/>
      <c r="AD55" s="107"/>
      <c r="AE55" s="107"/>
      <c r="AF55" s="107"/>
      <c r="AG55" s="107"/>
      <c r="AH55" s="107"/>
      <c r="AI55" s="107"/>
      <c r="AJ55" s="107"/>
      <c r="AK55" s="107"/>
      <c r="AL55" s="107"/>
      <c r="AM55" s="107"/>
      <c r="AN55" s="107"/>
      <c r="AO55" s="107"/>
      <c r="AP55" s="107"/>
      <c r="AQ55" s="107"/>
      <c r="AR55" s="107"/>
      <c r="AS55" s="107"/>
      <c r="AT55" s="107"/>
      <c r="AU55" s="107"/>
      <c r="AV55" s="107"/>
      <c r="AW55" s="107"/>
      <c r="AX55" s="107"/>
      <c r="AY55" s="107"/>
      <c r="AZ55" s="107"/>
      <c r="BA55" s="107"/>
      <c r="BB55" s="107"/>
    </row>
    <row r="56" spans="3:54" ht="12.75" customHeight="1" x14ac:dyDescent="0.25"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107"/>
      <c r="AD56" s="107"/>
      <c r="AE56" s="107"/>
      <c r="AF56" s="107"/>
      <c r="AG56" s="107"/>
      <c r="AH56" s="107"/>
      <c r="AI56" s="107"/>
      <c r="AJ56" s="107"/>
      <c r="AK56" s="107"/>
      <c r="AL56" s="107"/>
      <c r="AM56" s="107"/>
      <c r="AN56" s="107"/>
      <c r="AO56" s="107"/>
      <c r="AP56" s="107"/>
      <c r="AQ56" s="107"/>
      <c r="AR56" s="107"/>
      <c r="AS56" s="107"/>
      <c r="AT56" s="107"/>
      <c r="AU56" s="107"/>
      <c r="AV56" s="107"/>
      <c r="AW56" s="107"/>
      <c r="AX56" s="107"/>
      <c r="AY56" s="107"/>
      <c r="AZ56" s="107"/>
      <c r="BA56" s="107"/>
      <c r="BB56" s="107"/>
    </row>
    <row r="57" spans="3:54" ht="12.75" customHeight="1" x14ac:dyDescent="0.25"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  <c r="AI57" s="107"/>
      <c r="AJ57" s="107"/>
      <c r="AK57" s="107"/>
      <c r="AL57" s="107"/>
      <c r="AM57" s="107"/>
      <c r="AN57" s="107"/>
      <c r="AO57" s="107"/>
      <c r="AP57" s="107"/>
      <c r="AQ57" s="107"/>
      <c r="AR57" s="107"/>
      <c r="AS57" s="107"/>
      <c r="AT57" s="107"/>
      <c r="AU57" s="107"/>
      <c r="AV57" s="107"/>
      <c r="AW57" s="107"/>
      <c r="AX57" s="107"/>
      <c r="AY57" s="107"/>
      <c r="AZ57" s="107"/>
      <c r="BA57" s="107"/>
      <c r="BB57" s="107"/>
    </row>
    <row r="58" spans="3:54" ht="12.75" customHeight="1" x14ac:dyDescent="0.25">
      <c r="C58" s="107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  <c r="AH58" s="107"/>
      <c r="AI58" s="107"/>
      <c r="AJ58" s="107"/>
      <c r="AK58" s="107"/>
      <c r="AL58" s="107"/>
      <c r="AM58" s="107"/>
      <c r="AN58" s="107"/>
      <c r="AO58" s="107"/>
      <c r="AP58" s="107"/>
      <c r="AQ58" s="107"/>
      <c r="AR58" s="107"/>
      <c r="AS58" s="107"/>
      <c r="AT58" s="107"/>
      <c r="AU58" s="107"/>
      <c r="AV58" s="107"/>
      <c r="AW58" s="107"/>
      <c r="AX58" s="107"/>
      <c r="AY58" s="107"/>
      <c r="AZ58" s="107"/>
      <c r="BA58" s="107"/>
      <c r="BB58" s="107"/>
    </row>
    <row r="59" spans="3:54" ht="12.75" customHeight="1" x14ac:dyDescent="0.25"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  <c r="AH59" s="107"/>
      <c r="AI59" s="107"/>
      <c r="AJ59" s="107"/>
      <c r="AK59" s="107"/>
      <c r="AL59" s="107"/>
      <c r="AM59" s="107"/>
      <c r="AN59" s="107"/>
      <c r="AO59" s="107"/>
      <c r="AP59" s="107"/>
      <c r="AQ59" s="107"/>
      <c r="AR59" s="107"/>
      <c r="AS59" s="107"/>
      <c r="AT59" s="107"/>
      <c r="AU59" s="107"/>
      <c r="AV59" s="107"/>
      <c r="AW59" s="107"/>
      <c r="AX59" s="107"/>
      <c r="AY59" s="107"/>
      <c r="AZ59" s="107"/>
      <c r="BA59" s="107"/>
      <c r="BB59" s="107"/>
    </row>
    <row r="60" spans="3:54" ht="12.75" customHeight="1" x14ac:dyDescent="0.25">
      <c r="C60" s="107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  <c r="AA60" s="107"/>
      <c r="AB60" s="107"/>
      <c r="AC60" s="107"/>
      <c r="AD60" s="107"/>
      <c r="AE60" s="107"/>
      <c r="AF60" s="107"/>
      <c r="AG60" s="107"/>
      <c r="AH60" s="107"/>
      <c r="AI60" s="107"/>
      <c r="AJ60" s="107"/>
      <c r="AK60" s="107"/>
      <c r="AL60" s="107"/>
      <c r="AM60" s="107"/>
      <c r="AN60" s="107"/>
      <c r="AO60" s="107"/>
      <c r="AP60" s="107"/>
      <c r="AQ60" s="107"/>
      <c r="AR60" s="107"/>
      <c r="AS60" s="107"/>
      <c r="AT60" s="107"/>
      <c r="AU60" s="107"/>
      <c r="AV60" s="107"/>
      <c r="AW60" s="107"/>
      <c r="AX60" s="107"/>
      <c r="AY60" s="107"/>
      <c r="AZ60" s="107"/>
      <c r="BA60" s="107"/>
      <c r="BB60" s="107"/>
    </row>
    <row r="61" spans="3:54" ht="12.75" customHeight="1" x14ac:dyDescent="0.25"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  <c r="AH61" s="107"/>
      <c r="AI61" s="107"/>
      <c r="AJ61" s="107"/>
      <c r="AK61" s="107"/>
      <c r="AL61" s="107"/>
      <c r="AM61" s="107"/>
      <c r="AN61" s="107"/>
      <c r="AO61" s="107"/>
      <c r="AP61" s="107"/>
      <c r="AQ61" s="107"/>
      <c r="AR61" s="107"/>
      <c r="AS61" s="107"/>
      <c r="AT61" s="107"/>
      <c r="AU61" s="107"/>
      <c r="AV61" s="107"/>
      <c r="AW61" s="107"/>
      <c r="AX61" s="107"/>
      <c r="AY61" s="107"/>
      <c r="AZ61" s="107"/>
      <c r="BA61" s="107"/>
      <c r="BB61" s="107"/>
    </row>
    <row r="62" spans="3:54" ht="12.75" customHeight="1" x14ac:dyDescent="0.25"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  <c r="AI62" s="107"/>
      <c r="AJ62" s="107"/>
      <c r="AK62" s="107"/>
      <c r="AL62" s="107"/>
      <c r="AM62" s="107"/>
      <c r="AN62" s="107"/>
      <c r="AO62" s="107"/>
      <c r="AP62" s="107"/>
      <c r="AQ62" s="107"/>
      <c r="AR62" s="107"/>
      <c r="AS62" s="107"/>
      <c r="AT62" s="107"/>
      <c r="AU62" s="107"/>
      <c r="AV62" s="107"/>
      <c r="AW62" s="107"/>
      <c r="AX62" s="107"/>
      <c r="AY62" s="107"/>
      <c r="AZ62" s="107"/>
      <c r="BA62" s="107"/>
      <c r="BB62" s="107"/>
    </row>
    <row r="63" spans="3:54" ht="12.75" customHeight="1" x14ac:dyDescent="0.25"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  <c r="AH63" s="107"/>
      <c r="AI63" s="107"/>
      <c r="AJ63" s="107"/>
      <c r="AK63" s="107"/>
      <c r="AL63" s="107"/>
      <c r="AM63" s="107"/>
      <c r="AN63" s="107"/>
      <c r="AO63" s="107"/>
      <c r="AP63" s="107"/>
      <c r="AQ63" s="107"/>
      <c r="AR63" s="107"/>
      <c r="AS63" s="107"/>
      <c r="AT63" s="107"/>
      <c r="AU63" s="107"/>
      <c r="AV63" s="107"/>
      <c r="AW63" s="107"/>
      <c r="AX63" s="107"/>
      <c r="AY63" s="107"/>
      <c r="AZ63" s="107"/>
      <c r="BA63" s="107"/>
      <c r="BB63" s="107"/>
    </row>
    <row r="64" spans="3:54" ht="12.75" customHeight="1" x14ac:dyDescent="0.25"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  <c r="AH64" s="107"/>
      <c r="AI64" s="107"/>
      <c r="AJ64" s="107"/>
      <c r="AK64" s="107"/>
      <c r="AL64" s="107"/>
      <c r="AM64" s="107"/>
      <c r="AN64" s="107"/>
      <c r="AO64" s="107"/>
      <c r="AP64" s="107"/>
      <c r="AQ64" s="107"/>
      <c r="AR64" s="107"/>
      <c r="AS64" s="107"/>
      <c r="AT64" s="107"/>
      <c r="AU64" s="107"/>
      <c r="AV64" s="107"/>
      <c r="AW64" s="107"/>
      <c r="AX64" s="107"/>
      <c r="AY64" s="107"/>
      <c r="AZ64" s="107"/>
      <c r="BA64" s="107"/>
      <c r="BB64" s="107"/>
    </row>
    <row r="65" spans="3:54" ht="12.75" customHeight="1" x14ac:dyDescent="0.25"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  <c r="AD65" s="107"/>
      <c r="AE65" s="107"/>
      <c r="AF65" s="107"/>
      <c r="AG65" s="107"/>
      <c r="AH65" s="107"/>
      <c r="AI65" s="107"/>
      <c r="AJ65" s="107"/>
      <c r="AK65" s="107"/>
      <c r="AL65" s="107"/>
      <c r="AM65" s="107"/>
      <c r="AN65" s="107"/>
      <c r="AO65" s="107"/>
      <c r="AP65" s="107"/>
      <c r="AQ65" s="107"/>
      <c r="AR65" s="107"/>
      <c r="AS65" s="107"/>
      <c r="AT65" s="107"/>
      <c r="AU65" s="107"/>
      <c r="AV65" s="107"/>
      <c r="AW65" s="107"/>
      <c r="AX65" s="107"/>
      <c r="AY65" s="107"/>
      <c r="AZ65" s="107"/>
      <c r="BA65" s="107"/>
      <c r="BB65" s="107"/>
    </row>
    <row r="66" spans="3:54" ht="12.75" customHeight="1" x14ac:dyDescent="0.25">
      <c r="C66" s="107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  <c r="AC66" s="107"/>
      <c r="AD66" s="107"/>
      <c r="AE66" s="107"/>
      <c r="AF66" s="107"/>
      <c r="AG66" s="107"/>
      <c r="AH66" s="107"/>
      <c r="AI66" s="107"/>
      <c r="AJ66" s="107"/>
      <c r="AK66" s="107"/>
      <c r="AL66" s="107"/>
      <c r="AM66" s="107"/>
      <c r="AN66" s="107"/>
      <c r="AO66" s="107"/>
      <c r="AP66" s="107"/>
      <c r="AQ66" s="107"/>
      <c r="AR66" s="107"/>
      <c r="AS66" s="107"/>
      <c r="AT66" s="107"/>
      <c r="AU66" s="107"/>
      <c r="AV66" s="107"/>
      <c r="AW66" s="107"/>
      <c r="AX66" s="107"/>
      <c r="AY66" s="107"/>
      <c r="AZ66" s="107"/>
      <c r="BA66" s="107"/>
      <c r="BB66" s="107"/>
    </row>
    <row r="67" spans="3:54" ht="12.75" customHeight="1" x14ac:dyDescent="0.25"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Z67" s="107"/>
      <c r="AA67" s="107"/>
      <c r="AB67" s="107"/>
      <c r="AC67" s="107"/>
      <c r="AD67" s="107"/>
      <c r="AE67" s="107"/>
      <c r="AF67" s="107"/>
      <c r="AG67" s="107"/>
      <c r="AH67" s="107"/>
      <c r="AI67" s="107"/>
      <c r="AJ67" s="107"/>
      <c r="AK67" s="107"/>
      <c r="AL67" s="107"/>
      <c r="AM67" s="107"/>
      <c r="AN67" s="107"/>
      <c r="AO67" s="107"/>
      <c r="AP67" s="107"/>
      <c r="AQ67" s="107"/>
      <c r="AR67" s="107"/>
      <c r="AS67" s="107"/>
      <c r="AT67" s="107"/>
      <c r="AU67" s="107"/>
      <c r="AV67" s="107"/>
      <c r="AW67" s="107"/>
      <c r="AX67" s="107"/>
      <c r="AY67" s="107"/>
      <c r="AZ67" s="107"/>
      <c r="BA67" s="107"/>
      <c r="BB67" s="107"/>
    </row>
    <row r="68" spans="3:54" ht="12.75" customHeight="1" x14ac:dyDescent="0.25"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  <c r="AD68" s="107"/>
      <c r="AE68" s="107"/>
      <c r="AF68" s="107"/>
      <c r="AG68" s="107"/>
      <c r="AH68" s="107"/>
      <c r="AI68" s="107"/>
      <c r="AJ68" s="107"/>
      <c r="AK68" s="107"/>
      <c r="AL68" s="107"/>
      <c r="AM68" s="107"/>
      <c r="AN68" s="107"/>
      <c r="AO68" s="107"/>
      <c r="AP68" s="107"/>
      <c r="AQ68" s="107"/>
      <c r="AR68" s="107"/>
      <c r="AS68" s="107"/>
      <c r="AT68" s="107"/>
      <c r="AU68" s="107"/>
      <c r="AV68" s="107"/>
      <c r="AW68" s="107"/>
      <c r="AX68" s="107"/>
      <c r="AY68" s="107"/>
      <c r="AZ68" s="107"/>
      <c r="BA68" s="107"/>
      <c r="BB68" s="107"/>
    </row>
    <row r="69" spans="3:54" ht="12.75" customHeight="1" x14ac:dyDescent="0.25"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107"/>
      <c r="AB69" s="107"/>
      <c r="AC69" s="107"/>
      <c r="AD69" s="107"/>
      <c r="AE69" s="107"/>
      <c r="AF69" s="107"/>
      <c r="AG69" s="107"/>
      <c r="AH69" s="107"/>
      <c r="AI69" s="107"/>
      <c r="AJ69" s="107"/>
      <c r="AK69" s="107"/>
      <c r="AL69" s="107"/>
      <c r="AM69" s="107"/>
      <c r="AN69" s="107"/>
      <c r="AO69" s="107"/>
      <c r="AP69" s="107"/>
      <c r="AQ69" s="107"/>
      <c r="AR69" s="107"/>
      <c r="AS69" s="107"/>
      <c r="AT69" s="107"/>
      <c r="AU69" s="107"/>
      <c r="AV69" s="107"/>
      <c r="AW69" s="107"/>
      <c r="AX69" s="107"/>
      <c r="AY69" s="107"/>
      <c r="AZ69" s="107"/>
      <c r="BA69" s="107"/>
      <c r="BB69" s="107"/>
    </row>
    <row r="70" spans="3:54" ht="12.75" customHeight="1" x14ac:dyDescent="0.25">
      <c r="C70" s="107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7"/>
      <c r="Z70" s="107"/>
      <c r="AA70" s="107"/>
      <c r="AB70" s="107"/>
      <c r="AC70" s="107"/>
      <c r="AD70" s="107"/>
      <c r="AE70" s="107"/>
      <c r="AF70" s="107"/>
      <c r="AG70" s="107"/>
      <c r="AH70" s="107"/>
      <c r="AI70" s="107"/>
      <c r="AJ70" s="107"/>
      <c r="AK70" s="107"/>
      <c r="AL70" s="107"/>
      <c r="AM70" s="107"/>
      <c r="AN70" s="107"/>
      <c r="AO70" s="107"/>
      <c r="AP70" s="107"/>
      <c r="AQ70" s="107"/>
      <c r="AR70" s="107"/>
      <c r="AS70" s="107"/>
      <c r="AT70" s="107"/>
      <c r="AU70" s="107"/>
      <c r="AV70" s="107"/>
      <c r="AW70" s="107"/>
      <c r="AX70" s="107"/>
      <c r="AY70" s="107"/>
      <c r="AZ70" s="107"/>
      <c r="BA70" s="107"/>
      <c r="BB70" s="107"/>
    </row>
    <row r="71" spans="3:54" ht="12.75" customHeight="1" x14ac:dyDescent="0.25"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7"/>
      <c r="AB71" s="107"/>
      <c r="AC71" s="107"/>
      <c r="AD71" s="107"/>
      <c r="AE71" s="107"/>
      <c r="AF71" s="107"/>
      <c r="AG71" s="107"/>
      <c r="AH71" s="107"/>
      <c r="AI71" s="107"/>
      <c r="AJ71" s="107"/>
      <c r="AK71" s="107"/>
      <c r="AL71" s="107"/>
      <c r="AM71" s="107"/>
      <c r="AN71" s="107"/>
      <c r="AO71" s="107"/>
      <c r="AP71" s="107"/>
      <c r="AQ71" s="107"/>
      <c r="AR71" s="107"/>
      <c r="AS71" s="107"/>
      <c r="AT71" s="107"/>
      <c r="AU71" s="107"/>
      <c r="AV71" s="107"/>
      <c r="AW71" s="107"/>
      <c r="AX71" s="107"/>
      <c r="AY71" s="107"/>
      <c r="AZ71" s="107"/>
      <c r="BA71" s="107"/>
      <c r="BB71" s="107"/>
    </row>
    <row r="72" spans="3:54" ht="12.75" customHeight="1" x14ac:dyDescent="0.25"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7"/>
      <c r="AA72" s="107"/>
      <c r="AB72" s="107"/>
      <c r="AC72" s="107"/>
      <c r="AD72" s="107"/>
      <c r="AE72" s="107"/>
      <c r="AF72" s="107"/>
      <c r="AG72" s="107"/>
      <c r="AH72" s="107"/>
      <c r="AI72" s="107"/>
      <c r="AJ72" s="107"/>
      <c r="AK72" s="107"/>
      <c r="AL72" s="107"/>
      <c r="AM72" s="107"/>
      <c r="AN72" s="107"/>
      <c r="AO72" s="107"/>
      <c r="AP72" s="107"/>
      <c r="AQ72" s="107"/>
      <c r="AR72" s="107"/>
      <c r="AS72" s="107"/>
      <c r="AT72" s="107"/>
      <c r="AU72" s="107"/>
      <c r="AV72" s="107"/>
      <c r="AW72" s="107"/>
      <c r="AX72" s="107"/>
      <c r="AY72" s="107"/>
      <c r="AZ72" s="107"/>
      <c r="BA72" s="107"/>
      <c r="BB72" s="107"/>
    </row>
    <row r="73" spans="3:54" ht="12.75" customHeight="1" x14ac:dyDescent="0.25">
      <c r="C73" s="10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  <c r="AB73" s="107"/>
      <c r="AC73" s="107"/>
      <c r="AD73" s="107"/>
      <c r="AE73" s="107"/>
      <c r="AF73" s="107"/>
      <c r="AG73" s="107"/>
      <c r="AH73" s="107"/>
      <c r="AI73" s="107"/>
      <c r="AJ73" s="107"/>
      <c r="AK73" s="107"/>
      <c r="AL73" s="107"/>
      <c r="AM73" s="107"/>
      <c r="AN73" s="107"/>
      <c r="AO73" s="107"/>
      <c r="AP73" s="107"/>
      <c r="AQ73" s="107"/>
      <c r="AR73" s="107"/>
      <c r="AS73" s="107"/>
      <c r="AT73" s="107"/>
      <c r="AU73" s="107"/>
      <c r="AV73" s="107"/>
      <c r="AW73" s="107"/>
      <c r="AX73" s="107"/>
      <c r="AY73" s="107"/>
      <c r="AZ73" s="107"/>
      <c r="BA73" s="107"/>
      <c r="BB73" s="107"/>
    </row>
    <row r="74" spans="3:54" ht="12.75" customHeight="1" x14ac:dyDescent="0.25"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107"/>
      <c r="AA74" s="107"/>
      <c r="AB74" s="107"/>
      <c r="AC74" s="107"/>
      <c r="AD74" s="107"/>
      <c r="AE74" s="107"/>
      <c r="AF74" s="107"/>
      <c r="AG74" s="107"/>
      <c r="AH74" s="107"/>
      <c r="AI74" s="107"/>
      <c r="AJ74" s="107"/>
      <c r="AK74" s="107"/>
      <c r="AL74" s="107"/>
      <c r="AM74" s="107"/>
      <c r="AN74" s="107"/>
      <c r="AO74" s="107"/>
      <c r="AP74" s="107"/>
      <c r="AQ74" s="107"/>
      <c r="AR74" s="107"/>
      <c r="AS74" s="107"/>
      <c r="AT74" s="107"/>
      <c r="AU74" s="107"/>
      <c r="AV74" s="107"/>
      <c r="AW74" s="107"/>
      <c r="AX74" s="107"/>
      <c r="AY74" s="107"/>
      <c r="AZ74" s="107"/>
      <c r="BA74" s="107"/>
      <c r="BB74" s="107"/>
    </row>
    <row r="75" spans="3:54" ht="12.75" customHeight="1" x14ac:dyDescent="0.25"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7"/>
      <c r="Z75" s="107"/>
      <c r="AA75" s="107"/>
      <c r="AB75" s="107"/>
      <c r="AC75" s="107"/>
      <c r="AD75" s="107"/>
      <c r="AE75" s="107"/>
      <c r="AF75" s="107"/>
      <c r="AG75" s="107"/>
      <c r="AH75" s="107"/>
      <c r="AI75" s="107"/>
      <c r="AJ75" s="107"/>
      <c r="AK75" s="107"/>
      <c r="AL75" s="107"/>
      <c r="AM75" s="107"/>
      <c r="AN75" s="107"/>
      <c r="AO75" s="107"/>
      <c r="AP75" s="107"/>
      <c r="AQ75" s="107"/>
      <c r="AR75" s="107"/>
      <c r="AS75" s="107"/>
      <c r="AT75" s="107"/>
      <c r="AU75" s="107"/>
      <c r="AV75" s="107"/>
      <c r="AW75" s="107"/>
      <c r="AX75" s="107"/>
      <c r="AY75" s="107"/>
      <c r="AZ75" s="107"/>
      <c r="BA75" s="107"/>
      <c r="BB75" s="107"/>
    </row>
    <row r="76" spans="3:54" ht="12.75" customHeight="1" x14ac:dyDescent="0.25">
      <c r="C76" s="10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7"/>
      <c r="U76" s="107"/>
      <c r="V76" s="107"/>
      <c r="W76" s="107"/>
      <c r="X76" s="107"/>
      <c r="Y76" s="107"/>
      <c r="Z76" s="107"/>
      <c r="AA76" s="107"/>
      <c r="AB76" s="107"/>
      <c r="AC76" s="107"/>
      <c r="AD76" s="107"/>
      <c r="AE76" s="107"/>
      <c r="AF76" s="107"/>
      <c r="AG76" s="107"/>
      <c r="AH76" s="107"/>
      <c r="AI76" s="107"/>
      <c r="AJ76" s="107"/>
      <c r="AK76" s="107"/>
      <c r="AL76" s="107"/>
      <c r="AM76" s="107"/>
      <c r="AN76" s="107"/>
      <c r="AO76" s="107"/>
      <c r="AP76" s="107"/>
      <c r="AQ76" s="107"/>
      <c r="AR76" s="107"/>
      <c r="AS76" s="107"/>
      <c r="AT76" s="107"/>
      <c r="AU76" s="107"/>
      <c r="AV76" s="107"/>
      <c r="AW76" s="107"/>
      <c r="AX76" s="107"/>
      <c r="AY76" s="107"/>
      <c r="AZ76" s="107"/>
      <c r="BA76" s="107"/>
      <c r="BB76" s="107"/>
    </row>
    <row r="77" spans="3:54" ht="12.75" customHeight="1" x14ac:dyDescent="0.25"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7"/>
      <c r="AA77" s="107"/>
      <c r="AB77" s="107"/>
      <c r="AC77" s="107"/>
      <c r="AD77" s="107"/>
      <c r="AE77" s="107"/>
      <c r="AF77" s="107"/>
      <c r="AG77" s="107"/>
      <c r="AH77" s="107"/>
      <c r="AI77" s="107"/>
      <c r="AJ77" s="107"/>
      <c r="AK77" s="107"/>
      <c r="AL77" s="107"/>
      <c r="AM77" s="107"/>
      <c r="AN77" s="107"/>
      <c r="AO77" s="107"/>
      <c r="AP77" s="107"/>
      <c r="AQ77" s="107"/>
      <c r="AR77" s="107"/>
      <c r="AS77" s="107"/>
      <c r="AT77" s="107"/>
      <c r="AU77" s="107"/>
      <c r="AV77" s="107"/>
      <c r="AW77" s="107"/>
      <c r="AX77" s="107"/>
      <c r="AY77" s="107"/>
      <c r="AZ77" s="107"/>
      <c r="BA77" s="107"/>
      <c r="BB77" s="107"/>
    </row>
    <row r="78" spans="3:54" ht="12.75" customHeight="1" x14ac:dyDescent="0.25"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7"/>
      <c r="AA78" s="107"/>
      <c r="AB78" s="107"/>
      <c r="AC78" s="107"/>
      <c r="AD78" s="107"/>
      <c r="AE78" s="107"/>
      <c r="AF78" s="107"/>
      <c r="AG78" s="107"/>
      <c r="AH78" s="107"/>
      <c r="AI78" s="107"/>
      <c r="AJ78" s="107"/>
      <c r="AK78" s="107"/>
      <c r="AL78" s="107"/>
      <c r="AM78" s="107"/>
      <c r="AN78" s="107"/>
      <c r="AO78" s="107"/>
      <c r="AP78" s="107"/>
      <c r="AQ78" s="107"/>
      <c r="AR78" s="107"/>
      <c r="AS78" s="107"/>
      <c r="AT78" s="107"/>
      <c r="AU78" s="107"/>
      <c r="AV78" s="107"/>
      <c r="AW78" s="107"/>
      <c r="AX78" s="107"/>
      <c r="AY78" s="107"/>
      <c r="AZ78" s="107"/>
      <c r="BA78" s="107"/>
      <c r="BB78" s="107"/>
    </row>
    <row r="79" spans="3:54" ht="12.75" customHeight="1" x14ac:dyDescent="0.25"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Z79" s="107"/>
      <c r="AA79" s="107"/>
      <c r="AB79" s="107"/>
      <c r="AC79" s="107"/>
      <c r="AD79" s="107"/>
      <c r="AE79" s="107"/>
      <c r="AF79" s="107"/>
      <c r="AG79" s="107"/>
      <c r="AH79" s="107"/>
      <c r="AI79" s="107"/>
      <c r="AJ79" s="107"/>
      <c r="AK79" s="107"/>
      <c r="AL79" s="107"/>
      <c r="AM79" s="107"/>
      <c r="AN79" s="107"/>
      <c r="AO79" s="107"/>
      <c r="AP79" s="107"/>
      <c r="AQ79" s="107"/>
      <c r="AR79" s="107"/>
      <c r="AS79" s="107"/>
      <c r="AT79" s="107"/>
      <c r="AU79" s="107"/>
      <c r="AV79" s="107"/>
      <c r="AW79" s="107"/>
      <c r="AX79" s="107"/>
      <c r="AY79" s="107"/>
      <c r="AZ79" s="107"/>
      <c r="BA79" s="107"/>
      <c r="BB79" s="107"/>
    </row>
    <row r="80" spans="3:54" ht="12.75" customHeight="1" x14ac:dyDescent="0.25">
      <c r="C80" s="107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7"/>
      <c r="Z80" s="107"/>
      <c r="AA80" s="107"/>
      <c r="AB80" s="107"/>
      <c r="AC80" s="107"/>
      <c r="AD80" s="107"/>
      <c r="AE80" s="107"/>
      <c r="AF80" s="107"/>
      <c r="AG80" s="107"/>
      <c r="AH80" s="107"/>
      <c r="AI80" s="107"/>
      <c r="AJ80" s="107"/>
      <c r="AK80" s="107"/>
      <c r="AL80" s="107"/>
      <c r="AM80" s="107"/>
      <c r="AN80" s="107"/>
      <c r="AO80" s="107"/>
      <c r="AP80" s="107"/>
      <c r="AQ80" s="107"/>
      <c r="AR80" s="107"/>
      <c r="AS80" s="107"/>
      <c r="AT80" s="107"/>
      <c r="AU80" s="107"/>
      <c r="AV80" s="107"/>
      <c r="AW80" s="107"/>
      <c r="AX80" s="107"/>
      <c r="AY80" s="107"/>
      <c r="AZ80" s="107"/>
      <c r="BA80" s="107"/>
      <c r="BB80" s="107"/>
    </row>
    <row r="81" spans="3:54" ht="12.75" customHeight="1" x14ac:dyDescent="0.25"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7"/>
      <c r="AB81" s="107"/>
      <c r="AC81" s="107"/>
      <c r="AD81" s="107"/>
      <c r="AE81" s="107"/>
      <c r="AF81" s="107"/>
      <c r="AG81" s="107"/>
      <c r="AH81" s="107"/>
      <c r="AI81" s="107"/>
      <c r="AJ81" s="107"/>
      <c r="AK81" s="107"/>
      <c r="AL81" s="107"/>
      <c r="AM81" s="107"/>
      <c r="AN81" s="107"/>
      <c r="AO81" s="107"/>
      <c r="AP81" s="107"/>
      <c r="AQ81" s="107"/>
      <c r="AR81" s="107"/>
      <c r="AS81" s="107"/>
      <c r="AT81" s="107"/>
      <c r="AU81" s="107"/>
      <c r="AV81" s="107"/>
      <c r="AW81" s="107"/>
      <c r="AX81" s="107"/>
      <c r="AY81" s="107"/>
      <c r="AZ81" s="107"/>
      <c r="BA81" s="107"/>
      <c r="BB81" s="107"/>
    </row>
    <row r="82" spans="3:54" ht="12.75" customHeight="1" x14ac:dyDescent="0.25"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07"/>
      <c r="U82" s="107"/>
      <c r="V82" s="107"/>
      <c r="W82" s="107"/>
      <c r="X82" s="107"/>
      <c r="Y82" s="107"/>
      <c r="Z82" s="107"/>
      <c r="AA82" s="107"/>
      <c r="AB82" s="107"/>
      <c r="AC82" s="107"/>
      <c r="AD82" s="107"/>
      <c r="AE82" s="107"/>
      <c r="AF82" s="107"/>
      <c r="AG82" s="107"/>
      <c r="AH82" s="107"/>
      <c r="AI82" s="107"/>
      <c r="AJ82" s="107"/>
      <c r="AK82" s="107"/>
      <c r="AL82" s="107"/>
      <c r="AM82" s="107"/>
      <c r="AN82" s="107"/>
      <c r="AO82" s="107"/>
      <c r="AP82" s="107"/>
      <c r="AQ82" s="107"/>
      <c r="AR82" s="107"/>
      <c r="AS82" s="107"/>
      <c r="AT82" s="107"/>
      <c r="AU82" s="107"/>
      <c r="AV82" s="107"/>
      <c r="AW82" s="107"/>
      <c r="AX82" s="107"/>
      <c r="AY82" s="107"/>
      <c r="AZ82" s="107"/>
      <c r="BA82" s="107"/>
      <c r="BB82" s="107"/>
    </row>
    <row r="83" spans="3:54" ht="12.75" customHeight="1" x14ac:dyDescent="0.25"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U83" s="107"/>
      <c r="V83" s="107"/>
      <c r="W83" s="107"/>
      <c r="X83" s="107"/>
      <c r="Y83" s="107"/>
      <c r="Z83" s="107"/>
      <c r="AA83" s="107"/>
      <c r="AB83" s="107"/>
      <c r="AC83" s="107"/>
      <c r="AD83" s="107"/>
      <c r="AE83" s="107"/>
      <c r="AF83" s="107"/>
      <c r="AG83" s="107"/>
      <c r="AH83" s="107"/>
      <c r="AI83" s="107"/>
      <c r="AJ83" s="107"/>
      <c r="AK83" s="107"/>
      <c r="AL83" s="107"/>
      <c r="AM83" s="107"/>
      <c r="AN83" s="107"/>
      <c r="AO83" s="107"/>
      <c r="AP83" s="107"/>
      <c r="AQ83" s="107"/>
      <c r="AR83" s="107"/>
      <c r="AS83" s="107"/>
      <c r="AT83" s="107"/>
      <c r="AU83" s="107"/>
      <c r="AV83" s="107"/>
      <c r="AW83" s="107"/>
      <c r="AX83" s="107"/>
      <c r="AY83" s="107"/>
      <c r="AZ83" s="107"/>
      <c r="BA83" s="107"/>
      <c r="BB83" s="107"/>
    </row>
    <row r="84" spans="3:54" ht="12.75" customHeight="1" x14ac:dyDescent="0.25"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Z84" s="107"/>
      <c r="AA84" s="107"/>
      <c r="AB84" s="107"/>
      <c r="AC84" s="107"/>
      <c r="AD84" s="107"/>
      <c r="AE84" s="107"/>
      <c r="AF84" s="107"/>
      <c r="AG84" s="107"/>
      <c r="AH84" s="107"/>
      <c r="AI84" s="107"/>
      <c r="AJ84" s="107"/>
      <c r="AK84" s="107"/>
      <c r="AL84" s="107"/>
      <c r="AM84" s="107"/>
      <c r="AN84" s="107"/>
      <c r="AO84" s="107"/>
      <c r="AP84" s="107"/>
      <c r="AQ84" s="107"/>
      <c r="AR84" s="107"/>
      <c r="AS84" s="107"/>
      <c r="AT84" s="107"/>
      <c r="AU84" s="107"/>
      <c r="AV84" s="107"/>
      <c r="AW84" s="107"/>
      <c r="AX84" s="107"/>
      <c r="AY84" s="107"/>
      <c r="AZ84" s="107"/>
      <c r="BA84" s="107"/>
      <c r="BB84" s="107"/>
    </row>
    <row r="85" spans="3:54" ht="12.75" customHeight="1" x14ac:dyDescent="0.25"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  <c r="AA85" s="107"/>
      <c r="AB85" s="107"/>
      <c r="AC85" s="107"/>
      <c r="AD85" s="107"/>
      <c r="AE85" s="107"/>
      <c r="AF85" s="107"/>
      <c r="AG85" s="107"/>
      <c r="AH85" s="107"/>
      <c r="AI85" s="107"/>
      <c r="AJ85" s="107"/>
      <c r="AK85" s="107"/>
      <c r="AL85" s="107"/>
      <c r="AM85" s="107"/>
      <c r="AN85" s="107"/>
      <c r="AO85" s="107"/>
      <c r="AP85" s="107"/>
      <c r="AQ85" s="107"/>
      <c r="AR85" s="107"/>
      <c r="AS85" s="107"/>
      <c r="AT85" s="107"/>
      <c r="AU85" s="107"/>
      <c r="AV85" s="107"/>
      <c r="AW85" s="107"/>
      <c r="AX85" s="107"/>
      <c r="AY85" s="107"/>
      <c r="AZ85" s="107"/>
      <c r="BA85" s="107"/>
      <c r="BB85" s="107"/>
    </row>
    <row r="86" spans="3:54" ht="12.75" customHeight="1" x14ac:dyDescent="0.25"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07"/>
      <c r="V86" s="107"/>
      <c r="W86" s="107"/>
      <c r="X86" s="107"/>
      <c r="Y86" s="107"/>
      <c r="Z86" s="107"/>
      <c r="AA86" s="107"/>
      <c r="AB86" s="107"/>
      <c r="AC86" s="107"/>
      <c r="AD86" s="107"/>
      <c r="AE86" s="107"/>
      <c r="AF86" s="107"/>
      <c r="AG86" s="107"/>
      <c r="AH86" s="107"/>
      <c r="AI86" s="107"/>
      <c r="AJ86" s="107"/>
      <c r="AK86" s="107"/>
      <c r="AL86" s="107"/>
      <c r="AM86" s="107"/>
      <c r="AN86" s="107"/>
      <c r="AO86" s="107"/>
      <c r="AP86" s="107"/>
      <c r="AQ86" s="107"/>
      <c r="AR86" s="107"/>
      <c r="AS86" s="107"/>
      <c r="AT86" s="107"/>
      <c r="AU86" s="107"/>
      <c r="AV86" s="107"/>
      <c r="AW86" s="107"/>
      <c r="AX86" s="107"/>
      <c r="AY86" s="107"/>
      <c r="AZ86" s="107"/>
      <c r="BA86" s="107"/>
      <c r="BB86" s="107"/>
    </row>
    <row r="87" spans="3:54" ht="12.75" customHeight="1" x14ac:dyDescent="0.25"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U87" s="107"/>
      <c r="V87" s="107"/>
      <c r="W87" s="107"/>
      <c r="X87" s="107"/>
      <c r="Y87" s="107"/>
      <c r="Z87" s="107"/>
      <c r="AA87" s="107"/>
      <c r="AB87" s="107"/>
      <c r="AC87" s="107"/>
      <c r="AD87" s="107"/>
      <c r="AE87" s="107"/>
      <c r="AF87" s="107"/>
      <c r="AG87" s="107"/>
      <c r="AH87" s="107"/>
      <c r="AI87" s="107"/>
      <c r="AJ87" s="107"/>
      <c r="AK87" s="107"/>
      <c r="AL87" s="107"/>
      <c r="AM87" s="107"/>
      <c r="AN87" s="107"/>
      <c r="AO87" s="107"/>
      <c r="AP87" s="107"/>
      <c r="AQ87" s="107"/>
      <c r="AR87" s="107"/>
      <c r="AS87" s="107"/>
      <c r="AT87" s="107"/>
      <c r="AU87" s="107"/>
      <c r="AV87" s="107"/>
      <c r="AW87" s="107"/>
      <c r="AX87" s="107"/>
      <c r="AY87" s="107"/>
      <c r="AZ87" s="107"/>
      <c r="BA87" s="107"/>
      <c r="BB87" s="107"/>
    </row>
    <row r="88" spans="3:54" ht="12.75" customHeight="1" x14ac:dyDescent="0.25"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/>
      <c r="AA88" s="107"/>
      <c r="AB88" s="107"/>
      <c r="AC88" s="107"/>
      <c r="AD88" s="107"/>
      <c r="AE88" s="107"/>
      <c r="AF88" s="107"/>
      <c r="AG88" s="107"/>
      <c r="AH88" s="107"/>
      <c r="AI88" s="107"/>
      <c r="AJ88" s="107"/>
      <c r="AK88" s="107"/>
      <c r="AL88" s="107"/>
      <c r="AM88" s="107"/>
      <c r="AN88" s="107"/>
      <c r="AO88" s="107"/>
      <c r="AP88" s="107"/>
      <c r="AQ88" s="107"/>
      <c r="AR88" s="107"/>
      <c r="AS88" s="107"/>
      <c r="AT88" s="107"/>
      <c r="AU88" s="107"/>
      <c r="AV88" s="107"/>
      <c r="AW88" s="107"/>
      <c r="AX88" s="107"/>
      <c r="AY88" s="107"/>
      <c r="AZ88" s="107"/>
      <c r="BA88" s="107"/>
      <c r="BB88" s="107"/>
    </row>
    <row r="89" spans="3:54" ht="12.75" customHeight="1" x14ac:dyDescent="0.25"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Z89" s="107"/>
      <c r="AA89" s="107"/>
      <c r="AB89" s="107"/>
      <c r="AC89" s="107"/>
      <c r="AD89" s="107"/>
      <c r="AE89" s="107"/>
      <c r="AF89" s="107"/>
      <c r="AG89" s="107"/>
      <c r="AH89" s="107"/>
      <c r="AI89" s="107"/>
      <c r="AJ89" s="107"/>
      <c r="AK89" s="107"/>
      <c r="AL89" s="107"/>
      <c r="AM89" s="107"/>
      <c r="AN89" s="107"/>
      <c r="AO89" s="107"/>
      <c r="AP89" s="107"/>
      <c r="AQ89" s="107"/>
      <c r="AR89" s="107"/>
      <c r="AS89" s="107"/>
      <c r="AT89" s="107"/>
      <c r="AU89" s="107"/>
      <c r="AV89" s="107"/>
      <c r="AW89" s="107"/>
      <c r="AX89" s="107"/>
      <c r="AY89" s="107"/>
      <c r="AZ89" s="107"/>
      <c r="BA89" s="107"/>
      <c r="BB89" s="107"/>
    </row>
    <row r="90" spans="3:54" ht="12.75" customHeight="1" x14ac:dyDescent="0.25"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07"/>
      <c r="W90" s="107"/>
      <c r="X90" s="107"/>
      <c r="Y90" s="107"/>
      <c r="Z90" s="107"/>
      <c r="AA90" s="107"/>
      <c r="AB90" s="107"/>
      <c r="AC90" s="107"/>
      <c r="AD90" s="107"/>
      <c r="AE90" s="107"/>
      <c r="AF90" s="107"/>
      <c r="AG90" s="107"/>
      <c r="AH90" s="107"/>
      <c r="AI90" s="107"/>
      <c r="AJ90" s="107"/>
      <c r="AK90" s="107"/>
      <c r="AL90" s="107"/>
      <c r="AM90" s="107"/>
      <c r="AN90" s="107"/>
      <c r="AO90" s="107"/>
      <c r="AP90" s="107"/>
      <c r="AQ90" s="107"/>
      <c r="AR90" s="107"/>
      <c r="AS90" s="107"/>
      <c r="AT90" s="107"/>
      <c r="AU90" s="107"/>
      <c r="AV90" s="107"/>
      <c r="AW90" s="107"/>
      <c r="AX90" s="107"/>
      <c r="AY90" s="107"/>
      <c r="AZ90" s="107"/>
      <c r="BA90" s="107"/>
      <c r="BB90" s="107"/>
    </row>
    <row r="91" spans="3:54" ht="12.75" customHeight="1" x14ac:dyDescent="0.25"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Z91" s="107"/>
      <c r="AA91" s="107"/>
      <c r="AB91" s="107"/>
      <c r="AC91" s="107"/>
      <c r="AD91" s="107"/>
      <c r="AE91" s="107"/>
      <c r="AF91" s="107"/>
      <c r="AG91" s="107"/>
      <c r="AH91" s="107"/>
      <c r="AI91" s="107"/>
      <c r="AJ91" s="107"/>
      <c r="AK91" s="107"/>
      <c r="AL91" s="107"/>
      <c r="AM91" s="107"/>
      <c r="AN91" s="107"/>
      <c r="AO91" s="107"/>
      <c r="AP91" s="107"/>
      <c r="AQ91" s="107"/>
      <c r="AR91" s="107"/>
      <c r="AS91" s="107"/>
      <c r="AT91" s="107"/>
      <c r="AU91" s="107"/>
      <c r="AV91" s="107"/>
      <c r="AW91" s="107"/>
      <c r="AX91" s="107"/>
      <c r="AY91" s="107"/>
      <c r="AZ91" s="107"/>
      <c r="BA91" s="107"/>
      <c r="BB91" s="107"/>
    </row>
    <row r="92" spans="3:54" ht="12.75" customHeight="1" x14ac:dyDescent="0.25">
      <c r="C92" s="107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107"/>
      <c r="AO92" s="107"/>
      <c r="AP92" s="107"/>
      <c r="AQ92" s="107"/>
      <c r="AR92" s="107"/>
      <c r="AS92" s="107"/>
      <c r="AT92" s="107"/>
      <c r="AU92" s="107"/>
      <c r="AV92" s="107"/>
      <c r="AW92" s="107"/>
      <c r="AX92" s="107"/>
      <c r="AY92" s="107"/>
      <c r="AZ92" s="107"/>
      <c r="BA92" s="107"/>
      <c r="BB92" s="107"/>
    </row>
    <row r="93" spans="3:54" ht="12.75" customHeight="1" x14ac:dyDescent="0.25">
      <c r="C93" s="107"/>
      <c r="D93" s="107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107"/>
      <c r="T93" s="107"/>
      <c r="U93" s="107"/>
      <c r="V93" s="107"/>
      <c r="W93" s="107"/>
      <c r="X93" s="107"/>
      <c r="Y93" s="107"/>
      <c r="Z93" s="107"/>
      <c r="AA93" s="107"/>
      <c r="AB93" s="107"/>
      <c r="AC93" s="107"/>
      <c r="AD93" s="107"/>
      <c r="AE93" s="107"/>
      <c r="AF93" s="107"/>
      <c r="AG93" s="107"/>
      <c r="AH93" s="107"/>
      <c r="AI93" s="107"/>
      <c r="AJ93" s="107"/>
      <c r="AK93" s="107"/>
      <c r="AL93" s="107"/>
      <c r="AM93" s="107"/>
      <c r="AN93" s="107"/>
      <c r="AO93" s="107"/>
      <c r="AP93" s="107"/>
      <c r="AQ93" s="107"/>
      <c r="AR93" s="107"/>
      <c r="AS93" s="107"/>
      <c r="AT93" s="107"/>
      <c r="AU93" s="107"/>
      <c r="AV93" s="107"/>
      <c r="AW93" s="107"/>
      <c r="AX93" s="107"/>
      <c r="AY93" s="107"/>
      <c r="AZ93" s="107"/>
      <c r="BA93" s="107"/>
      <c r="BB93" s="107"/>
    </row>
    <row r="94" spans="3:54" ht="12.75" customHeight="1" x14ac:dyDescent="0.25">
      <c r="C94" s="107"/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7"/>
      <c r="AH94" s="107"/>
      <c r="AI94" s="107"/>
      <c r="AJ94" s="107"/>
      <c r="AK94" s="107"/>
      <c r="AL94" s="107"/>
      <c r="AM94" s="107"/>
      <c r="AN94" s="107"/>
      <c r="AO94" s="107"/>
      <c r="AP94" s="107"/>
      <c r="AQ94" s="107"/>
      <c r="AR94" s="107"/>
      <c r="AS94" s="107"/>
      <c r="AT94" s="107"/>
      <c r="AU94" s="107"/>
      <c r="AV94" s="107"/>
      <c r="AW94" s="107"/>
      <c r="AX94" s="107"/>
      <c r="AY94" s="107"/>
      <c r="AZ94" s="107"/>
      <c r="BA94" s="107"/>
      <c r="BB94" s="107"/>
    </row>
    <row r="95" spans="3:54" ht="12.75" customHeight="1" x14ac:dyDescent="0.25"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107"/>
      <c r="AH95" s="107"/>
      <c r="AI95" s="107"/>
      <c r="AJ95" s="107"/>
      <c r="AK95" s="107"/>
      <c r="AL95" s="107"/>
      <c r="AM95" s="107"/>
      <c r="AN95" s="107"/>
      <c r="AO95" s="107"/>
      <c r="AP95" s="107"/>
      <c r="AQ95" s="107"/>
      <c r="AR95" s="107"/>
      <c r="AS95" s="107"/>
      <c r="AT95" s="107"/>
      <c r="AU95" s="107"/>
      <c r="AV95" s="107"/>
      <c r="AW95" s="107"/>
      <c r="AX95" s="107"/>
      <c r="AY95" s="107"/>
      <c r="AZ95" s="107"/>
      <c r="BA95" s="107"/>
      <c r="BB95" s="107"/>
    </row>
    <row r="96" spans="3:54" ht="12.75" customHeight="1" x14ac:dyDescent="0.25"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07"/>
      <c r="AF96" s="107"/>
      <c r="AG96" s="107"/>
      <c r="AH96" s="107"/>
      <c r="AI96" s="107"/>
      <c r="AJ96" s="107"/>
      <c r="AK96" s="107"/>
      <c r="AL96" s="107"/>
      <c r="AM96" s="107"/>
      <c r="AN96" s="107"/>
      <c r="AO96" s="107"/>
      <c r="AP96" s="107"/>
      <c r="AQ96" s="107"/>
      <c r="AR96" s="107"/>
      <c r="AS96" s="107"/>
      <c r="AT96" s="107"/>
      <c r="AU96" s="107"/>
      <c r="AV96" s="107"/>
      <c r="AW96" s="107"/>
      <c r="AX96" s="107"/>
      <c r="AY96" s="107"/>
      <c r="AZ96" s="107"/>
      <c r="BA96" s="107"/>
      <c r="BB96" s="107"/>
    </row>
    <row r="97" spans="3:54" ht="12.75" customHeight="1" x14ac:dyDescent="0.25">
      <c r="C97" s="107"/>
      <c r="D97" s="107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107"/>
      <c r="T97" s="107"/>
      <c r="U97" s="107"/>
      <c r="V97" s="107"/>
      <c r="W97" s="107"/>
      <c r="X97" s="107"/>
      <c r="Y97" s="107"/>
      <c r="Z97" s="107"/>
      <c r="AA97" s="107"/>
      <c r="AB97" s="107"/>
      <c r="AC97" s="107"/>
      <c r="AD97" s="107"/>
      <c r="AE97" s="107"/>
      <c r="AF97" s="107"/>
      <c r="AG97" s="107"/>
      <c r="AH97" s="107"/>
      <c r="AI97" s="107"/>
      <c r="AJ97" s="107"/>
      <c r="AK97" s="107"/>
      <c r="AL97" s="107"/>
      <c r="AM97" s="107"/>
      <c r="AN97" s="107"/>
      <c r="AO97" s="107"/>
      <c r="AP97" s="107"/>
      <c r="AQ97" s="107"/>
      <c r="AR97" s="107"/>
      <c r="AS97" s="107"/>
      <c r="AT97" s="107"/>
      <c r="AU97" s="107"/>
      <c r="AV97" s="107"/>
      <c r="AW97" s="107"/>
      <c r="AX97" s="107"/>
      <c r="AY97" s="107"/>
      <c r="AZ97" s="107"/>
      <c r="BA97" s="107"/>
      <c r="BB97" s="107"/>
    </row>
    <row r="98" spans="3:54" ht="12.75" customHeight="1" x14ac:dyDescent="0.25">
      <c r="C98" s="107"/>
      <c r="D98" s="107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107"/>
      <c r="T98" s="107"/>
      <c r="U98" s="107"/>
      <c r="V98" s="107"/>
      <c r="W98" s="107"/>
      <c r="X98" s="107"/>
      <c r="Y98" s="107"/>
      <c r="Z98" s="107"/>
      <c r="AA98" s="107"/>
      <c r="AB98" s="107"/>
      <c r="AC98" s="107"/>
      <c r="AD98" s="107"/>
      <c r="AE98" s="107"/>
      <c r="AF98" s="107"/>
      <c r="AG98" s="107"/>
      <c r="AH98" s="107"/>
      <c r="AI98" s="107"/>
      <c r="AJ98" s="107"/>
      <c r="AK98" s="107"/>
      <c r="AL98" s="107"/>
      <c r="AM98" s="107"/>
      <c r="AN98" s="107"/>
      <c r="AO98" s="107"/>
      <c r="AP98" s="107"/>
      <c r="AQ98" s="107"/>
      <c r="AR98" s="107"/>
      <c r="AS98" s="107"/>
      <c r="AT98" s="107"/>
      <c r="AU98" s="107"/>
      <c r="AV98" s="107"/>
      <c r="AW98" s="107"/>
      <c r="AX98" s="107"/>
      <c r="AY98" s="107"/>
      <c r="AZ98" s="107"/>
      <c r="BA98" s="107"/>
      <c r="BB98" s="107"/>
    </row>
    <row r="99" spans="3:54" ht="12.75" customHeight="1" x14ac:dyDescent="0.25"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Z99" s="107"/>
      <c r="AA99" s="107"/>
      <c r="AB99" s="107"/>
      <c r="AC99" s="107"/>
      <c r="AD99" s="107"/>
      <c r="AE99" s="107"/>
      <c r="AF99" s="107"/>
      <c r="AG99" s="107"/>
      <c r="AH99" s="107"/>
      <c r="AI99" s="107"/>
      <c r="AJ99" s="107"/>
      <c r="AK99" s="107"/>
      <c r="AL99" s="107"/>
      <c r="AM99" s="107"/>
      <c r="AN99" s="107"/>
      <c r="AO99" s="107"/>
      <c r="AP99" s="107"/>
      <c r="AQ99" s="107"/>
      <c r="AR99" s="107"/>
      <c r="AS99" s="107"/>
      <c r="AT99" s="107"/>
      <c r="AU99" s="107"/>
      <c r="AV99" s="107"/>
      <c r="AW99" s="107"/>
      <c r="AX99" s="107"/>
      <c r="AY99" s="107"/>
      <c r="AZ99" s="107"/>
      <c r="BA99" s="107"/>
      <c r="BB99" s="107"/>
    </row>
    <row r="100" spans="3:54" ht="12.75" customHeight="1" x14ac:dyDescent="0.25"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7"/>
      <c r="Z100" s="107"/>
      <c r="AA100" s="107"/>
      <c r="AB100" s="107"/>
      <c r="AC100" s="107"/>
      <c r="AD100" s="107"/>
      <c r="AE100" s="107"/>
      <c r="AF100" s="107"/>
      <c r="AG100" s="107"/>
      <c r="AH100" s="107"/>
      <c r="AI100" s="107"/>
      <c r="AJ100" s="107"/>
      <c r="AK100" s="107"/>
      <c r="AL100" s="107"/>
      <c r="AM100" s="107"/>
      <c r="AN100" s="107"/>
      <c r="AO100" s="107"/>
      <c r="AP100" s="107"/>
      <c r="AQ100" s="107"/>
      <c r="AR100" s="107"/>
      <c r="AS100" s="107"/>
      <c r="AT100" s="107"/>
      <c r="AU100" s="107"/>
      <c r="AV100" s="107"/>
      <c r="AW100" s="107"/>
      <c r="AX100" s="107"/>
      <c r="AY100" s="107"/>
      <c r="AZ100" s="107"/>
      <c r="BA100" s="107"/>
      <c r="BB100" s="107"/>
    </row>
    <row r="101" spans="3:54" ht="12.75" customHeight="1" x14ac:dyDescent="0.25"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07"/>
      <c r="AK101" s="107"/>
      <c r="AL101" s="107"/>
      <c r="AM101" s="107"/>
      <c r="AN101" s="107"/>
      <c r="AO101" s="107"/>
      <c r="AP101" s="107"/>
      <c r="AQ101" s="107"/>
      <c r="AR101" s="107"/>
      <c r="AS101" s="107"/>
      <c r="AT101" s="107"/>
      <c r="AU101" s="107"/>
      <c r="AV101" s="107"/>
      <c r="AW101" s="107"/>
      <c r="AX101" s="107"/>
      <c r="AY101" s="107"/>
      <c r="AZ101" s="107"/>
      <c r="BA101" s="107"/>
      <c r="BB101" s="107"/>
    </row>
    <row r="102" spans="3:54" ht="12.75" customHeight="1" x14ac:dyDescent="0.25"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  <c r="AC102" s="107"/>
      <c r="AD102" s="107"/>
      <c r="AE102" s="107"/>
      <c r="AF102" s="107"/>
      <c r="AG102" s="107"/>
      <c r="AH102" s="107"/>
      <c r="AI102" s="107"/>
      <c r="AJ102" s="107"/>
      <c r="AK102" s="107"/>
      <c r="AL102" s="107"/>
      <c r="AM102" s="107"/>
      <c r="AN102" s="107"/>
      <c r="AO102" s="107"/>
      <c r="AP102" s="107"/>
      <c r="AQ102" s="107"/>
      <c r="AR102" s="107"/>
      <c r="AS102" s="107"/>
      <c r="AT102" s="107"/>
      <c r="AU102" s="107"/>
      <c r="AV102" s="107"/>
      <c r="AW102" s="107"/>
      <c r="AX102" s="107"/>
      <c r="AY102" s="107"/>
      <c r="AZ102" s="107"/>
      <c r="BA102" s="107"/>
      <c r="BB102" s="107"/>
    </row>
    <row r="103" spans="3:54" ht="12.75" customHeight="1" x14ac:dyDescent="0.25"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  <c r="V103" s="107"/>
      <c r="W103" s="107"/>
      <c r="X103" s="107"/>
      <c r="Y103" s="107"/>
      <c r="Z103" s="107"/>
      <c r="AA103" s="107"/>
      <c r="AB103" s="107"/>
      <c r="AC103" s="107"/>
      <c r="AD103" s="107"/>
      <c r="AE103" s="107"/>
      <c r="AF103" s="107"/>
      <c r="AG103" s="107"/>
      <c r="AH103" s="107"/>
      <c r="AI103" s="107"/>
      <c r="AJ103" s="107"/>
      <c r="AK103" s="107"/>
      <c r="AL103" s="107"/>
      <c r="AM103" s="107"/>
      <c r="AN103" s="107"/>
      <c r="AO103" s="107"/>
      <c r="AP103" s="107"/>
      <c r="AQ103" s="107"/>
      <c r="AR103" s="107"/>
      <c r="AS103" s="107"/>
      <c r="AT103" s="107"/>
      <c r="AU103" s="107"/>
      <c r="AV103" s="107"/>
      <c r="AW103" s="107"/>
      <c r="AX103" s="107"/>
      <c r="AY103" s="107"/>
      <c r="AZ103" s="107"/>
      <c r="BA103" s="107"/>
      <c r="BB103" s="107"/>
    </row>
    <row r="104" spans="3:54" ht="12.75" customHeight="1" x14ac:dyDescent="0.25"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  <c r="T104" s="107"/>
      <c r="U104" s="107"/>
      <c r="V104" s="107"/>
      <c r="W104" s="107"/>
      <c r="X104" s="107"/>
      <c r="Y104" s="107"/>
      <c r="Z104" s="107"/>
      <c r="AA104" s="107"/>
      <c r="AB104" s="107"/>
      <c r="AC104" s="107"/>
      <c r="AD104" s="107"/>
      <c r="AE104" s="107"/>
      <c r="AF104" s="107"/>
      <c r="AG104" s="107"/>
      <c r="AH104" s="107"/>
      <c r="AI104" s="107"/>
      <c r="AJ104" s="107"/>
      <c r="AK104" s="107"/>
      <c r="AL104" s="107"/>
      <c r="AM104" s="107"/>
      <c r="AN104" s="107"/>
      <c r="AO104" s="107"/>
      <c r="AP104" s="107"/>
      <c r="AQ104" s="107"/>
      <c r="AR104" s="107"/>
      <c r="AS104" s="107"/>
      <c r="AT104" s="107"/>
      <c r="AU104" s="107"/>
      <c r="AV104" s="107"/>
      <c r="AW104" s="107"/>
      <c r="AX104" s="107"/>
      <c r="AY104" s="107"/>
      <c r="AZ104" s="107"/>
      <c r="BA104" s="107"/>
      <c r="BB104" s="107"/>
    </row>
    <row r="105" spans="3:54" ht="12.75" customHeight="1" x14ac:dyDescent="0.25">
      <c r="C105" s="107"/>
      <c r="D105" s="107"/>
      <c r="E105" s="107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107"/>
      <c r="Z105" s="107"/>
      <c r="AA105" s="107"/>
      <c r="AB105" s="107"/>
      <c r="AC105" s="107"/>
      <c r="AD105" s="107"/>
      <c r="AE105" s="107"/>
      <c r="AF105" s="107"/>
      <c r="AG105" s="107"/>
      <c r="AH105" s="107"/>
      <c r="AI105" s="107"/>
      <c r="AJ105" s="107"/>
      <c r="AK105" s="107"/>
      <c r="AL105" s="107"/>
      <c r="AM105" s="107"/>
      <c r="AN105" s="107"/>
      <c r="AO105" s="107"/>
      <c r="AP105" s="107"/>
      <c r="AQ105" s="107"/>
      <c r="AR105" s="107"/>
      <c r="AS105" s="107"/>
      <c r="AT105" s="107"/>
      <c r="AU105" s="107"/>
      <c r="AV105" s="107"/>
      <c r="AW105" s="107"/>
      <c r="AX105" s="107"/>
      <c r="AY105" s="107"/>
      <c r="AZ105" s="107"/>
      <c r="BA105" s="107"/>
      <c r="BB105" s="107"/>
    </row>
    <row r="106" spans="3:54" ht="12.75" customHeight="1" x14ac:dyDescent="0.25">
      <c r="C106" s="107"/>
      <c r="D106" s="107"/>
      <c r="E106" s="107"/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107"/>
      <c r="Z106" s="107"/>
      <c r="AA106" s="107"/>
      <c r="AB106" s="107"/>
      <c r="AC106" s="107"/>
      <c r="AD106" s="107"/>
      <c r="AE106" s="107"/>
      <c r="AF106" s="107"/>
      <c r="AG106" s="107"/>
      <c r="AH106" s="107"/>
      <c r="AI106" s="107"/>
      <c r="AJ106" s="107"/>
      <c r="AK106" s="107"/>
      <c r="AL106" s="107"/>
      <c r="AM106" s="107"/>
      <c r="AN106" s="107"/>
      <c r="AO106" s="107"/>
      <c r="AP106" s="107"/>
      <c r="AQ106" s="107"/>
      <c r="AR106" s="107"/>
      <c r="AS106" s="107"/>
      <c r="AT106" s="107"/>
      <c r="AU106" s="107"/>
      <c r="AV106" s="107"/>
      <c r="AW106" s="107"/>
      <c r="AX106" s="107"/>
      <c r="AY106" s="107"/>
      <c r="AZ106" s="107"/>
      <c r="BA106" s="107"/>
      <c r="BB106" s="107"/>
    </row>
    <row r="107" spans="3:54" ht="12.75" customHeight="1" x14ac:dyDescent="0.25">
      <c r="C107" s="107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107"/>
      <c r="T107" s="107"/>
      <c r="U107" s="107"/>
      <c r="V107" s="107"/>
      <c r="W107" s="107"/>
      <c r="X107" s="107"/>
      <c r="Y107" s="107"/>
      <c r="Z107" s="107"/>
      <c r="AA107" s="107"/>
      <c r="AB107" s="107"/>
      <c r="AC107" s="107"/>
      <c r="AD107" s="107"/>
      <c r="AE107" s="107"/>
      <c r="AF107" s="107"/>
      <c r="AG107" s="107"/>
      <c r="AH107" s="107"/>
      <c r="AI107" s="107"/>
      <c r="AJ107" s="107"/>
      <c r="AK107" s="107"/>
      <c r="AL107" s="107"/>
      <c r="AM107" s="107"/>
      <c r="AN107" s="107"/>
      <c r="AO107" s="107"/>
      <c r="AP107" s="107"/>
      <c r="AQ107" s="107"/>
      <c r="AR107" s="107"/>
      <c r="AS107" s="107"/>
      <c r="AT107" s="107"/>
      <c r="AU107" s="107"/>
      <c r="AV107" s="107"/>
      <c r="AW107" s="107"/>
      <c r="AX107" s="107"/>
      <c r="AY107" s="107"/>
      <c r="AZ107" s="107"/>
      <c r="BA107" s="107"/>
      <c r="BB107" s="107"/>
    </row>
    <row r="108" spans="3:54" ht="12.75" customHeight="1" x14ac:dyDescent="0.25">
      <c r="C108" s="107"/>
      <c r="D108" s="107"/>
      <c r="E108" s="107"/>
      <c r="F108" s="107"/>
      <c r="G108" s="107"/>
      <c r="H108" s="107"/>
      <c r="I108" s="107"/>
      <c r="J108" s="107"/>
      <c r="K108" s="107"/>
      <c r="L108" s="107"/>
      <c r="M108" s="107"/>
      <c r="N108" s="107"/>
      <c r="O108" s="107"/>
      <c r="P108" s="107"/>
      <c r="Q108" s="107"/>
      <c r="R108" s="107"/>
      <c r="S108" s="107"/>
      <c r="T108" s="107"/>
      <c r="U108" s="107"/>
      <c r="V108" s="107"/>
      <c r="W108" s="107"/>
      <c r="X108" s="107"/>
      <c r="Y108" s="107"/>
      <c r="Z108" s="107"/>
      <c r="AA108" s="107"/>
      <c r="AB108" s="107"/>
      <c r="AC108" s="107"/>
      <c r="AD108" s="107"/>
      <c r="AE108" s="107"/>
      <c r="AF108" s="107"/>
      <c r="AG108" s="107"/>
      <c r="AH108" s="107"/>
      <c r="AI108" s="107"/>
      <c r="AJ108" s="107"/>
      <c r="AK108" s="107"/>
      <c r="AL108" s="107"/>
      <c r="AM108" s="107"/>
      <c r="AN108" s="107"/>
      <c r="AO108" s="107"/>
      <c r="AP108" s="107"/>
      <c r="AQ108" s="107"/>
      <c r="AR108" s="107"/>
      <c r="AS108" s="107"/>
      <c r="AT108" s="107"/>
      <c r="AU108" s="107"/>
      <c r="AV108" s="107"/>
      <c r="AW108" s="107"/>
      <c r="AX108" s="107"/>
      <c r="AY108" s="107"/>
      <c r="AZ108" s="107"/>
      <c r="BA108" s="107"/>
      <c r="BB108" s="107"/>
    </row>
    <row r="109" spans="3:54" ht="12.75" customHeight="1" x14ac:dyDescent="0.25"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7"/>
      <c r="U109" s="107"/>
      <c r="V109" s="107"/>
      <c r="W109" s="107"/>
      <c r="X109" s="107"/>
      <c r="Y109" s="107"/>
      <c r="Z109" s="107"/>
      <c r="AA109" s="107"/>
      <c r="AB109" s="107"/>
      <c r="AC109" s="107"/>
      <c r="AD109" s="107"/>
      <c r="AE109" s="107"/>
      <c r="AF109" s="107"/>
      <c r="AG109" s="107"/>
      <c r="AH109" s="107"/>
      <c r="AI109" s="107"/>
      <c r="AJ109" s="107"/>
      <c r="AK109" s="107"/>
      <c r="AL109" s="107"/>
      <c r="AM109" s="107"/>
      <c r="AN109" s="107"/>
      <c r="AO109" s="107"/>
      <c r="AP109" s="107"/>
      <c r="AQ109" s="107"/>
      <c r="AR109" s="107"/>
      <c r="AS109" s="107"/>
      <c r="AT109" s="107"/>
      <c r="AU109" s="107"/>
      <c r="AV109" s="107"/>
      <c r="AW109" s="107"/>
      <c r="AX109" s="107"/>
      <c r="AY109" s="107"/>
      <c r="AZ109" s="107"/>
      <c r="BA109" s="107"/>
      <c r="BB109" s="107"/>
    </row>
    <row r="110" spans="3:54" ht="12.75" customHeight="1" x14ac:dyDescent="0.25"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  <c r="AB110" s="107"/>
      <c r="AC110" s="107"/>
      <c r="AD110" s="107"/>
      <c r="AE110" s="107"/>
      <c r="AF110" s="107"/>
      <c r="AG110" s="107"/>
      <c r="AH110" s="107"/>
      <c r="AI110" s="107"/>
      <c r="AJ110" s="107"/>
      <c r="AK110" s="107"/>
      <c r="AL110" s="107"/>
      <c r="AM110" s="107"/>
      <c r="AN110" s="107"/>
      <c r="AO110" s="107"/>
      <c r="AP110" s="107"/>
      <c r="AQ110" s="107"/>
      <c r="AR110" s="107"/>
      <c r="AS110" s="107"/>
      <c r="AT110" s="107"/>
      <c r="AU110" s="107"/>
      <c r="AV110" s="107"/>
      <c r="AW110" s="107"/>
      <c r="AX110" s="107"/>
      <c r="AY110" s="107"/>
      <c r="AZ110" s="107"/>
      <c r="BA110" s="107"/>
      <c r="BB110" s="107"/>
    </row>
    <row r="111" spans="3:54" ht="12.75" customHeight="1" x14ac:dyDescent="0.25"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  <c r="AA111" s="107"/>
      <c r="AB111" s="107"/>
      <c r="AC111" s="107"/>
      <c r="AD111" s="107"/>
      <c r="AE111" s="107"/>
      <c r="AF111" s="107"/>
      <c r="AG111" s="107"/>
      <c r="AH111" s="107"/>
      <c r="AI111" s="107"/>
      <c r="AJ111" s="107"/>
      <c r="AK111" s="107"/>
      <c r="AL111" s="107"/>
      <c r="AM111" s="107"/>
      <c r="AN111" s="107"/>
      <c r="AO111" s="107"/>
      <c r="AP111" s="107"/>
      <c r="AQ111" s="107"/>
      <c r="AR111" s="107"/>
      <c r="AS111" s="107"/>
      <c r="AT111" s="107"/>
      <c r="AU111" s="107"/>
      <c r="AV111" s="107"/>
      <c r="AW111" s="107"/>
      <c r="AX111" s="107"/>
      <c r="AY111" s="107"/>
      <c r="AZ111" s="107"/>
      <c r="BA111" s="107"/>
      <c r="BB111" s="107"/>
    </row>
    <row r="112" spans="3:54" ht="12.75" customHeight="1" x14ac:dyDescent="0.25"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Z112" s="107"/>
      <c r="AA112" s="107"/>
      <c r="AB112" s="107"/>
      <c r="AC112" s="107"/>
      <c r="AD112" s="107"/>
      <c r="AE112" s="107"/>
      <c r="AF112" s="107"/>
      <c r="AG112" s="107"/>
      <c r="AH112" s="107"/>
      <c r="AI112" s="107"/>
      <c r="AJ112" s="107"/>
      <c r="AK112" s="107"/>
      <c r="AL112" s="107"/>
      <c r="AM112" s="107"/>
      <c r="AN112" s="107"/>
      <c r="AO112" s="107"/>
      <c r="AP112" s="107"/>
      <c r="AQ112" s="107"/>
      <c r="AR112" s="107"/>
      <c r="AS112" s="107"/>
      <c r="AT112" s="107"/>
      <c r="AU112" s="107"/>
      <c r="AV112" s="107"/>
      <c r="AW112" s="107"/>
      <c r="AX112" s="107"/>
      <c r="AY112" s="107"/>
      <c r="AZ112" s="107"/>
      <c r="BA112" s="107"/>
      <c r="BB112" s="107"/>
    </row>
    <row r="113" spans="3:54" ht="12.75" customHeight="1" x14ac:dyDescent="0.25"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  <c r="AA113" s="107"/>
      <c r="AB113" s="107"/>
      <c r="AC113" s="107"/>
      <c r="AD113" s="107"/>
      <c r="AE113" s="107"/>
      <c r="AF113" s="107"/>
      <c r="AG113" s="107"/>
      <c r="AH113" s="107"/>
      <c r="AI113" s="107"/>
      <c r="AJ113" s="107"/>
      <c r="AK113" s="107"/>
      <c r="AL113" s="107"/>
      <c r="AM113" s="107"/>
      <c r="AN113" s="107"/>
      <c r="AO113" s="107"/>
      <c r="AP113" s="107"/>
      <c r="AQ113" s="107"/>
      <c r="AR113" s="107"/>
      <c r="AS113" s="107"/>
      <c r="AT113" s="107"/>
      <c r="AU113" s="107"/>
      <c r="AV113" s="107"/>
      <c r="AW113" s="107"/>
      <c r="AX113" s="107"/>
      <c r="AY113" s="107"/>
      <c r="AZ113" s="107"/>
      <c r="BA113" s="107"/>
      <c r="BB113" s="107"/>
    </row>
    <row r="114" spans="3:54" ht="12.75" customHeight="1" x14ac:dyDescent="0.25">
      <c r="C114" s="107"/>
      <c r="D114" s="107"/>
      <c r="E114" s="107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107"/>
      <c r="U114" s="107"/>
      <c r="V114" s="107"/>
      <c r="W114" s="107"/>
      <c r="X114" s="107"/>
      <c r="Y114" s="107"/>
      <c r="Z114" s="107"/>
      <c r="AA114" s="107"/>
      <c r="AB114" s="107"/>
      <c r="AC114" s="107"/>
      <c r="AD114" s="107"/>
      <c r="AE114" s="107"/>
      <c r="AF114" s="107"/>
      <c r="AG114" s="107"/>
      <c r="AH114" s="107"/>
      <c r="AI114" s="107"/>
      <c r="AJ114" s="107"/>
      <c r="AK114" s="107"/>
      <c r="AL114" s="107"/>
      <c r="AM114" s="107"/>
      <c r="AN114" s="107"/>
      <c r="AO114" s="107"/>
      <c r="AP114" s="107"/>
      <c r="AQ114" s="107"/>
      <c r="AR114" s="107"/>
      <c r="AS114" s="107"/>
      <c r="AT114" s="107"/>
      <c r="AU114" s="107"/>
      <c r="AV114" s="107"/>
      <c r="AW114" s="107"/>
      <c r="AX114" s="107"/>
      <c r="AY114" s="107"/>
      <c r="AZ114" s="107"/>
      <c r="BA114" s="107"/>
      <c r="BB114" s="107"/>
    </row>
    <row r="115" spans="3:54" ht="12.75" customHeight="1" x14ac:dyDescent="0.25">
      <c r="C115" s="107"/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7"/>
      <c r="Z115" s="107"/>
      <c r="AA115" s="107"/>
      <c r="AB115" s="107"/>
      <c r="AC115" s="107"/>
      <c r="AD115" s="107"/>
      <c r="AE115" s="107"/>
      <c r="AF115" s="107"/>
      <c r="AG115" s="107"/>
      <c r="AH115" s="107"/>
      <c r="AI115" s="107"/>
      <c r="AJ115" s="107"/>
      <c r="AK115" s="107"/>
      <c r="AL115" s="107"/>
      <c r="AM115" s="107"/>
      <c r="AN115" s="107"/>
      <c r="AO115" s="107"/>
      <c r="AP115" s="107"/>
      <c r="AQ115" s="107"/>
      <c r="AR115" s="107"/>
      <c r="AS115" s="107"/>
      <c r="AT115" s="107"/>
      <c r="AU115" s="107"/>
      <c r="AV115" s="107"/>
      <c r="AW115" s="107"/>
      <c r="AX115" s="107"/>
      <c r="AY115" s="107"/>
      <c r="AZ115" s="107"/>
      <c r="BA115" s="107"/>
      <c r="BB115" s="107"/>
    </row>
    <row r="116" spans="3:54" ht="12.75" customHeight="1" x14ac:dyDescent="0.25">
      <c r="C116" s="107"/>
      <c r="D116" s="107"/>
      <c r="E116" s="107"/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  <c r="AA116" s="107"/>
      <c r="AB116" s="107"/>
      <c r="AC116" s="107"/>
      <c r="AD116" s="107"/>
      <c r="AE116" s="107"/>
      <c r="AF116" s="107"/>
      <c r="AG116" s="107"/>
      <c r="AH116" s="107"/>
      <c r="AI116" s="107"/>
      <c r="AJ116" s="107"/>
      <c r="AK116" s="107"/>
      <c r="AL116" s="107"/>
      <c r="AM116" s="107"/>
      <c r="AN116" s="107"/>
      <c r="AO116" s="107"/>
      <c r="AP116" s="107"/>
      <c r="AQ116" s="107"/>
      <c r="AR116" s="107"/>
      <c r="AS116" s="107"/>
      <c r="AT116" s="107"/>
      <c r="AU116" s="107"/>
      <c r="AV116" s="107"/>
      <c r="AW116" s="107"/>
      <c r="AX116" s="107"/>
      <c r="AY116" s="107"/>
      <c r="AZ116" s="107"/>
      <c r="BA116" s="107"/>
      <c r="BB116" s="107"/>
    </row>
    <row r="117" spans="3:54" ht="12.75" customHeight="1" x14ac:dyDescent="0.25">
      <c r="C117" s="107"/>
      <c r="D117" s="107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107"/>
      <c r="U117" s="107"/>
      <c r="V117" s="107"/>
      <c r="W117" s="107"/>
      <c r="X117" s="107"/>
      <c r="Y117" s="107"/>
      <c r="Z117" s="107"/>
      <c r="AA117" s="107"/>
      <c r="AB117" s="107"/>
      <c r="AC117" s="107"/>
      <c r="AD117" s="107"/>
      <c r="AE117" s="107"/>
      <c r="AF117" s="107"/>
      <c r="AG117" s="107"/>
      <c r="AH117" s="107"/>
      <c r="AI117" s="107"/>
      <c r="AJ117" s="107"/>
      <c r="AK117" s="107"/>
      <c r="AL117" s="107"/>
      <c r="AM117" s="107"/>
      <c r="AN117" s="107"/>
      <c r="AO117" s="107"/>
      <c r="AP117" s="107"/>
      <c r="AQ117" s="107"/>
      <c r="AR117" s="107"/>
      <c r="AS117" s="107"/>
      <c r="AT117" s="107"/>
      <c r="AU117" s="107"/>
      <c r="AV117" s="107"/>
      <c r="AW117" s="107"/>
      <c r="AX117" s="107"/>
      <c r="AY117" s="107"/>
      <c r="AZ117" s="107"/>
      <c r="BA117" s="107"/>
      <c r="BB117" s="107"/>
    </row>
    <row r="118" spans="3:54" ht="12.75" customHeight="1" x14ac:dyDescent="0.25">
      <c r="C118" s="107"/>
      <c r="D118" s="107"/>
      <c r="E118" s="107"/>
      <c r="F118" s="107"/>
      <c r="G118" s="107"/>
      <c r="H118" s="107"/>
      <c r="I118" s="107"/>
      <c r="J118" s="107"/>
      <c r="K118" s="107"/>
      <c r="L118" s="107"/>
      <c r="M118" s="107"/>
      <c r="N118" s="107"/>
      <c r="O118" s="107"/>
      <c r="P118" s="107"/>
      <c r="Q118" s="107"/>
      <c r="R118" s="107"/>
      <c r="S118" s="107"/>
      <c r="T118" s="107"/>
      <c r="U118" s="107"/>
      <c r="V118" s="107"/>
      <c r="W118" s="107"/>
      <c r="X118" s="107"/>
      <c r="Y118" s="107"/>
      <c r="Z118" s="107"/>
      <c r="AA118" s="107"/>
      <c r="AB118" s="107"/>
      <c r="AC118" s="107"/>
      <c r="AD118" s="107"/>
      <c r="AE118" s="107"/>
      <c r="AF118" s="107"/>
      <c r="AG118" s="107"/>
      <c r="AH118" s="107"/>
      <c r="AI118" s="107"/>
      <c r="AJ118" s="107"/>
      <c r="AK118" s="107"/>
      <c r="AL118" s="107"/>
      <c r="AM118" s="107"/>
      <c r="AN118" s="107"/>
      <c r="AO118" s="107"/>
      <c r="AP118" s="107"/>
      <c r="AQ118" s="107"/>
      <c r="AR118" s="107"/>
      <c r="AS118" s="107"/>
      <c r="AT118" s="107"/>
      <c r="AU118" s="107"/>
      <c r="AV118" s="107"/>
      <c r="AW118" s="107"/>
      <c r="AX118" s="107"/>
      <c r="AY118" s="107"/>
      <c r="AZ118" s="107"/>
      <c r="BA118" s="107"/>
      <c r="BB118" s="107"/>
    </row>
    <row r="119" spans="3:54" ht="12.75" customHeight="1" x14ac:dyDescent="0.25">
      <c r="C119" s="107"/>
      <c r="D119" s="107"/>
      <c r="E119" s="107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7"/>
      <c r="T119" s="107"/>
      <c r="U119" s="107"/>
      <c r="V119" s="107"/>
      <c r="W119" s="107"/>
      <c r="X119" s="107"/>
      <c r="Y119" s="107"/>
      <c r="Z119" s="107"/>
      <c r="AA119" s="107"/>
      <c r="AB119" s="107"/>
      <c r="AC119" s="107"/>
      <c r="AD119" s="107"/>
      <c r="AE119" s="107"/>
      <c r="AF119" s="107"/>
      <c r="AG119" s="107"/>
      <c r="AH119" s="107"/>
      <c r="AI119" s="107"/>
      <c r="AJ119" s="107"/>
      <c r="AK119" s="107"/>
      <c r="AL119" s="107"/>
      <c r="AM119" s="107"/>
      <c r="AN119" s="107"/>
      <c r="AO119" s="107"/>
      <c r="AP119" s="107"/>
      <c r="AQ119" s="107"/>
      <c r="AR119" s="107"/>
      <c r="AS119" s="107"/>
      <c r="AT119" s="107"/>
      <c r="AU119" s="107"/>
      <c r="AV119" s="107"/>
      <c r="AW119" s="107"/>
      <c r="AX119" s="107"/>
      <c r="AY119" s="107"/>
      <c r="AZ119" s="107"/>
      <c r="BA119" s="107"/>
      <c r="BB119" s="107"/>
    </row>
    <row r="120" spans="3:54" ht="12.75" customHeight="1" x14ac:dyDescent="0.25"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  <c r="AM120" s="107"/>
      <c r="AN120" s="107"/>
      <c r="AO120" s="107"/>
      <c r="AP120" s="107"/>
      <c r="AQ120" s="107"/>
      <c r="AR120" s="107"/>
      <c r="AS120" s="107"/>
      <c r="AT120" s="107"/>
      <c r="AU120" s="107"/>
      <c r="AV120" s="107"/>
      <c r="AW120" s="107"/>
      <c r="AX120" s="107"/>
      <c r="AY120" s="107"/>
      <c r="AZ120" s="107"/>
      <c r="BA120" s="107"/>
      <c r="BB120" s="107"/>
    </row>
    <row r="121" spans="3:54" ht="12.75" customHeight="1" x14ac:dyDescent="0.25"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  <c r="AA121" s="107"/>
      <c r="AB121" s="107"/>
      <c r="AC121" s="107"/>
      <c r="AD121" s="107"/>
      <c r="AE121" s="107"/>
      <c r="AF121" s="107"/>
      <c r="AG121" s="107"/>
      <c r="AH121" s="107"/>
      <c r="AI121" s="107"/>
      <c r="AJ121" s="107"/>
      <c r="AK121" s="107"/>
      <c r="AL121" s="107"/>
      <c r="AM121" s="107"/>
      <c r="AN121" s="107"/>
      <c r="AO121" s="107"/>
      <c r="AP121" s="107"/>
      <c r="AQ121" s="107"/>
      <c r="AR121" s="107"/>
      <c r="AS121" s="107"/>
      <c r="AT121" s="107"/>
      <c r="AU121" s="107"/>
      <c r="AV121" s="107"/>
      <c r="AW121" s="107"/>
      <c r="AX121" s="107"/>
      <c r="AY121" s="107"/>
      <c r="AZ121" s="107"/>
      <c r="BA121" s="107"/>
      <c r="BB121" s="107"/>
    </row>
    <row r="122" spans="3:54" ht="12.75" customHeight="1" x14ac:dyDescent="0.25">
      <c r="C122" s="107"/>
      <c r="D122" s="107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107"/>
      <c r="Z122" s="107"/>
      <c r="AA122" s="107"/>
      <c r="AB122" s="107"/>
      <c r="AC122" s="107"/>
      <c r="AD122" s="107"/>
      <c r="AE122" s="107"/>
      <c r="AF122" s="107"/>
      <c r="AG122" s="107"/>
      <c r="AH122" s="107"/>
      <c r="AI122" s="107"/>
      <c r="AJ122" s="107"/>
      <c r="AK122" s="107"/>
      <c r="AL122" s="107"/>
      <c r="AM122" s="107"/>
      <c r="AN122" s="107"/>
      <c r="AO122" s="107"/>
      <c r="AP122" s="107"/>
      <c r="AQ122" s="107"/>
      <c r="AR122" s="107"/>
      <c r="AS122" s="107"/>
      <c r="AT122" s="107"/>
      <c r="AU122" s="107"/>
      <c r="AV122" s="107"/>
      <c r="AW122" s="107"/>
      <c r="AX122" s="107"/>
      <c r="AY122" s="107"/>
      <c r="AZ122" s="107"/>
      <c r="BA122" s="107"/>
      <c r="BB122" s="107"/>
    </row>
    <row r="123" spans="3:54" ht="12.75" customHeight="1" x14ac:dyDescent="0.25"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107"/>
      <c r="Z123" s="107"/>
      <c r="AA123" s="107"/>
      <c r="AB123" s="107"/>
      <c r="AC123" s="107"/>
      <c r="AD123" s="107"/>
      <c r="AE123" s="107"/>
      <c r="AF123" s="107"/>
      <c r="AG123" s="107"/>
      <c r="AH123" s="107"/>
      <c r="AI123" s="107"/>
      <c r="AJ123" s="107"/>
      <c r="AK123" s="107"/>
      <c r="AL123" s="107"/>
      <c r="AM123" s="107"/>
      <c r="AN123" s="107"/>
      <c r="AO123" s="107"/>
      <c r="AP123" s="107"/>
      <c r="AQ123" s="107"/>
      <c r="AR123" s="107"/>
      <c r="AS123" s="107"/>
      <c r="AT123" s="107"/>
      <c r="AU123" s="107"/>
      <c r="AV123" s="107"/>
      <c r="AW123" s="107"/>
      <c r="AX123" s="107"/>
      <c r="AY123" s="107"/>
      <c r="AZ123" s="107"/>
      <c r="BA123" s="107"/>
      <c r="BB123" s="107"/>
    </row>
    <row r="124" spans="3:54" ht="12.75" customHeight="1" x14ac:dyDescent="0.25"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  <c r="AB124" s="107"/>
      <c r="AC124" s="107"/>
      <c r="AD124" s="107"/>
      <c r="AE124" s="107"/>
      <c r="AF124" s="107"/>
      <c r="AG124" s="107"/>
      <c r="AH124" s="107"/>
      <c r="AI124" s="107"/>
      <c r="AJ124" s="107"/>
      <c r="AK124" s="107"/>
      <c r="AL124" s="107"/>
      <c r="AM124" s="107"/>
      <c r="AN124" s="107"/>
      <c r="AO124" s="107"/>
      <c r="AP124" s="107"/>
      <c r="AQ124" s="107"/>
      <c r="AR124" s="107"/>
      <c r="AS124" s="107"/>
      <c r="AT124" s="107"/>
      <c r="AU124" s="107"/>
      <c r="AV124" s="107"/>
      <c r="AW124" s="107"/>
      <c r="AX124" s="107"/>
      <c r="AY124" s="107"/>
      <c r="AZ124" s="107"/>
      <c r="BA124" s="107"/>
      <c r="BB124" s="107"/>
    </row>
    <row r="125" spans="3:54" ht="12.75" customHeight="1" x14ac:dyDescent="0.25">
      <c r="C125" s="107"/>
      <c r="D125" s="107"/>
      <c r="E125" s="107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107"/>
      <c r="Z125" s="107"/>
      <c r="AA125" s="107"/>
      <c r="AB125" s="107"/>
      <c r="AC125" s="107"/>
      <c r="AD125" s="107"/>
      <c r="AE125" s="107"/>
      <c r="AF125" s="107"/>
      <c r="AG125" s="107"/>
      <c r="AH125" s="107"/>
      <c r="AI125" s="107"/>
      <c r="AJ125" s="107"/>
      <c r="AK125" s="107"/>
      <c r="AL125" s="107"/>
      <c r="AM125" s="107"/>
      <c r="AN125" s="107"/>
      <c r="AO125" s="107"/>
      <c r="AP125" s="107"/>
      <c r="AQ125" s="107"/>
      <c r="AR125" s="107"/>
      <c r="AS125" s="107"/>
      <c r="AT125" s="107"/>
      <c r="AU125" s="107"/>
      <c r="AV125" s="107"/>
      <c r="AW125" s="107"/>
      <c r="AX125" s="107"/>
      <c r="AY125" s="107"/>
      <c r="AZ125" s="107"/>
      <c r="BA125" s="107"/>
      <c r="BB125" s="107"/>
    </row>
    <row r="126" spans="3:54" ht="12.75" customHeight="1" x14ac:dyDescent="0.25">
      <c r="C126" s="107"/>
      <c r="D126" s="107"/>
      <c r="E126" s="107"/>
      <c r="F126" s="107"/>
      <c r="G126" s="107"/>
      <c r="H126" s="107"/>
      <c r="I126" s="107"/>
      <c r="J126" s="107"/>
      <c r="K126" s="107"/>
      <c r="L126" s="107"/>
      <c r="M126" s="107"/>
      <c r="N126" s="107"/>
      <c r="O126" s="107"/>
      <c r="P126" s="107"/>
      <c r="Q126" s="107"/>
      <c r="R126" s="107"/>
      <c r="S126" s="107"/>
      <c r="T126" s="107"/>
      <c r="U126" s="107"/>
      <c r="V126" s="107"/>
      <c r="W126" s="107"/>
      <c r="X126" s="107"/>
      <c r="Y126" s="107"/>
      <c r="Z126" s="107"/>
      <c r="AA126" s="107"/>
      <c r="AB126" s="107"/>
      <c r="AC126" s="107"/>
      <c r="AD126" s="107"/>
      <c r="AE126" s="107"/>
      <c r="AF126" s="107"/>
      <c r="AG126" s="107"/>
      <c r="AH126" s="107"/>
      <c r="AI126" s="107"/>
      <c r="AJ126" s="107"/>
      <c r="AK126" s="107"/>
      <c r="AL126" s="107"/>
      <c r="AM126" s="107"/>
      <c r="AN126" s="107"/>
      <c r="AO126" s="107"/>
      <c r="AP126" s="107"/>
      <c r="AQ126" s="107"/>
      <c r="AR126" s="107"/>
      <c r="AS126" s="107"/>
      <c r="AT126" s="107"/>
      <c r="AU126" s="107"/>
      <c r="AV126" s="107"/>
      <c r="AW126" s="107"/>
      <c r="AX126" s="107"/>
      <c r="AY126" s="107"/>
      <c r="AZ126" s="107"/>
      <c r="BA126" s="107"/>
      <c r="BB126" s="107"/>
    </row>
    <row r="127" spans="3:54" ht="12.75" customHeight="1" x14ac:dyDescent="0.25"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  <c r="AA127" s="107"/>
      <c r="AB127" s="107"/>
      <c r="AC127" s="107"/>
      <c r="AD127" s="107"/>
      <c r="AE127" s="107"/>
      <c r="AF127" s="107"/>
      <c r="AG127" s="107"/>
      <c r="AH127" s="107"/>
      <c r="AI127" s="107"/>
      <c r="AJ127" s="107"/>
      <c r="AK127" s="107"/>
      <c r="AL127" s="107"/>
      <c r="AM127" s="107"/>
      <c r="AN127" s="107"/>
      <c r="AO127" s="107"/>
      <c r="AP127" s="107"/>
      <c r="AQ127" s="107"/>
      <c r="AR127" s="107"/>
      <c r="AS127" s="107"/>
      <c r="AT127" s="107"/>
      <c r="AU127" s="107"/>
      <c r="AV127" s="107"/>
      <c r="AW127" s="107"/>
      <c r="AX127" s="107"/>
      <c r="AY127" s="107"/>
      <c r="AZ127" s="107"/>
      <c r="BA127" s="107"/>
      <c r="BB127" s="107"/>
    </row>
    <row r="128" spans="3:54" ht="12.75" customHeight="1" x14ac:dyDescent="0.25">
      <c r="C128" s="107"/>
      <c r="D128" s="107"/>
      <c r="E128" s="107"/>
      <c r="F128" s="107"/>
      <c r="G128" s="107"/>
      <c r="H128" s="107"/>
      <c r="I128" s="107"/>
      <c r="J128" s="107"/>
      <c r="K128" s="107"/>
      <c r="L128" s="107"/>
      <c r="M128" s="107"/>
      <c r="N128" s="107"/>
      <c r="O128" s="107"/>
      <c r="P128" s="107"/>
      <c r="Q128" s="107"/>
      <c r="R128" s="107"/>
      <c r="S128" s="107"/>
      <c r="T128" s="107"/>
      <c r="U128" s="107"/>
      <c r="V128" s="107"/>
      <c r="W128" s="107"/>
      <c r="X128" s="107"/>
      <c r="Y128" s="107"/>
      <c r="Z128" s="107"/>
      <c r="AA128" s="107"/>
      <c r="AB128" s="107"/>
      <c r="AC128" s="107"/>
      <c r="AD128" s="107"/>
      <c r="AE128" s="107"/>
      <c r="AF128" s="107"/>
      <c r="AG128" s="107"/>
      <c r="AH128" s="107"/>
      <c r="AI128" s="107"/>
      <c r="AJ128" s="107"/>
      <c r="AK128" s="107"/>
      <c r="AL128" s="107"/>
      <c r="AM128" s="107"/>
      <c r="AN128" s="107"/>
      <c r="AO128" s="107"/>
      <c r="AP128" s="107"/>
      <c r="AQ128" s="107"/>
      <c r="AR128" s="107"/>
      <c r="AS128" s="107"/>
      <c r="AT128" s="107"/>
      <c r="AU128" s="107"/>
      <c r="AV128" s="107"/>
      <c r="AW128" s="107"/>
      <c r="AX128" s="107"/>
      <c r="AY128" s="107"/>
      <c r="AZ128" s="107"/>
      <c r="BA128" s="107"/>
      <c r="BB128" s="107"/>
    </row>
    <row r="129" spans="3:54" ht="12.75" customHeight="1" x14ac:dyDescent="0.25">
      <c r="C129" s="107"/>
      <c r="D129" s="107"/>
      <c r="E129" s="107"/>
      <c r="F129" s="107"/>
      <c r="G129" s="107"/>
      <c r="H129" s="107"/>
      <c r="I129" s="107"/>
      <c r="J129" s="107"/>
      <c r="K129" s="107"/>
      <c r="L129" s="107"/>
      <c r="M129" s="107"/>
      <c r="N129" s="107"/>
      <c r="O129" s="107"/>
      <c r="P129" s="107"/>
      <c r="Q129" s="107"/>
      <c r="R129" s="107"/>
      <c r="S129" s="107"/>
      <c r="T129" s="107"/>
      <c r="U129" s="107"/>
      <c r="V129" s="107"/>
      <c r="W129" s="107"/>
      <c r="X129" s="107"/>
      <c r="Y129" s="107"/>
      <c r="Z129" s="107"/>
      <c r="AA129" s="107"/>
      <c r="AB129" s="107"/>
      <c r="AC129" s="107"/>
      <c r="AD129" s="107"/>
      <c r="AE129" s="107"/>
      <c r="AF129" s="107"/>
      <c r="AG129" s="107"/>
      <c r="AH129" s="107"/>
      <c r="AI129" s="107"/>
      <c r="AJ129" s="107"/>
      <c r="AK129" s="107"/>
      <c r="AL129" s="107"/>
      <c r="AM129" s="107"/>
      <c r="AN129" s="107"/>
      <c r="AO129" s="107"/>
      <c r="AP129" s="107"/>
      <c r="AQ129" s="107"/>
      <c r="AR129" s="107"/>
      <c r="AS129" s="107"/>
      <c r="AT129" s="107"/>
      <c r="AU129" s="107"/>
      <c r="AV129" s="107"/>
      <c r="AW129" s="107"/>
      <c r="AX129" s="107"/>
      <c r="AY129" s="107"/>
      <c r="AZ129" s="107"/>
      <c r="BA129" s="107"/>
      <c r="BB129" s="107"/>
    </row>
    <row r="130" spans="3:54" ht="12.75" customHeight="1" x14ac:dyDescent="0.25">
      <c r="C130" s="107"/>
      <c r="D130" s="107"/>
      <c r="E130" s="107"/>
      <c r="F130" s="107"/>
      <c r="G130" s="107"/>
      <c r="H130" s="107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107"/>
      <c r="U130" s="107"/>
      <c r="V130" s="107"/>
      <c r="W130" s="107"/>
      <c r="X130" s="107"/>
      <c r="Y130" s="107"/>
      <c r="Z130" s="107"/>
      <c r="AA130" s="107"/>
      <c r="AB130" s="107"/>
      <c r="AC130" s="107"/>
      <c r="AD130" s="107"/>
      <c r="AE130" s="107"/>
      <c r="AF130" s="107"/>
      <c r="AG130" s="107"/>
      <c r="AH130" s="107"/>
      <c r="AI130" s="107"/>
      <c r="AJ130" s="107"/>
      <c r="AK130" s="107"/>
      <c r="AL130" s="107"/>
      <c r="AM130" s="107"/>
      <c r="AN130" s="107"/>
      <c r="AO130" s="107"/>
      <c r="AP130" s="107"/>
      <c r="AQ130" s="107"/>
      <c r="AR130" s="107"/>
      <c r="AS130" s="107"/>
      <c r="AT130" s="107"/>
      <c r="AU130" s="107"/>
      <c r="AV130" s="107"/>
      <c r="AW130" s="107"/>
      <c r="AX130" s="107"/>
      <c r="AY130" s="107"/>
      <c r="AZ130" s="107"/>
      <c r="BA130" s="107"/>
      <c r="BB130" s="107"/>
    </row>
    <row r="131" spans="3:54" ht="12.75" customHeight="1" x14ac:dyDescent="0.25">
      <c r="C131" s="107"/>
      <c r="D131" s="107"/>
      <c r="E131" s="107"/>
      <c r="F131" s="107"/>
      <c r="G131" s="107"/>
      <c r="H131" s="107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107"/>
      <c r="T131" s="107"/>
      <c r="U131" s="107"/>
      <c r="V131" s="107"/>
      <c r="W131" s="107"/>
      <c r="X131" s="107"/>
      <c r="Y131" s="107"/>
      <c r="Z131" s="107"/>
      <c r="AA131" s="107"/>
      <c r="AB131" s="107"/>
      <c r="AC131" s="107"/>
      <c r="AD131" s="107"/>
      <c r="AE131" s="107"/>
      <c r="AF131" s="107"/>
      <c r="AG131" s="107"/>
      <c r="AH131" s="107"/>
      <c r="AI131" s="107"/>
      <c r="AJ131" s="107"/>
      <c r="AK131" s="107"/>
      <c r="AL131" s="107"/>
      <c r="AM131" s="107"/>
      <c r="AN131" s="107"/>
      <c r="AO131" s="107"/>
      <c r="AP131" s="107"/>
      <c r="AQ131" s="107"/>
      <c r="AR131" s="107"/>
      <c r="AS131" s="107"/>
      <c r="AT131" s="107"/>
      <c r="AU131" s="107"/>
      <c r="AV131" s="107"/>
      <c r="AW131" s="107"/>
      <c r="AX131" s="107"/>
      <c r="AY131" s="107"/>
      <c r="AZ131" s="107"/>
      <c r="BA131" s="107"/>
      <c r="BB131" s="107"/>
    </row>
    <row r="132" spans="3:54" ht="12.75" customHeight="1" x14ac:dyDescent="0.25">
      <c r="C132" s="107"/>
      <c r="D132" s="107"/>
      <c r="E132" s="107"/>
      <c r="F132" s="107"/>
      <c r="G132" s="107"/>
      <c r="H132" s="107"/>
      <c r="I132" s="107"/>
      <c r="J132" s="107"/>
      <c r="K132" s="107"/>
      <c r="L132" s="107"/>
      <c r="M132" s="107"/>
      <c r="N132" s="107"/>
      <c r="O132" s="107"/>
      <c r="P132" s="107"/>
      <c r="Q132" s="107"/>
      <c r="R132" s="107"/>
      <c r="S132" s="107"/>
      <c r="T132" s="107"/>
      <c r="U132" s="107"/>
      <c r="V132" s="107"/>
      <c r="W132" s="107"/>
      <c r="X132" s="107"/>
      <c r="Y132" s="107"/>
      <c r="Z132" s="107"/>
      <c r="AA132" s="107"/>
      <c r="AB132" s="107"/>
      <c r="AC132" s="107"/>
      <c r="AD132" s="107"/>
      <c r="AE132" s="107"/>
      <c r="AF132" s="107"/>
      <c r="AG132" s="107"/>
      <c r="AH132" s="107"/>
      <c r="AI132" s="107"/>
      <c r="AJ132" s="107"/>
      <c r="AK132" s="107"/>
      <c r="AL132" s="107"/>
      <c r="AM132" s="107"/>
      <c r="AN132" s="107"/>
      <c r="AO132" s="107"/>
      <c r="AP132" s="107"/>
      <c r="AQ132" s="107"/>
      <c r="AR132" s="107"/>
      <c r="AS132" s="107"/>
      <c r="AT132" s="107"/>
      <c r="AU132" s="107"/>
      <c r="AV132" s="107"/>
      <c r="AW132" s="107"/>
      <c r="AX132" s="107"/>
      <c r="AY132" s="107"/>
      <c r="AZ132" s="107"/>
      <c r="BA132" s="107"/>
      <c r="BB132" s="107"/>
    </row>
    <row r="133" spans="3:54" ht="12.75" customHeight="1" x14ac:dyDescent="0.25"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107"/>
      <c r="U133" s="107"/>
      <c r="V133" s="107"/>
      <c r="W133" s="107"/>
      <c r="X133" s="107"/>
      <c r="Y133" s="107"/>
      <c r="Z133" s="107"/>
      <c r="AA133" s="107"/>
      <c r="AB133" s="107"/>
      <c r="AC133" s="107"/>
      <c r="AD133" s="107"/>
      <c r="AE133" s="107"/>
      <c r="AF133" s="107"/>
      <c r="AG133" s="107"/>
      <c r="AH133" s="107"/>
      <c r="AI133" s="107"/>
      <c r="AJ133" s="107"/>
      <c r="AK133" s="107"/>
      <c r="AL133" s="107"/>
      <c r="AM133" s="107"/>
      <c r="AN133" s="107"/>
      <c r="AO133" s="107"/>
      <c r="AP133" s="107"/>
      <c r="AQ133" s="107"/>
      <c r="AR133" s="107"/>
      <c r="AS133" s="107"/>
      <c r="AT133" s="107"/>
      <c r="AU133" s="107"/>
      <c r="AV133" s="107"/>
      <c r="AW133" s="107"/>
      <c r="AX133" s="107"/>
      <c r="AY133" s="107"/>
      <c r="AZ133" s="107"/>
      <c r="BA133" s="107"/>
      <c r="BB133" s="107"/>
    </row>
    <row r="134" spans="3:54" ht="12.75" customHeight="1" x14ac:dyDescent="0.25">
      <c r="C134" s="107"/>
      <c r="D134" s="107"/>
      <c r="E134" s="107"/>
      <c r="F134" s="107"/>
      <c r="G134" s="107"/>
      <c r="H134" s="107"/>
      <c r="I134" s="107"/>
      <c r="J134" s="107"/>
      <c r="K134" s="107"/>
      <c r="L134" s="107"/>
      <c r="M134" s="107"/>
      <c r="N134" s="107"/>
      <c r="O134" s="107"/>
      <c r="P134" s="107"/>
      <c r="Q134" s="107"/>
      <c r="R134" s="107"/>
      <c r="S134" s="107"/>
      <c r="T134" s="107"/>
      <c r="U134" s="107"/>
      <c r="V134" s="107"/>
      <c r="W134" s="107"/>
      <c r="X134" s="107"/>
      <c r="Y134" s="107"/>
      <c r="Z134" s="107"/>
      <c r="AA134" s="107"/>
      <c r="AB134" s="107"/>
      <c r="AC134" s="107"/>
      <c r="AD134" s="107"/>
      <c r="AE134" s="107"/>
      <c r="AF134" s="107"/>
      <c r="AG134" s="107"/>
      <c r="AH134" s="107"/>
      <c r="AI134" s="107"/>
      <c r="AJ134" s="107"/>
      <c r="AK134" s="107"/>
      <c r="AL134" s="107"/>
      <c r="AM134" s="107"/>
      <c r="AN134" s="107"/>
      <c r="AO134" s="107"/>
      <c r="AP134" s="107"/>
      <c r="AQ134" s="107"/>
      <c r="AR134" s="107"/>
      <c r="AS134" s="107"/>
      <c r="AT134" s="107"/>
      <c r="AU134" s="107"/>
      <c r="AV134" s="107"/>
      <c r="AW134" s="107"/>
      <c r="AX134" s="107"/>
      <c r="AY134" s="107"/>
      <c r="AZ134" s="107"/>
      <c r="BA134" s="107"/>
      <c r="BB134" s="107"/>
    </row>
    <row r="135" spans="3:54" ht="12.75" customHeight="1" x14ac:dyDescent="0.25">
      <c r="C135" s="107"/>
      <c r="D135" s="107"/>
      <c r="E135" s="107"/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107"/>
      <c r="U135" s="107"/>
      <c r="V135" s="107"/>
      <c r="W135" s="107"/>
      <c r="X135" s="107"/>
      <c r="Y135" s="107"/>
      <c r="Z135" s="107"/>
      <c r="AA135" s="107"/>
      <c r="AB135" s="107"/>
      <c r="AC135" s="107"/>
      <c r="AD135" s="107"/>
      <c r="AE135" s="107"/>
      <c r="AF135" s="107"/>
      <c r="AG135" s="107"/>
      <c r="AH135" s="107"/>
      <c r="AI135" s="107"/>
      <c r="AJ135" s="107"/>
      <c r="AK135" s="107"/>
      <c r="AL135" s="107"/>
      <c r="AM135" s="107"/>
      <c r="AN135" s="107"/>
      <c r="AO135" s="107"/>
      <c r="AP135" s="107"/>
      <c r="AQ135" s="107"/>
      <c r="AR135" s="107"/>
      <c r="AS135" s="107"/>
      <c r="AT135" s="107"/>
      <c r="AU135" s="107"/>
      <c r="AV135" s="107"/>
      <c r="AW135" s="107"/>
      <c r="AX135" s="107"/>
      <c r="AY135" s="107"/>
      <c r="AZ135" s="107"/>
      <c r="BA135" s="107"/>
      <c r="BB135" s="107"/>
    </row>
    <row r="136" spans="3:54" ht="12.75" customHeight="1" x14ac:dyDescent="0.25">
      <c r="C136" s="107"/>
      <c r="D136" s="107"/>
      <c r="E136" s="107"/>
      <c r="F136" s="107"/>
      <c r="G136" s="107"/>
      <c r="H136" s="107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107"/>
      <c r="V136" s="107"/>
      <c r="W136" s="107"/>
      <c r="X136" s="107"/>
      <c r="Y136" s="107"/>
      <c r="Z136" s="107"/>
      <c r="AA136" s="107"/>
      <c r="AB136" s="107"/>
      <c r="AC136" s="107"/>
      <c r="AD136" s="107"/>
      <c r="AE136" s="107"/>
      <c r="AF136" s="107"/>
      <c r="AG136" s="107"/>
      <c r="AH136" s="107"/>
      <c r="AI136" s="107"/>
      <c r="AJ136" s="107"/>
      <c r="AK136" s="107"/>
      <c r="AL136" s="107"/>
      <c r="AM136" s="107"/>
      <c r="AN136" s="107"/>
      <c r="AO136" s="107"/>
      <c r="AP136" s="107"/>
      <c r="AQ136" s="107"/>
      <c r="AR136" s="107"/>
      <c r="AS136" s="107"/>
      <c r="AT136" s="107"/>
      <c r="AU136" s="107"/>
      <c r="AV136" s="107"/>
      <c r="AW136" s="107"/>
      <c r="AX136" s="107"/>
      <c r="AY136" s="107"/>
      <c r="AZ136" s="107"/>
      <c r="BA136" s="107"/>
      <c r="BB136" s="107"/>
    </row>
    <row r="137" spans="3:54" ht="12.75" customHeight="1" x14ac:dyDescent="0.25">
      <c r="C137" s="107"/>
      <c r="D137" s="107"/>
      <c r="E137" s="107"/>
      <c r="F137" s="107"/>
      <c r="G137" s="107"/>
      <c r="H137" s="107"/>
      <c r="I137" s="107"/>
      <c r="J137" s="107"/>
      <c r="K137" s="107"/>
      <c r="L137" s="107"/>
      <c r="M137" s="107"/>
      <c r="N137" s="107"/>
      <c r="O137" s="107"/>
      <c r="P137" s="107"/>
      <c r="Q137" s="107"/>
      <c r="R137" s="107"/>
      <c r="S137" s="107"/>
      <c r="T137" s="107"/>
      <c r="U137" s="107"/>
      <c r="V137" s="107"/>
      <c r="W137" s="107"/>
      <c r="X137" s="107"/>
      <c r="Y137" s="107"/>
      <c r="Z137" s="107"/>
      <c r="AA137" s="107"/>
      <c r="AB137" s="107"/>
      <c r="AC137" s="107"/>
      <c r="AD137" s="107"/>
      <c r="AE137" s="107"/>
      <c r="AF137" s="107"/>
      <c r="AG137" s="107"/>
      <c r="AH137" s="107"/>
      <c r="AI137" s="107"/>
      <c r="AJ137" s="107"/>
      <c r="AK137" s="107"/>
      <c r="AL137" s="107"/>
      <c r="AM137" s="107"/>
      <c r="AN137" s="107"/>
      <c r="AO137" s="107"/>
      <c r="AP137" s="107"/>
      <c r="AQ137" s="107"/>
      <c r="AR137" s="107"/>
      <c r="AS137" s="107"/>
      <c r="AT137" s="107"/>
      <c r="AU137" s="107"/>
      <c r="AV137" s="107"/>
      <c r="AW137" s="107"/>
      <c r="AX137" s="107"/>
      <c r="AY137" s="107"/>
      <c r="AZ137" s="107"/>
      <c r="BA137" s="107"/>
      <c r="BB137" s="107"/>
    </row>
    <row r="138" spans="3:54" ht="12.75" customHeight="1" x14ac:dyDescent="0.25">
      <c r="C138" s="107"/>
      <c r="D138" s="107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  <c r="AA138" s="107"/>
      <c r="AB138" s="107"/>
      <c r="AC138" s="107"/>
      <c r="AD138" s="107"/>
      <c r="AE138" s="107"/>
      <c r="AF138" s="107"/>
      <c r="AG138" s="107"/>
      <c r="AH138" s="107"/>
      <c r="AI138" s="107"/>
      <c r="AJ138" s="107"/>
      <c r="AK138" s="107"/>
      <c r="AL138" s="107"/>
      <c r="AM138" s="107"/>
      <c r="AN138" s="107"/>
      <c r="AO138" s="107"/>
      <c r="AP138" s="107"/>
      <c r="AQ138" s="107"/>
      <c r="AR138" s="107"/>
      <c r="AS138" s="107"/>
      <c r="AT138" s="107"/>
      <c r="AU138" s="107"/>
      <c r="AV138" s="107"/>
      <c r="AW138" s="107"/>
      <c r="AX138" s="107"/>
      <c r="AY138" s="107"/>
      <c r="AZ138" s="107"/>
      <c r="BA138" s="107"/>
      <c r="BB138" s="107"/>
    </row>
    <row r="139" spans="3:54" ht="12.75" customHeight="1" x14ac:dyDescent="0.25">
      <c r="C139" s="107"/>
      <c r="D139" s="107"/>
      <c r="E139" s="107"/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107"/>
      <c r="T139" s="107"/>
      <c r="U139" s="107"/>
      <c r="V139" s="107"/>
      <c r="W139" s="107"/>
      <c r="X139" s="107"/>
      <c r="Y139" s="107"/>
      <c r="Z139" s="107"/>
      <c r="AA139" s="107"/>
      <c r="AB139" s="107"/>
      <c r="AC139" s="107"/>
      <c r="AD139" s="107"/>
      <c r="AE139" s="107"/>
      <c r="AF139" s="107"/>
      <c r="AG139" s="107"/>
      <c r="AH139" s="107"/>
      <c r="AI139" s="107"/>
      <c r="AJ139" s="107"/>
      <c r="AK139" s="107"/>
      <c r="AL139" s="107"/>
      <c r="AM139" s="107"/>
      <c r="AN139" s="107"/>
      <c r="AO139" s="107"/>
      <c r="AP139" s="107"/>
      <c r="AQ139" s="107"/>
      <c r="AR139" s="107"/>
      <c r="AS139" s="107"/>
      <c r="AT139" s="107"/>
      <c r="AU139" s="107"/>
      <c r="AV139" s="107"/>
      <c r="AW139" s="107"/>
      <c r="AX139" s="107"/>
      <c r="AY139" s="107"/>
      <c r="AZ139" s="107"/>
      <c r="BA139" s="107"/>
      <c r="BB139" s="107"/>
    </row>
    <row r="140" spans="3:54" ht="12.75" customHeight="1" x14ac:dyDescent="0.25">
      <c r="C140" s="107"/>
      <c r="D140" s="107"/>
      <c r="E140" s="107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107"/>
      <c r="U140" s="107"/>
      <c r="V140" s="107"/>
      <c r="W140" s="107"/>
      <c r="X140" s="107"/>
      <c r="Y140" s="107"/>
      <c r="Z140" s="107"/>
      <c r="AA140" s="107"/>
      <c r="AB140" s="107"/>
      <c r="AC140" s="107"/>
      <c r="AD140" s="107"/>
      <c r="AE140" s="107"/>
      <c r="AF140" s="107"/>
      <c r="AG140" s="107"/>
      <c r="AH140" s="107"/>
      <c r="AI140" s="107"/>
      <c r="AJ140" s="107"/>
      <c r="AK140" s="107"/>
      <c r="AL140" s="107"/>
      <c r="AM140" s="107"/>
      <c r="AN140" s="107"/>
      <c r="AO140" s="107"/>
      <c r="AP140" s="107"/>
      <c r="AQ140" s="107"/>
      <c r="AR140" s="107"/>
      <c r="AS140" s="107"/>
      <c r="AT140" s="107"/>
      <c r="AU140" s="107"/>
      <c r="AV140" s="107"/>
      <c r="AW140" s="107"/>
      <c r="AX140" s="107"/>
      <c r="AY140" s="107"/>
      <c r="AZ140" s="107"/>
      <c r="BA140" s="107"/>
      <c r="BB140" s="107"/>
    </row>
    <row r="141" spans="3:54" ht="12.75" customHeight="1" x14ac:dyDescent="0.25">
      <c r="C141" s="107"/>
      <c r="D141" s="107"/>
      <c r="E141" s="107"/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107"/>
      <c r="T141" s="107"/>
      <c r="U141" s="107"/>
      <c r="V141" s="107"/>
      <c r="W141" s="107"/>
      <c r="X141" s="107"/>
      <c r="Y141" s="107"/>
      <c r="Z141" s="107"/>
      <c r="AA141" s="107"/>
      <c r="AB141" s="107"/>
      <c r="AC141" s="107"/>
      <c r="AD141" s="107"/>
      <c r="AE141" s="107"/>
      <c r="AF141" s="107"/>
      <c r="AG141" s="107"/>
      <c r="AH141" s="107"/>
      <c r="AI141" s="107"/>
      <c r="AJ141" s="107"/>
      <c r="AK141" s="107"/>
      <c r="AL141" s="107"/>
      <c r="AM141" s="107"/>
      <c r="AN141" s="107"/>
      <c r="AO141" s="107"/>
      <c r="AP141" s="107"/>
      <c r="AQ141" s="107"/>
      <c r="AR141" s="107"/>
      <c r="AS141" s="107"/>
      <c r="AT141" s="107"/>
      <c r="AU141" s="107"/>
      <c r="AV141" s="107"/>
      <c r="AW141" s="107"/>
      <c r="AX141" s="107"/>
      <c r="AY141" s="107"/>
      <c r="AZ141" s="107"/>
      <c r="BA141" s="107"/>
      <c r="BB141" s="107"/>
    </row>
    <row r="142" spans="3:54" ht="12.75" customHeight="1" x14ac:dyDescent="0.25">
      <c r="C142" s="107"/>
      <c r="D142" s="107"/>
      <c r="E142" s="107"/>
      <c r="F142" s="107"/>
      <c r="G142" s="107"/>
      <c r="H142" s="107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107"/>
      <c r="T142" s="107"/>
      <c r="U142" s="107"/>
      <c r="V142" s="107"/>
      <c r="W142" s="107"/>
      <c r="X142" s="107"/>
      <c r="Y142" s="107"/>
      <c r="Z142" s="107"/>
      <c r="AA142" s="107"/>
      <c r="AB142" s="107"/>
      <c r="AC142" s="107"/>
      <c r="AD142" s="107"/>
      <c r="AE142" s="107"/>
      <c r="AF142" s="107"/>
      <c r="AG142" s="107"/>
      <c r="AH142" s="107"/>
      <c r="AI142" s="107"/>
      <c r="AJ142" s="107"/>
      <c r="AK142" s="107"/>
      <c r="AL142" s="107"/>
      <c r="AM142" s="107"/>
      <c r="AN142" s="107"/>
      <c r="AO142" s="107"/>
      <c r="AP142" s="107"/>
      <c r="AQ142" s="107"/>
      <c r="AR142" s="107"/>
      <c r="AS142" s="107"/>
      <c r="AT142" s="107"/>
      <c r="AU142" s="107"/>
      <c r="AV142" s="107"/>
      <c r="AW142" s="107"/>
      <c r="AX142" s="107"/>
      <c r="AY142" s="107"/>
      <c r="AZ142" s="107"/>
      <c r="BA142" s="107"/>
      <c r="BB142" s="107"/>
    </row>
    <row r="143" spans="3:54" ht="12.75" customHeight="1" x14ac:dyDescent="0.25">
      <c r="C143" s="107"/>
      <c r="D143" s="107"/>
      <c r="E143" s="107"/>
      <c r="F143" s="107"/>
      <c r="G143" s="107"/>
      <c r="H143" s="107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107"/>
      <c r="T143" s="107"/>
      <c r="U143" s="107"/>
      <c r="V143" s="107"/>
      <c r="W143" s="107"/>
      <c r="X143" s="107"/>
      <c r="Y143" s="107"/>
      <c r="Z143" s="107"/>
      <c r="AA143" s="107"/>
      <c r="AB143" s="107"/>
      <c r="AC143" s="107"/>
      <c r="AD143" s="107"/>
      <c r="AE143" s="107"/>
      <c r="AF143" s="107"/>
      <c r="AG143" s="107"/>
      <c r="AH143" s="107"/>
      <c r="AI143" s="107"/>
      <c r="AJ143" s="107"/>
      <c r="AK143" s="107"/>
      <c r="AL143" s="107"/>
      <c r="AM143" s="107"/>
      <c r="AN143" s="107"/>
      <c r="AO143" s="107"/>
      <c r="AP143" s="107"/>
      <c r="AQ143" s="107"/>
      <c r="AR143" s="107"/>
      <c r="AS143" s="107"/>
      <c r="AT143" s="107"/>
      <c r="AU143" s="107"/>
      <c r="AV143" s="107"/>
      <c r="AW143" s="107"/>
      <c r="AX143" s="107"/>
      <c r="AY143" s="107"/>
      <c r="AZ143" s="107"/>
      <c r="BA143" s="107"/>
      <c r="BB143" s="107"/>
    </row>
    <row r="144" spans="3:54" ht="12.75" customHeight="1" x14ac:dyDescent="0.25">
      <c r="C144" s="107"/>
      <c r="D144" s="107"/>
      <c r="E144" s="107"/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107"/>
      <c r="T144" s="107"/>
      <c r="U144" s="107"/>
      <c r="V144" s="107"/>
      <c r="W144" s="107"/>
      <c r="X144" s="107"/>
      <c r="Y144" s="107"/>
      <c r="Z144" s="107"/>
      <c r="AA144" s="107"/>
      <c r="AB144" s="107"/>
      <c r="AC144" s="107"/>
      <c r="AD144" s="107"/>
      <c r="AE144" s="107"/>
      <c r="AF144" s="107"/>
      <c r="AG144" s="107"/>
      <c r="AH144" s="107"/>
      <c r="AI144" s="107"/>
      <c r="AJ144" s="107"/>
      <c r="AK144" s="107"/>
      <c r="AL144" s="107"/>
      <c r="AM144" s="107"/>
      <c r="AN144" s="107"/>
      <c r="AO144" s="107"/>
      <c r="AP144" s="107"/>
      <c r="AQ144" s="107"/>
      <c r="AR144" s="107"/>
      <c r="AS144" s="107"/>
      <c r="AT144" s="107"/>
      <c r="AU144" s="107"/>
      <c r="AV144" s="107"/>
      <c r="AW144" s="107"/>
      <c r="AX144" s="107"/>
      <c r="AY144" s="107"/>
      <c r="AZ144" s="107"/>
      <c r="BA144" s="107"/>
      <c r="BB144" s="107"/>
    </row>
    <row r="145" spans="3:54" ht="12.75" customHeight="1" x14ac:dyDescent="0.25">
      <c r="C145" s="107"/>
      <c r="D145" s="107"/>
      <c r="E145" s="107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107"/>
      <c r="U145" s="107"/>
      <c r="V145" s="107"/>
      <c r="W145" s="107"/>
      <c r="X145" s="107"/>
      <c r="Y145" s="107"/>
      <c r="Z145" s="107"/>
      <c r="AA145" s="107"/>
      <c r="AB145" s="107"/>
      <c r="AC145" s="107"/>
      <c r="AD145" s="107"/>
      <c r="AE145" s="107"/>
      <c r="AF145" s="107"/>
      <c r="AG145" s="107"/>
      <c r="AH145" s="107"/>
      <c r="AI145" s="107"/>
      <c r="AJ145" s="107"/>
      <c r="AK145" s="107"/>
      <c r="AL145" s="107"/>
      <c r="AM145" s="107"/>
      <c r="AN145" s="107"/>
      <c r="AO145" s="107"/>
      <c r="AP145" s="107"/>
      <c r="AQ145" s="107"/>
      <c r="AR145" s="107"/>
      <c r="AS145" s="107"/>
      <c r="AT145" s="107"/>
      <c r="AU145" s="107"/>
      <c r="AV145" s="107"/>
      <c r="AW145" s="107"/>
      <c r="AX145" s="107"/>
      <c r="AY145" s="107"/>
      <c r="AZ145" s="107"/>
      <c r="BA145" s="107"/>
      <c r="BB145" s="107"/>
    </row>
    <row r="146" spans="3:54" ht="12.75" customHeight="1" x14ac:dyDescent="0.25">
      <c r="C146" s="107"/>
      <c r="D146" s="107"/>
      <c r="E146" s="107"/>
      <c r="F146" s="107"/>
      <c r="G146" s="107"/>
      <c r="H146" s="107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107"/>
      <c r="T146" s="107"/>
      <c r="U146" s="107"/>
      <c r="V146" s="107"/>
      <c r="W146" s="107"/>
      <c r="X146" s="107"/>
      <c r="Y146" s="107"/>
      <c r="Z146" s="107"/>
      <c r="AA146" s="107"/>
      <c r="AB146" s="107"/>
      <c r="AC146" s="107"/>
      <c r="AD146" s="107"/>
      <c r="AE146" s="107"/>
      <c r="AF146" s="107"/>
      <c r="AG146" s="107"/>
      <c r="AH146" s="107"/>
      <c r="AI146" s="107"/>
      <c r="AJ146" s="107"/>
      <c r="AK146" s="107"/>
      <c r="AL146" s="107"/>
      <c r="AM146" s="107"/>
      <c r="AN146" s="107"/>
      <c r="AO146" s="107"/>
      <c r="AP146" s="107"/>
      <c r="AQ146" s="107"/>
      <c r="AR146" s="107"/>
      <c r="AS146" s="107"/>
      <c r="AT146" s="107"/>
      <c r="AU146" s="107"/>
      <c r="AV146" s="107"/>
      <c r="AW146" s="107"/>
      <c r="AX146" s="107"/>
      <c r="AY146" s="107"/>
      <c r="AZ146" s="107"/>
      <c r="BA146" s="107"/>
      <c r="BB146" s="107"/>
    </row>
    <row r="147" spans="3:54" ht="12.75" customHeight="1" x14ac:dyDescent="0.25">
      <c r="C147" s="107"/>
      <c r="D147" s="107"/>
      <c r="E147" s="107"/>
      <c r="F147" s="107"/>
      <c r="G147" s="107"/>
      <c r="H147" s="107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107"/>
      <c r="T147" s="107"/>
      <c r="U147" s="107"/>
      <c r="V147" s="107"/>
      <c r="W147" s="107"/>
      <c r="X147" s="107"/>
      <c r="Y147" s="107"/>
      <c r="Z147" s="107"/>
      <c r="AA147" s="107"/>
      <c r="AB147" s="107"/>
      <c r="AC147" s="107"/>
      <c r="AD147" s="107"/>
      <c r="AE147" s="107"/>
      <c r="AF147" s="107"/>
      <c r="AG147" s="107"/>
      <c r="AH147" s="107"/>
      <c r="AI147" s="107"/>
      <c r="AJ147" s="107"/>
      <c r="AK147" s="107"/>
      <c r="AL147" s="107"/>
      <c r="AM147" s="107"/>
      <c r="AN147" s="107"/>
      <c r="AO147" s="107"/>
      <c r="AP147" s="107"/>
      <c r="AQ147" s="107"/>
      <c r="AR147" s="107"/>
      <c r="AS147" s="107"/>
      <c r="AT147" s="107"/>
      <c r="AU147" s="107"/>
      <c r="AV147" s="107"/>
      <c r="AW147" s="107"/>
      <c r="AX147" s="107"/>
      <c r="AY147" s="107"/>
      <c r="AZ147" s="107"/>
      <c r="BA147" s="107"/>
      <c r="BB147" s="107"/>
    </row>
    <row r="148" spans="3:54" ht="12.75" customHeight="1" x14ac:dyDescent="0.25">
      <c r="C148" s="107"/>
      <c r="D148" s="107"/>
      <c r="E148" s="107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107"/>
      <c r="U148" s="107"/>
      <c r="V148" s="107"/>
      <c r="W148" s="107"/>
      <c r="X148" s="107"/>
      <c r="Y148" s="107"/>
      <c r="Z148" s="107"/>
      <c r="AA148" s="107"/>
      <c r="AB148" s="107"/>
      <c r="AC148" s="107"/>
      <c r="AD148" s="107"/>
      <c r="AE148" s="107"/>
      <c r="AF148" s="107"/>
      <c r="AG148" s="107"/>
      <c r="AH148" s="107"/>
      <c r="AI148" s="107"/>
      <c r="AJ148" s="107"/>
      <c r="AK148" s="107"/>
      <c r="AL148" s="107"/>
      <c r="AM148" s="107"/>
      <c r="AN148" s="107"/>
      <c r="AO148" s="107"/>
      <c r="AP148" s="107"/>
      <c r="AQ148" s="107"/>
      <c r="AR148" s="107"/>
      <c r="AS148" s="107"/>
      <c r="AT148" s="107"/>
      <c r="AU148" s="107"/>
      <c r="AV148" s="107"/>
      <c r="AW148" s="107"/>
      <c r="AX148" s="107"/>
      <c r="AY148" s="107"/>
      <c r="AZ148" s="107"/>
      <c r="BA148" s="107"/>
      <c r="BB148" s="107"/>
    </row>
    <row r="149" spans="3:54" ht="12.75" customHeight="1" x14ac:dyDescent="0.25">
      <c r="C149" s="107"/>
      <c r="D149" s="107"/>
      <c r="E149" s="107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107"/>
      <c r="T149" s="107"/>
      <c r="U149" s="107"/>
      <c r="V149" s="107"/>
      <c r="W149" s="107"/>
      <c r="X149" s="107"/>
      <c r="Y149" s="107"/>
      <c r="Z149" s="107"/>
      <c r="AA149" s="107"/>
      <c r="AB149" s="107"/>
      <c r="AC149" s="107"/>
      <c r="AD149" s="107"/>
      <c r="AE149" s="107"/>
      <c r="AF149" s="107"/>
      <c r="AG149" s="107"/>
      <c r="AH149" s="107"/>
      <c r="AI149" s="107"/>
      <c r="AJ149" s="107"/>
      <c r="AK149" s="107"/>
      <c r="AL149" s="107"/>
      <c r="AM149" s="107"/>
      <c r="AN149" s="107"/>
      <c r="AO149" s="107"/>
      <c r="AP149" s="107"/>
      <c r="AQ149" s="107"/>
      <c r="AR149" s="107"/>
      <c r="AS149" s="107"/>
      <c r="AT149" s="107"/>
      <c r="AU149" s="107"/>
      <c r="AV149" s="107"/>
      <c r="AW149" s="107"/>
      <c r="AX149" s="107"/>
      <c r="AY149" s="107"/>
      <c r="AZ149" s="107"/>
      <c r="BA149" s="107"/>
      <c r="BB149" s="107"/>
    </row>
    <row r="150" spans="3:54" ht="12.75" customHeight="1" x14ac:dyDescent="0.25">
      <c r="C150" s="107"/>
      <c r="D150" s="107"/>
      <c r="E150" s="107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107"/>
      <c r="U150" s="107"/>
      <c r="V150" s="107"/>
      <c r="W150" s="107"/>
      <c r="X150" s="107"/>
      <c r="Y150" s="107"/>
      <c r="Z150" s="107"/>
      <c r="AA150" s="107"/>
      <c r="AB150" s="107"/>
      <c r="AC150" s="107"/>
      <c r="AD150" s="107"/>
      <c r="AE150" s="107"/>
      <c r="AF150" s="107"/>
      <c r="AG150" s="107"/>
      <c r="AH150" s="107"/>
      <c r="AI150" s="107"/>
      <c r="AJ150" s="107"/>
      <c r="AK150" s="107"/>
      <c r="AL150" s="107"/>
      <c r="AM150" s="107"/>
      <c r="AN150" s="107"/>
      <c r="AO150" s="107"/>
      <c r="AP150" s="107"/>
      <c r="AQ150" s="107"/>
      <c r="AR150" s="107"/>
      <c r="AS150" s="107"/>
      <c r="AT150" s="107"/>
      <c r="AU150" s="107"/>
      <c r="AV150" s="107"/>
      <c r="AW150" s="107"/>
      <c r="AX150" s="107"/>
      <c r="AY150" s="107"/>
      <c r="AZ150" s="107"/>
      <c r="BA150" s="107"/>
      <c r="BB150" s="107"/>
    </row>
    <row r="151" spans="3:54" ht="12.75" customHeight="1" x14ac:dyDescent="0.25">
      <c r="C151" s="107"/>
      <c r="D151" s="107"/>
      <c r="E151" s="107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107"/>
      <c r="U151" s="107"/>
      <c r="V151" s="107"/>
      <c r="W151" s="107"/>
      <c r="X151" s="107"/>
      <c r="Y151" s="107"/>
      <c r="Z151" s="107"/>
      <c r="AA151" s="107"/>
      <c r="AB151" s="107"/>
      <c r="AC151" s="107"/>
      <c r="AD151" s="107"/>
      <c r="AE151" s="107"/>
      <c r="AF151" s="107"/>
      <c r="AG151" s="107"/>
      <c r="AH151" s="107"/>
      <c r="AI151" s="107"/>
      <c r="AJ151" s="107"/>
      <c r="AK151" s="107"/>
      <c r="AL151" s="107"/>
      <c r="AM151" s="107"/>
      <c r="AN151" s="107"/>
      <c r="AO151" s="107"/>
      <c r="AP151" s="107"/>
      <c r="AQ151" s="107"/>
      <c r="AR151" s="107"/>
      <c r="AS151" s="107"/>
      <c r="AT151" s="107"/>
      <c r="AU151" s="107"/>
      <c r="AV151" s="107"/>
      <c r="AW151" s="107"/>
      <c r="AX151" s="107"/>
      <c r="AY151" s="107"/>
      <c r="AZ151" s="107"/>
      <c r="BA151" s="107"/>
      <c r="BB151" s="107"/>
    </row>
    <row r="152" spans="3:54" ht="12.75" customHeight="1" x14ac:dyDescent="0.25">
      <c r="C152" s="107"/>
      <c r="D152" s="107"/>
      <c r="E152" s="107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107"/>
      <c r="T152" s="107"/>
      <c r="U152" s="107"/>
      <c r="V152" s="107"/>
      <c r="W152" s="107"/>
      <c r="X152" s="107"/>
      <c r="Y152" s="107"/>
      <c r="Z152" s="107"/>
      <c r="AA152" s="107"/>
      <c r="AB152" s="107"/>
      <c r="AC152" s="107"/>
      <c r="AD152" s="107"/>
      <c r="AE152" s="107"/>
      <c r="AF152" s="107"/>
      <c r="AG152" s="107"/>
      <c r="AH152" s="107"/>
      <c r="AI152" s="107"/>
      <c r="AJ152" s="107"/>
      <c r="AK152" s="107"/>
      <c r="AL152" s="107"/>
      <c r="AM152" s="107"/>
      <c r="AN152" s="107"/>
      <c r="AO152" s="107"/>
      <c r="AP152" s="107"/>
      <c r="AQ152" s="107"/>
      <c r="AR152" s="107"/>
      <c r="AS152" s="107"/>
      <c r="AT152" s="107"/>
      <c r="AU152" s="107"/>
      <c r="AV152" s="107"/>
      <c r="AW152" s="107"/>
      <c r="AX152" s="107"/>
      <c r="AY152" s="107"/>
      <c r="AZ152" s="107"/>
      <c r="BA152" s="107"/>
      <c r="BB152" s="107"/>
    </row>
    <row r="153" spans="3:54" ht="12.75" customHeight="1" x14ac:dyDescent="0.25">
      <c r="C153" s="107"/>
      <c r="D153" s="107"/>
      <c r="E153" s="107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107"/>
      <c r="T153" s="107"/>
      <c r="U153" s="107"/>
      <c r="V153" s="107"/>
      <c r="W153" s="107"/>
      <c r="X153" s="107"/>
      <c r="Y153" s="107"/>
      <c r="Z153" s="107"/>
      <c r="AA153" s="107"/>
      <c r="AB153" s="107"/>
      <c r="AC153" s="107"/>
      <c r="AD153" s="107"/>
      <c r="AE153" s="107"/>
      <c r="AF153" s="107"/>
      <c r="AG153" s="107"/>
      <c r="AH153" s="107"/>
      <c r="AI153" s="107"/>
      <c r="AJ153" s="107"/>
      <c r="AK153" s="107"/>
      <c r="AL153" s="107"/>
      <c r="AM153" s="107"/>
      <c r="AN153" s="107"/>
      <c r="AO153" s="107"/>
      <c r="AP153" s="107"/>
      <c r="AQ153" s="107"/>
      <c r="AR153" s="107"/>
      <c r="AS153" s="107"/>
      <c r="AT153" s="107"/>
      <c r="AU153" s="107"/>
      <c r="AV153" s="107"/>
      <c r="AW153" s="107"/>
      <c r="AX153" s="107"/>
      <c r="AY153" s="107"/>
      <c r="AZ153" s="107"/>
      <c r="BA153" s="107"/>
      <c r="BB153" s="107"/>
    </row>
    <row r="154" spans="3:54" ht="12.75" customHeight="1" x14ac:dyDescent="0.25">
      <c r="C154" s="107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107"/>
      <c r="T154" s="107"/>
      <c r="U154" s="107"/>
      <c r="V154" s="107"/>
      <c r="W154" s="107"/>
      <c r="X154" s="107"/>
      <c r="Y154" s="107"/>
      <c r="Z154" s="107"/>
      <c r="AA154" s="107"/>
      <c r="AB154" s="107"/>
      <c r="AC154" s="107"/>
      <c r="AD154" s="107"/>
      <c r="AE154" s="107"/>
      <c r="AF154" s="107"/>
      <c r="AG154" s="107"/>
      <c r="AH154" s="107"/>
      <c r="AI154" s="107"/>
      <c r="AJ154" s="107"/>
      <c r="AK154" s="107"/>
      <c r="AL154" s="107"/>
      <c r="AM154" s="107"/>
      <c r="AN154" s="107"/>
      <c r="AO154" s="107"/>
      <c r="AP154" s="107"/>
      <c r="AQ154" s="107"/>
      <c r="AR154" s="107"/>
      <c r="AS154" s="107"/>
      <c r="AT154" s="107"/>
      <c r="AU154" s="107"/>
      <c r="AV154" s="107"/>
      <c r="AW154" s="107"/>
      <c r="AX154" s="107"/>
      <c r="AY154" s="107"/>
      <c r="AZ154" s="107"/>
      <c r="BA154" s="107"/>
      <c r="BB154" s="107"/>
    </row>
    <row r="155" spans="3:54" ht="12.75" customHeight="1" x14ac:dyDescent="0.25"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7"/>
      <c r="Z155" s="107"/>
      <c r="AA155" s="107"/>
      <c r="AB155" s="107"/>
      <c r="AC155" s="107"/>
      <c r="AD155" s="107"/>
      <c r="AE155" s="107"/>
      <c r="AF155" s="107"/>
      <c r="AG155" s="107"/>
      <c r="AH155" s="107"/>
      <c r="AI155" s="107"/>
      <c r="AJ155" s="107"/>
      <c r="AK155" s="107"/>
      <c r="AL155" s="107"/>
      <c r="AM155" s="107"/>
      <c r="AN155" s="107"/>
      <c r="AO155" s="107"/>
      <c r="AP155" s="107"/>
      <c r="AQ155" s="107"/>
      <c r="AR155" s="107"/>
      <c r="AS155" s="107"/>
      <c r="AT155" s="107"/>
      <c r="AU155" s="107"/>
      <c r="AV155" s="107"/>
      <c r="AW155" s="107"/>
      <c r="AX155" s="107"/>
      <c r="AY155" s="107"/>
      <c r="AZ155" s="107"/>
      <c r="BA155" s="107"/>
      <c r="BB155" s="107"/>
    </row>
    <row r="156" spans="3:54" ht="12.75" customHeight="1" x14ac:dyDescent="0.25">
      <c r="C156" s="107"/>
      <c r="D156" s="107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107"/>
      <c r="T156" s="107"/>
      <c r="U156" s="107"/>
      <c r="V156" s="107"/>
      <c r="W156" s="107"/>
      <c r="X156" s="107"/>
      <c r="Y156" s="107"/>
      <c r="Z156" s="107"/>
      <c r="AA156" s="107"/>
      <c r="AB156" s="107"/>
      <c r="AC156" s="107"/>
      <c r="AD156" s="107"/>
      <c r="AE156" s="107"/>
      <c r="AF156" s="107"/>
      <c r="AG156" s="107"/>
      <c r="AH156" s="107"/>
      <c r="AI156" s="107"/>
      <c r="AJ156" s="107"/>
      <c r="AK156" s="107"/>
      <c r="AL156" s="107"/>
      <c r="AM156" s="107"/>
      <c r="AN156" s="107"/>
      <c r="AO156" s="107"/>
      <c r="AP156" s="107"/>
      <c r="AQ156" s="107"/>
      <c r="AR156" s="107"/>
      <c r="AS156" s="107"/>
      <c r="AT156" s="107"/>
      <c r="AU156" s="107"/>
      <c r="AV156" s="107"/>
      <c r="AW156" s="107"/>
      <c r="AX156" s="107"/>
      <c r="AY156" s="107"/>
      <c r="AZ156" s="107"/>
      <c r="BA156" s="107"/>
      <c r="BB156" s="107"/>
    </row>
    <row r="157" spans="3:54" ht="12.75" customHeight="1" x14ac:dyDescent="0.25">
      <c r="C157" s="107"/>
      <c r="D157" s="107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107"/>
      <c r="T157" s="107"/>
      <c r="U157" s="107"/>
      <c r="V157" s="107"/>
      <c r="W157" s="107"/>
      <c r="X157" s="107"/>
      <c r="Y157" s="107"/>
      <c r="Z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  <c r="AJ157" s="107"/>
      <c r="AK157" s="107"/>
      <c r="AL157" s="107"/>
      <c r="AM157" s="107"/>
      <c r="AN157" s="107"/>
      <c r="AO157" s="107"/>
      <c r="AP157" s="107"/>
      <c r="AQ157" s="107"/>
      <c r="AR157" s="107"/>
      <c r="AS157" s="107"/>
      <c r="AT157" s="107"/>
      <c r="AU157" s="107"/>
      <c r="AV157" s="107"/>
      <c r="AW157" s="107"/>
      <c r="AX157" s="107"/>
      <c r="AY157" s="107"/>
      <c r="AZ157" s="107"/>
      <c r="BA157" s="107"/>
      <c r="BB157" s="107"/>
    </row>
    <row r="158" spans="3:54" ht="12.75" customHeight="1" x14ac:dyDescent="0.25">
      <c r="C158" s="107"/>
      <c r="D158" s="107"/>
      <c r="E158" s="107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107"/>
      <c r="U158" s="107"/>
      <c r="V158" s="107"/>
      <c r="W158" s="107"/>
      <c r="X158" s="107"/>
      <c r="Y158" s="107"/>
      <c r="Z158" s="107"/>
      <c r="AA158" s="107"/>
      <c r="AB158" s="107"/>
      <c r="AC158" s="107"/>
      <c r="AD158" s="107"/>
      <c r="AE158" s="107"/>
      <c r="AF158" s="107"/>
      <c r="AG158" s="107"/>
      <c r="AH158" s="107"/>
      <c r="AI158" s="107"/>
      <c r="AJ158" s="107"/>
      <c r="AK158" s="107"/>
      <c r="AL158" s="107"/>
      <c r="AM158" s="107"/>
      <c r="AN158" s="107"/>
      <c r="AO158" s="107"/>
      <c r="AP158" s="107"/>
      <c r="AQ158" s="107"/>
      <c r="AR158" s="107"/>
      <c r="AS158" s="107"/>
      <c r="AT158" s="107"/>
      <c r="AU158" s="107"/>
      <c r="AV158" s="107"/>
      <c r="AW158" s="107"/>
      <c r="AX158" s="107"/>
      <c r="AY158" s="107"/>
      <c r="AZ158" s="107"/>
      <c r="BA158" s="107"/>
      <c r="BB158" s="107"/>
    </row>
    <row r="159" spans="3:54" ht="12.75" customHeight="1" x14ac:dyDescent="0.25">
      <c r="C159" s="107"/>
      <c r="D159" s="107"/>
      <c r="E159" s="107"/>
      <c r="F159" s="107"/>
      <c r="G159" s="107"/>
      <c r="H159" s="107"/>
      <c r="I159" s="107"/>
      <c r="J159" s="107"/>
      <c r="K159" s="107"/>
      <c r="L159" s="107"/>
      <c r="M159" s="107"/>
      <c r="N159" s="107"/>
      <c r="O159" s="107"/>
      <c r="P159" s="107"/>
      <c r="Q159" s="107"/>
      <c r="R159" s="107"/>
      <c r="S159" s="107"/>
      <c r="T159" s="107"/>
      <c r="U159" s="107"/>
      <c r="V159" s="107"/>
      <c r="W159" s="107"/>
      <c r="X159" s="107"/>
      <c r="Y159" s="107"/>
      <c r="Z159" s="107"/>
      <c r="AA159" s="107"/>
      <c r="AB159" s="107"/>
      <c r="AC159" s="107"/>
      <c r="AD159" s="107"/>
      <c r="AE159" s="107"/>
      <c r="AF159" s="107"/>
      <c r="AG159" s="107"/>
      <c r="AH159" s="107"/>
      <c r="AI159" s="107"/>
      <c r="AJ159" s="107"/>
      <c r="AK159" s="107"/>
      <c r="AL159" s="107"/>
      <c r="AM159" s="107"/>
      <c r="AN159" s="107"/>
      <c r="AO159" s="107"/>
      <c r="AP159" s="107"/>
      <c r="AQ159" s="107"/>
      <c r="AR159" s="107"/>
      <c r="AS159" s="107"/>
      <c r="AT159" s="107"/>
      <c r="AU159" s="107"/>
      <c r="AV159" s="107"/>
      <c r="AW159" s="107"/>
      <c r="AX159" s="107"/>
      <c r="AY159" s="107"/>
      <c r="AZ159" s="107"/>
      <c r="BA159" s="107"/>
      <c r="BB159" s="107"/>
    </row>
    <row r="160" spans="3:54" ht="12.75" customHeight="1" x14ac:dyDescent="0.25">
      <c r="C160" s="107"/>
      <c r="D160" s="107"/>
      <c r="E160" s="107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107"/>
      <c r="T160" s="107"/>
      <c r="U160" s="107"/>
      <c r="V160" s="107"/>
      <c r="W160" s="107"/>
      <c r="X160" s="107"/>
      <c r="Y160" s="107"/>
      <c r="Z160" s="107"/>
      <c r="AA160" s="107"/>
      <c r="AB160" s="107"/>
      <c r="AC160" s="107"/>
      <c r="AD160" s="107"/>
      <c r="AE160" s="107"/>
      <c r="AF160" s="107"/>
      <c r="AG160" s="107"/>
      <c r="AH160" s="107"/>
      <c r="AI160" s="107"/>
      <c r="AJ160" s="107"/>
      <c r="AK160" s="107"/>
      <c r="AL160" s="107"/>
      <c r="AM160" s="107"/>
      <c r="AN160" s="107"/>
      <c r="AO160" s="107"/>
      <c r="AP160" s="107"/>
      <c r="AQ160" s="107"/>
      <c r="AR160" s="107"/>
      <c r="AS160" s="107"/>
      <c r="AT160" s="107"/>
      <c r="AU160" s="107"/>
      <c r="AV160" s="107"/>
      <c r="AW160" s="107"/>
      <c r="AX160" s="107"/>
      <c r="AY160" s="107"/>
      <c r="AZ160" s="107"/>
      <c r="BA160" s="107"/>
      <c r="BB160" s="107"/>
    </row>
    <row r="161" spans="3:54" ht="12.75" customHeight="1" x14ac:dyDescent="0.25">
      <c r="C161" s="107"/>
      <c r="D161" s="107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  <c r="AA161" s="107"/>
      <c r="AB161" s="107"/>
      <c r="AC161" s="107"/>
      <c r="AD161" s="107"/>
      <c r="AE161" s="107"/>
      <c r="AF161" s="107"/>
      <c r="AG161" s="107"/>
      <c r="AH161" s="107"/>
      <c r="AI161" s="107"/>
      <c r="AJ161" s="107"/>
      <c r="AK161" s="107"/>
      <c r="AL161" s="107"/>
      <c r="AM161" s="107"/>
      <c r="AN161" s="107"/>
      <c r="AO161" s="107"/>
      <c r="AP161" s="107"/>
      <c r="AQ161" s="107"/>
      <c r="AR161" s="107"/>
      <c r="AS161" s="107"/>
      <c r="AT161" s="107"/>
      <c r="AU161" s="107"/>
      <c r="AV161" s="107"/>
      <c r="AW161" s="107"/>
      <c r="AX161" s="107"/>
      <c r="AY161" s="107"/>
      <c r="AZ161" s="107"/>
      <c r="BA161" s="107"/>
      <c r="BB161" s="107"/>
    </row>
    <row r="162" spans="3:54" ht="12.75" customHeight="1" x14ac:dyDescent="0.25"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R162" s="107"/>
      <c r="S162" s="107"/>
      <c r="T162" s="107"/>
      <c r="U162" s="107"/>
      <c r="V162" s="107"/>
      <c r="W162" s="107"/>
      <c r="X162" s="107"/>
      <c r="Y162" s="107"/>
      <c r="Z162" s="107"/>
      <c r="AA162" s="107"/>
      <c r="AB162" s="107"/>
      <c r="AC162" s="107"/>
      <c r="AD162" s="107"/>
      <c r="AE162" s="107"/>
      <c r="AF162" s="107"/>
      <c r="AG162" s="107"/>
      <c r="AH162" s="107"/>
      <c r="AI162" s="107"/>
      <c r="AJ162" s="107"/>
      <c r="AK162" s="107"/>
      <c r="AL162" s="107"/>
      <c r="AM162" s="107"/>
      <c r="AN162" s="107"/>
      <c r="AO162" s="107"/>
      <c r="AP162" s="107"/>
      <c r="AQ162" s="107"/>
      <c r="AR162" s="107"/>
      <c r="AS162" s="107"/>
      <c r="AT162" s="107"/>
      <c r="AU162" s="107"/>
      <c r="AV162" s="107"/>
      <c r="AW162" s="107"/>
      <c r="AX162" s="107"/>
      <c r="AY162" s="107"/>
      <c r="AZ162" s="107"/>
      <c r="BA162" s="107"/>
      <c r="BB162" s="107"/>
    </row>
    <row r="163" spans="3:54" ht="12.75" customHeight="1" x14ac:dyDescent="0.25">
      <c r="C163" s="107"/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  <c r="Z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  <c r="AJ163" s="107"/>
      <c r="AK163" s="107"/>
      <c r="AL163" s="107"/>
      <c r="AM163" s="107"/>
      <c r="AN163" s="107"/>
      <c r="AO163" s="107"/>
      <c r="AP163" s="107"/>
      <c r="AQ163" s="107"/>
      <c r="AR163" s="107"/>
      <c r="AS163" s="107"/>
      <c r="AT163" s="107"/>
      <c r="AU163" s="107"/>
      <c r="AV163" s="107"/>
      <c r="AW163" s="107"/>
      <c r="AX163" s="107"/>
      <c r="AY163" s="107"/>
      <c r="AZ163" s="107"/>
      <c r="BA163" s="107"/>
      <c r="BB163" s="107"/>
    </row>
    <row r="164" spans="3:54" ht="12.75" customHeight="1" x14ac:dyDescent="0.25">
      <c r="C164" s="107"/>
      <c r="D164" s="107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R164" s="107"/>
      <c r="S164" s="107"/>
      <c r="T164" s="107"/>
      <c r="U164" s="107"/>
      <c r="V164" s="107"/>
      <c r="W164" s="107"/>
      <c r="X164" s="107"/>
      <c r="Y164" s="107"/>
      <c r="Z164" s="107"/>
      <c r="AA164" s="107"/>
      <c r="AB164" s="107"/>
      <c r="AC164" s="107"/>
      <c r="AD164" s="107"/>
      <c r="AE164" s="107"/>
      <c r="AF164" s="107"/>
      <c r="AG164" s="107"/>
      <c r="AH164" s="107"/>
      <c r="AI164" s="107"/>
      <c r="AJ164" s="107"/>
      <c r="AK164" s="107"/>
      <c r="AL164" s="107"/>
      <c r="AM164" s="107"/>
      <c r="AN164" s="107"/>
      <c r="AO164" s="107"/>
      <c r="AP164" s="107"/>
      <c r="AQ164" s="107"/>
      <c r="AR164" s="107"/>
      <c r="AS164" s="107"/>
      <c r="AT164" s="107"/>
      <c r="AU164" s="107"/>
      <c r="AV164" s="107"/>
      <c r="AW164" s="107"/>
      <c r="AX164" s="107"/>
      <c r="AY164" s="107"/>
      <c r="AZ164" s="107"/>
      <c r="BA164" s="107"/>
      <c r="BB164" s="107"/>
    </row>
    <row r="165" spans="3:54" ht="12.75" customHeight="1" x14ac:dyDescent="0.25">
      <c r="C165" s="107"/>
      <c r="D165" s="107"/>
      <c r="E165" s="107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  <c r="P165" s="107"/>
      <c r="Q165" s="107"/>
      <c r="R165" s="107"/>
      <c r="S165" s="107"/>
      <c r="T165" s="107"/>
      <c r="U165" s="107"/>
      <c r="V165" s="107"/>
      <c r="W165" s="107"/>
      <c r="X165" s="107"/>
      <c r="Y165" s="107"/>
      <c r="Z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  <c r="AJ165" s="107"/>
      <c r="AK165" s="107"/>
      <c r="AL165" s="107"/>
      <c r="AM165" s="107"/>
      <c r="AN165" s="107"/>
      <c r="AO165" s="107"/>
      <c r="AP165" s="107"/>
      <c r="AQ165" s="107"/>
      <c r="AR165" s="107"/>
      <c r="AS165" s="107"/>
      <c r="AT165" s="107"/>
      <c r="AU165" s="107"/>
      <c r="AV165" s="107"/>
      <c r="AW165" s="107"/>
      <c r="AX165" s="107"/>
      <c r="AY165" s="107"/>
      <c r="AZ165" s="107"/>
      <c r="BA165" s="107"/>
      <c r="BB165" s="107"/>
    </row>
    <row r="166" spans="3:54" ht="12.75" customHeight="1" x14ac:dyDescent="0.25">
      <c r="C166" s="107"/>
      <c r="D166" s="107"/>
      <c r="E166" s="107"/>
      <c r="F166" s="107"/>
      <c r="G166" s="107"/>
      <c r="H166" s="107"/>
      <c r="I166" s="107"/>
      <c r="J166" s="107"/>
      <c r="K166" s="107"/>
      <c r="L166" s="107"/>
      <c r="M166" s="107"/>
      <c r="N166" s="107"/>
      <c r="O166" s="107"/>
      <c r="P166" s="107"/>
      <c r="Q166" s="107"/>
      <c r="R166" s="107"/>
      <c r="S166" s="107"/>
      <c r="T166" s="107"/>
      <c r="U166" s="107"/>
      <c r="V166" s="107"/>
      <c r="W166" s="107"/>
      <c r="X166" s="107"/>
      <c r="Y166" s="107"/>
      <c r="Z166" s="107"/>
      <c r="AA166" s="107"/>
      <c r="AB166" s="107"/>
      <c r="AC166" s="107"/>
      <c r="AD166" s="107"/>
      <c r="AE166" s="107"/>
      <c r="AF166" s="107"/>
      <c r="AG166" s="107"/>
      <c r="AH166" s="107"/>
      <c r="AI166" s="107"/>
      <c r="AJ166" s="107"/>
      <c r="AK166" s="107"/>
      <c r="AL166" s="107"/>
      <c r="AM166" s="107"/>
      <c r="AN166" s="107"/>
      <c r="AO166" s="107"/>
      <c r="AP166" s="107"/>
      <c r="AQ166" s="107"/>
      <c r="AR166" s="107"/>
      <c r="AS166" s="107"/>
      <c r="AT166" s="107"/>
      <c r="AU166" s="107"/>
      <c r="AV166" s="107"/>
      <c r="AW166" s="107"/>
      <c r="AX166" s="107"/>
      <c r="AY166" s="107"/>
      <c r="AZ166" s="107"/>
      <c r="BA166" s="107"/>
      <c r="BB166" s="107"/>
    </row>
    <row r="167" spans="3:54" ht="12.75" customHeight="1" x14ac:dyDescent="0.25">
      <c r="C167" s="107"/>
      <c r="D167" s="107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  <c r="O167" s="107"/>
      <c r="P167" s="107"/>
      <c r="Q167" s="107"/>
      <c r="R167" s="107"/>
      <c r="S167" s="107"/>
      <c r="T167" s="107"/>
      <c r="U167" s="107"/>
      <c r="V167" s="107"/>
      <c r="W167" s="107"/>
      <c r="X167" s="107"/>
      <c r="Y167" s="107"/>
      <c r="Z167" s="107"/>
      <c r="AA167" s="107"/>
      <c r="AB167" s="107"/>
      <c r="AC167" s="107"/>
      <c r="AD167" s="107"/>
      <c r="AE167" s="107"/>
      <c r="AF167" s="107"/>
      <c r="AG167" s="107"/>
      <c r="AH167" s="107"/>
      <c r="AI167" s="107"/>
      <c r="AJ167" s="107"/>
      <c r="AK167" s="107"/>
      <c r="AL167" s="107"/>
      <c r="AM167" s="107"/>
      <c r="AN167" s="107"/>
      <c r="AO167" s="107"/>
      <c r="AP167" s="107"/>
      <c r="AQ167" s="107"/>
      <c r="AR167" s="107"/>
      <c r="AS167" s="107"/>
      <c r="AT167" s="107"/>
      <c r="AU167" s="107"/>
      <c r="AV167" s="107"/>
      <c r="AW167" s="107"/>
      <c r="AX167" s="107"/>
      <c r="AY167" s="107"/>
      <c r="AZ167" s="107"/>
      <c r="BA167" s="107"/>
      <c r="BB167" s="107"/>
    </row>
    <row r="168" spans="3:54" ht="12.75" customHeight="1" x14ac:dyDescent="0.25">
      <c r="C168" s="107"/>
      <c r="D168" s="107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S168" s="107"/>
      <c r="T168" s="107"/>
      <c r="U168" s="107"/>
      <c r="V168" s="107"/>
      <c r="W168" s="107"/>
      <c r="X168" s="107"/>
      <c r="Y168" s="107"/>
      <c r="Z168" s="107"/>
      <c r="AA168" s="107"/>
      <c r="AB168" s="107"/>
      <c r="AC168" s="107"/>
      <c r="AD168" s="107"/>
      <c r="AE168" s="107"/>
      <c r="AF168" s="107"/>
      <c r="AG168" s="107"/>
      <c r="AH168" s="107"/>
      <c r="AI168" s="107"/>
      <c r="AJ168" s="107"/>
      <c r="AK168" s="107"/>
      <c r="AL168" s="107"/>
      <c r="AM168" s="107"/>
      <c r="AN168" s="107"/>
      <c r="AO168" s="107"/>
      <c r="AP168" s="107"/>
      <c r="AQ168" s="107"/>
      <c r="AR168" s="107"/>
      <c r="AS168" s="107"/>
      <c r="AT168" s="107"/>
      <c r="AU168" s="107"/>
      <c r="AV168" s="107"/>
      <c r="AW168" s="107"/>
      <c r="AX168" s="107"/>
      <c r="AY168" s="107"/>
      <c r="AZ168" s="107"/>
      <c r="BA168" s="107"/>
      <c r="BB168" s="107"/>
    </row>
    <row r="169" spans="3:54" ht="12.75" customHeight="1" x14ac:dyDescent="0.25"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107"/>
      <c r="U169" s="107"/>
      <c r="V169" s="107"/>
      <c r="W169" s="107"/>
      <c r="X169" s="107"/>
      <c r="Y169" s="107"/>
      <c r="Z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  <c r="AK169" s="107"/>
      <c r="AL169" s="107"/>
      <c r="AM169" s="107"/>
      <c r="AN169" s="107"/>
      <c r="AO169" s="107"/>
      <c r="AP169" s="107"/>
      <c r="AQ169" s="107"/>
      <c r="AR169" s="107"/>
      <c r="AS169" s="107"/>
      <c r="AT169" s="107"/>
      <c r="AU169" s="107"/>
      <c r="AV169" s="107"/>
      <c r="AW169" s="107"/>
      <c r="AX169" s="107"/>
      <c r="AY169" s="107"/>
      <c r="AZ169" s="107"/>
      <c r="BA169" s="107"/>
      <c r="BB169" s="107"/>
    </row>
    <row r="170" spans="3:54" ht="12.75" customHeight="1" x14ac:dyDescent="0.25">
      <c r="C170" s="107"/>
      <c r="D170" s="107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  <c r="O170" s="107"/>
      <c r="P170" s="107"/>
      <c r="Q170" s="107"/>
      <c r="R170" s="107"/>
      <c r="S170" s="107"/>
      <c r="T170" s="107"/>
      <c r="U170" s="107"/>
      <c r="V170" s="107"/>
      <c r="W170" s="107"/>
      <c r="X170" s="107"/>
      <c r="Y170" s="107"/>
      <c r="Z170" s="107"/>
      <c r="AA170" s="107"/>
      <c r="AB170" s="107"/>
      <c r="AC170" s="107"/>
      <c r="AD170" s="107"/>
      <c r="AE170" s="107"/>
      <c r="AF170" s="107"/>
      <c r="AG170" s="107"/>
      <c r="AH170" s="107"/>
      <c r="AI170" s="107"/>
      <c r="AJ170" s="107"/>
      <c r="AK170" s="107"/>
      <c r="AL170" s="107"/>
      <c r="AM170" s="107"/>
      <c r="AN170" s="107"/>
      <c r="AO170" s="107"/>
      <c r="AP170" s="107"/>
      <c r="AQ170" s="107"/>
      <c r="AR170" s="107"/>
      <c r="AS170" s="107"/>
      <c r="AT170" s="107"/>
      <c r="AU170" s="107"/>
      <c r="AV170" s="107"/>
      <c r="AW170" s="107"/>
      <c r="AX170" s="107"/>
      <c r="AY170" s="107"/>
      <c r="AZ170" s="107"/>
      <c r="BA170" s="107"/>
      <c r="BB170" s="107"/>
    </row>
    <row r="171" spans="3:54" ht="12.75" customHeight="1" x14ac:dyDescent="0.25">
      <c r="C171" s="107"/>
      <c r="D171" s="107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  <c r="O171" s="107"/>
      <c r="P171" s="107"/>
      <c r="Q171" s="107"/>
      <c r="R171" s="107"/>
      <c r="S171" s="107"/>
      <c r="T171" s="107"/>
      <c r="U171" s="107"/>
      <c r="V171" s="107"/>
      <c r="W171" s="107"/>
      <c r="X171" s="107"/>
      <c r="Y171" s="107"/>
      <c r="Z171" s="107"/>
      <c r="AA171" s="107"/>
      <c r="AB171" s="107"/>
      <c r="AC171" s="107"/>
      <c r="AD171" s="107"/>
      <c r="AE171" s="107"/>
      <c r="AF171" s="107"/>
      <c r="AG171" s="107"/>
      <c r="AH171" s="107"/>
      <c r="AI171" s="107"/>
      <c r="AJ171" s="107"/>
      <c r="AK171" s="107"/>
      <c r="AL171" s="107"/>
      <c r="AM171" s="107"/>
      <c r="AN171" s="107"/>
      <c r="AO171" s="107"/>
      <c r="AP171" s="107"/>
      <c r="AQ171" s="107"/>
      <c r="AR171" s="107"/>
      <c r="AS171" s="107"/>
      <c r="AT171" s="107"/>
      <c r="AU171" s="107"/>
      <c r="AV171" s="107"/>
      <c r="AW171" s="107"/>
      <c r="AX171" s="107"/>
      <c r="AY171" s="107"/>
      <c r="AZ171" s="107"/>
      <c r="BA171" s="107"/>
      <c r="BB171" s="107"/>
    </row>
    <row r="172" spans="3:54" ht="12.75" customHeight="1" x14ac:dyDescent="0.25"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107"/>
      <c r="T172" s="107"/>
      <c r="U172" s="107"/>
      <c r="V172" s="107"/>
      <c r="W172" s="107"/>
      <c r="X172" s="107"/>
      <c r="Y172" s="107"/>
      <c r="Z172" s="107"/>
      <c r="AA172" s="107"/>
      <c r="AB172" s="107"/>
      <c r="AC172" s="107"/>
      <c r="AD172" s="107"/>
      <c r="AE172" s="107"/>
      <c r="AF172" s="107"/>
      <c r="AG172" s="107"/>
      <c r="AH172" s="107"/>
      <c r="AI172" s="107"/>
      <c r="AJ172" s="107"/>
      <c r="AK172" s="107"/>
      <c r="AL172" s="107"/>
      <c r="AM172" s="107"/>
      <c r="AN172" s="107"/>
      <c r="AO172" s="107"/>
      <c r="AP172" s="107"/>
      <c r="AQ172" s="107"/>
      <c r="AR172" s="107"/>
      <c r="AS172" s="107"/>
      <c r="AT172" s="107"/>
      <c r="AU172" s="107"/>
      <c r="AV172" s="107"/>
      <c r="AW172" s="107"/>
      <c r="AX172" s="107"/>
      <c r="AY172" s="107"/>
      <c r="AZ172" s="107"/>
      <c r="BA172" s="107"/>
      <c r="BB172" s="107"/>
    </row>
    <row r="173" spans="3:54" ht="12.75" customHeight="1" x14ac:dyDescent="0.25"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S173" s="107"/>
      <c r="T173" s="107"/>
      <c r="U173" s="107"/>
      <c r="V173" s="107"/>
      <c r="W173" s="107"/>
      <c r="X173" s="107"/>
      <c r="Y173" s="107"/>
      <c r="Z173" s="107"/>
      <c r="AA173" s="107"/>
      <c r="AB173" s="107"/>
      <c r="AC173" s="107"/>
      <c r="AD173" s="107"/>
      <c r="AE173" s="107"/>
      <c r="AF173" s="107"/>
      <c r="AG173" s="107"/>
      <c r="AH173" s="107"/>
      <c r="AI173" s="107"/>
      <c r="AJ173" s="107"/>
      <c r="AK173" s="107"/>
      <c r="AL173" s="107"/>
      <c r="AM173" s="107"/>
      <c r="AN173" s="107"/>
      <c r="AO173" s="107"/>
      <c r="AP173" s="107"/>
      <c r="AQ173" s="107"/>
      <c r="AR173" s="107"/>
      <c r="AS173" s="107"/>
      <c r="AT173" s="107"/>
      <c r="AU173" s="107"/>
      <c r="AV173" s="107"/>
      <c r="AW173" s="107"/>
      <c r="AX173" s="107"/>
      <c r="AY173" s="107"/>
      <c r="AZ173" s="107"/>
      <c r="BA173" s="107"/>
      <c r="BB173" s="107"/>
    </row>
    <row r="174" spans="3:54" ht="12.75" customHeight="1" x14ac:dyDescent="0.25">
      <c r="C174" s="107"/>
      <c r="D174" s="107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  <c r="O174" s="107"/>
      <c r="P174" s="107"/>
      <c r="Q174" s="107"/>
      <c r="R174" s="107"/>
      <c r="S174" s="107"/>
      <c r="T174" s="107"/>
      <c r="U174" s="107"/>
      <c r="V174" s="107"/>
      <c r="W174" s="107"/>
      <c r="X174" s="107"/>
      <c r="Y174" s="107"/>
      <c r="Z174" s="107"/>
      <c r="AA174" s="107"/>
      <c r="AB174" s="107"/>
      <c r="AC174" s="107"/>
      <c r="AD174" s="107"/>
      <c r="AE174" s="107"/>
      <c r="AF174" s="107"/>
      <c r="AG174" s="107"/>
      <c r="AH174" s="107"/>
      <c r="AI174" s="107"/>
      <c r="AJ174" s="107"/>
      <c r="AK174" s="107"/>
      <c r="AL174" s="107"/>
      <c r="AM174" s="107"/>
      <c r="AN174" s="107"/>
      <c r="AO174" s="107"/>
      <c r="AP174" s="107"/>
      <c r="AQ174" s="107"/>
      <c r="AR174" s="107"/>
      <c r="AS174" s="107"/>
      <c r="AT174" s="107"/>
      <c r="AU174" s="107"/>
      <c r="AV174" s="107"/>
      <c r="AW174" s="107"/>
      <c r="AX174" s="107"/>
      <c r="AY174" s="107"/>
      <c r="AZ174" s="107"/>
      <c r="BA174" s="107"/>
      <c r="BB174" s="107"/>
    </row>
    <row r="175" spans="3:54" ht="12.75" customHeight="1" x14ac:dyDescent="0.25"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7"/>
      <c r="P175" s="107"/>
      <c r="Q175" s="107"/>
      <c r="R175" s="107"/>
      <c r="S175" s="107"/>
      <c r="T175" s="107"/>
      <c r="U175" s="107"/>
      <c r="V175" s="107"/>
      <c r="W175" s="107"/>
      <c r="X175" s="107"/>
      <c r="Y175" s="107"/>
      <c r="Z175" s="107"/>
      <c r="AA175" s="107"/>
      <c r="AB175" s="107"/>
      <c r="AC175" s="107"/>
      <c r="AD175" s="107"/>
      <c r="AE175" s="107"/>
      <c r="AF175" s="107"/>
      <c r="AG175" s="107"/>
      <c r="AH175" s="107"/>
      <c r="AI175" s="107"/>
      <c r="AJ175" s="107"/>
      <c r="AK175" s="107"/>
      <c r="AL175" s="107"/>
      <c r="AM175" s="107"/>
      <c r="AN175" s="107"/>
      <c r="AO175" s="107"/>
      <c r="AP175" s="107"/>
      <c r="AQ175" s="107"/>
      <c r="AR175" s="107"/>
      <c r="AS175" s="107"/>
      <c r="AT175" s="107"/>
      <c r="AU175" s="107"/>
      <c r="AV175" s="107"/>
      <c r="AW175" s="107"/>
      <c r="AX175" s="107"/>
      <c r="AY175" s="107"/>
      <c r="AZ175" s="107"/>
      <c r="BA175" s="107"/>
      <c r="BB175" s="107"/>
    </row>
    <row r="176" spans="3:54" ht="12.75" customHeight="1" x14ac:dyDescent="0.25">
      <c r="C176" s="107"/>
      <c r="D176" s="107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  <c r="O176" s="107"/>
      <c r="P176" s="107"/>
      <c r="Q176" s="107"/>
      <c r="R176" s="107"/>
      <c r="S176" s="107"/>
      <c r="T176" s="107"/>
      <c r="U176" s="107"/>
      <c r="V176" s="107"/>
      <c r="W176" s="107"/>
      <c r="X176" s="107"/>
      <c r="Y176" s="107"/>
      <c r="Z176" s="107"/>
      <c r="AA176" s="107"/>
      <c r="AB176" s="107"/>
      <c r="AC176" s="107"/>
      <c r="AD176" s="107"/>
      <c r="AE176" s="107"/>
      <c r="AF176" s="107"/>
      <c r="AG176" s="107"/>
      <c r="AH176" s="107"/>
      <c r="AI176" s="107"/>
      <c r="AJ176" s="107"/>
      <c r="AK176" s="107"/>
      <c r="AL176" s="107"/>
      <c r="AM176" s="107"/>
      <c r="AN176" s="107"/>
      <c r="AO176" s="107"/>
      <c r="AP176" s="107"/>
      <c r="AQ176" s="107"/>
      <c r="AR176" s="107"/>
      <c r="AS176" s="107"/>
      <c r="AT176" s="107"/>
      <c r="AU176" s="107"/>
      <c r="AV176" s="107"/>
      <c r="AW176" s="107"/>
      <c r="AX176" s="107"/>
      <c r="AY176" s="107"/>
      <c r="AZ176" s="107"/>
      <c r="BA176" s="107"/>
      <c r="BB176" s="107"/>
    </row>
    <row r="177" spans="3:54" ht="12.75" customHeight="1" x14ac:dyDescent="0.25"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  <c r="O177" s="107"/>
      <c r="P177" s="107"/>
      <c r="Q177" s="107"/>
      <c r="R177" s="107"/>
      <c r="S177" s="107"/>
      <c r="T177" s="107"/>
      <c r="U177" s="107"/>
      <c r="V177" s="107"/>
      <c r="W177" s="107"/>
      <c r="X177" s="107"/>
      <c r="Y177" s="107"/>
      <c r="Z177" s="107"/>
      <c r="AA177" s="107"/>
      <c r="AB177" s="107"/>
      <c r="AC177" s="107"/>
      <c r="AD177" s="107"/>
      <c r="AE177" s="107"/>
      <c r="AF177" s="107"/>
      <c r="AG177" s="107"/>
      <c r="AH177" s="107"/>
      <c r="AI177" s="107"/>
      <c r="AJ177" s="107"/>
      <c r="AK177" s="107"/>
      <c r="AL177" s="107"/>
      <c r="AM177" s="107"/>
      <c r="AN177" s="107"/>
      <c r="AO177" s="107"/>
      <c r="AP177" s="107"/>
      <c r="AQ177" s="107"/>
      <c r="AR177" s="107"/>
      <c r="AS177" s="107"/>
      <c r="AT177" s="107"/>
      <c r="AU177" s="107"/>
      <c r="AV177" s="107"/>
      <c r="AW177" s="107"/>
      <c r="AX177" s="107"/>
      <c r="AY177" s="107"/>
      <c r="AZ177" s="107"/>
      <c r="BA177" s="107"/>
      <c r="BB177" s="107"/>
    </row>
    <row r="178" spans="3:54" ht="12.75" customHeight="1" x14ac:dyDescent="0.25"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  <c r="O178" s="107"/>
      <c r="P178" s="107"/>
      <c r="Q178" s="107"/>
      <c r="R178" s="107"/>
      <c r="S178" s="107"/>
      <c r="T178" s="107"/>
      <c r="U178" s="107"/>
      <c r="V178" s="107"/>
      <c r="W178" s="107"/>
      <c r="X178" s="107"/>
      <c r="Y178" s="107"/>
      <c r="Z178" s="107"/>
      <c r="AA178" s="107"/>
      <c r="AB178" s="107"/>
      <c r="AC178" s="107"/>
      <c r="AD178" s="107"/>
      <c r="AE178" s="107"/>
      <c r="AF178" s="107"/>
      <c r="AG178" s="107"/>
      <c r="AH178" s="107"/>
      <c r="AI178" s="107"/>
      <c r="AJ178" s="107"/>
      <c r="AK178" s="107"/>
      <c r="AL178" s="107"/>
      <c r="AM178" s="107"/>
      <c r="AN178" s="107"/>
      <c r="AO178" s="107"/>
      <c r="AP178" s="107"/>
      <c r="AQ178" s="107"/>
      <c r="AR178" s="107"/>
      <c r="AS178" s="107"/>
      <c r="AT178" s="107"/>
      <c r="AU178" s="107"/>
      <c r="AV178" s="107"/>
      <c r="AW178" s="107"/>
      <c r="AX178" s="107"/>
      <c r="AY178" s="107"/>
      <c r="AZ178" s="107"/>
      <c r="BA178" s="107"/>
      <c r="BB178" s="107"/>
    </row>
    <row r="179" spans="3:54" ht="12.75" customHeight="1" x14ac:dyDescent="0.25">
      <c r="C179" s="107"/>
      <c r="D179" s="107"/>
      <c r="E179" s="107"/>
      <c r="F179" s="107"/>
      <c r="G179" s="107"/>
      <c r="H179" s="107"/>
      <c r="I179" s="107"/>
      <c r="J179" s="107"/>
      <c r="K179" s="107"/>
      <c r="L179" s="107"/>
      <c r="M179" s="107"/>
      <c r="N179" s="107"/>
      <c r="O179" s="107"/>
      <c r="P179" s="107"/>
      <c r="Q179" s="107"/>
      <c r="R179" s="107"/>
      <c r="S179" s="107"/>
      <c r="T179" s="107"/>
      <c r="U179" s="107"/>
      <c r="V179" s="107"/>
      <c r="W179" s="107"/>
      <c r="X179" s="107"/>
      <c r="Y179" s="107"/>
      <c r="Z179" s="107"/>
      <c r="AA179" s="107"/>
      <c r="AB179" s="107"/>
      <c r="AC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  <c r="AM179" s="107"/>
      <c r="AN179" s="107"/>
      <c r="AO179" s="107"/>
      <c r="AP179" s="107"/>
      <c r="AQ179" s="107"/>
      <c r="AR179" s="107"/>
      <c r="AS179" s="107"/>
      <c r="AT179" s="107"/>
      <c r="AU179" s="107"/>
      <c r="AV179" s="107"/>
      <c r="AW179" s="107"/>
      <c r="AX179" s="107"/>
      <c r="AY179" s="107"/>
      <c r="AZ179" s="107"/>
      <c r="BA179" s="107"/>
      <c r="BB179" s="107"/>
    </row>
    <row r="180" spans="3:54" ht="12.75" customHeight="1" x14ac:dyDescent="0.25">
      <c r="C180" s="107"/>
      <c r="D180" s="107"/>
      <c r="E180" s="107"/>
      <c r="F180" s="107"/>
      <c r="G180" s="107"/>
      <c r="H180" s="107"/>
      <c r="I180" s="107"/>
      <c r="J180" s="107"/>
      <c r="K180" s="107"/>
      <c r="L180" s="107"/>
      <c r="M180" s="107"/>
      <c r="N180" s="107"/>
      <c r="O180" s="107"/>
      <c r="P180" s="107"/>
      <c r="Q180" s="107"/>
      <c r="R180" s="107"/>
      <c r="S180" s="107"/>
      <c r="T180" s="107"/>
      <c r="U180" s="107"/>
      <c r="V180" s="107"/>
      <c r="W180" s="107"/>
      <c r="X180" s="107"/>
      <c r="Y180" s="107"/>
      <c r="Z180" s="107"/>
      <c r="AA180" s="107"/>
      <c r="AB180" s="107"/>
      <c r="AC180" s="107"/>
      <c r="AD180" s="107"/>
      <c r="AE180" s="107"/>
      <c r="AF180" s="107"/>
      <c r="AG180" s="107"/>
      <c r="AH180" s="107"/>
      <c r="AI180" s="107"/>
      <c r="AJ180" s="107"/>
      <c r="AK180" s="107"/>
      <c r="AL180" s="107"/>
      <c r="AM180" s="107"/>
      <c r="AN180" s="107"/>
      <c r="AO180" s="107"/>
      <c r="AP180" s="107"/>
      <c r="AQ180" s="107"/>
      <c r="AR180" s="107"/>
      <c r="AS180" s="107"/>
      <c r="AT180" s="107"/>
      <c r="AU180" s="107"/>
      <c r="AV180" s="107"/>
      <c r="AW180" s="107"/>
      <c r="AX180" s="107"/>
      <c r="AY180" s="107"/>
      <c r="AZ180" s="107"/>
      <c r="BA180" s="107"/>
      <c r="BB180" s="107"/>
    </row>
    <row r="181" spans="3:54" ht="12.75" customHeight="1" x14ac:dyDescent="0.25">
      <c r="C181" s="107"/>
      <c r="D181" s="107"/>
      <c r="E181" s="107"/>
      <c r="F181" s="107"/>
      <c r="G181" s="107"/>
      <c r="H181" s="107"/>
      <c r="I181" s="107"/>
      <c r="J181" s="107"/>
      <c r="K181" s="107"/>
      <c r="L181" s="107"/>
      <c r="M181" s="107"/>
      <c r="N181" s="107"/>
      <c r="O181" s="107"/>
      <c r="P181" s="107"/>
      <c r="Q181" s="107"/>
      <c r="R181" s="107"/>
      <c r="S181" s="107"/>
      <c r="T181" s="107"/>
      <c r="U181" s="107"/>
      <c r="V181" s="107"/>
      <c r="W181" s="107"/>
      <c r="X181" s="107"/>
      <c r="Y181" s="107"/>
      <c r="Z181" s="107"/>
      <c r="AA181" s="107"/>
      <c r="AB181" s="107"/>
      <c r="AC181" s="107"/>
      <c r="AD181" s="107"/>
      <c r="AE181" s="107"/>
      <c r="AF181" s="107"/>
      <c r="AG181" s="107"/>
      <c r="AH181" s="107"/>
      <c r="AI181" s="107"/>
      <c r="AJ181" s="107"/>
      <c r="AK181" s="107"/>
      <c r="AL181" s="107"/>
      <c r="AM181" s="107"/>
      <c r="AN181" s="107"/>
      <c r="AO181" s="107"/>
      <c r="AP181" s="107"/>
      <c r="AQ181" s="107"/>
      <c r="AR181" s="107"/>
      <c r="AS181" s="107"/>
      <c r="AT181" s="107"/>
      <c r="AU181" s="107"/>
      <c r="AV181" s="107"/>
      <c r="AW181" s="107"/>
      <c r="AX181" s="107"/>
      <c r="AY181" s="107"/>
      <c r="AZ181" s="107"/>
      <c r="BA181" s="107"/>
      <c r="BB181" s="107"/>
    </row>
    <row r="182" spans="3:54" ht="12.75" customHeight="1" x14ac:dyDescent="0.25">
      <c r="C182" s="107"/>
      <c r="D182" s="107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  <c r="O182" s="107"/>
      <c r="P182" s="107"/>
      <c r="Q182" s="107"/>
      <c r="R182" s="107"/>
      <c r="S182" s="107"/>
      <c r="T182" s="107"/>
      <c r="U182" s="107"/>
      <c r="V182" s="107"/>
      <c r="W182" s="107"/>
      <c r="X182" s="107"/>
      <c r="Y182" s="107"/>
      <c r="Z182" s="107"/>
      <c r="AA182" s="107"/>
      <c r="AB182" s="107"/>
      <c r="AC182" s="107"/>
      <c r="AD182" s="107"/>
      <c r="AE182" s="107"/>
      <c r="AF182" s="107"/>
      <c r="AG182" s="107"/>
      <c r="AH182" s="107"/>
      <c r="AI182" s="107"/>
      <c r="AJ182" s="107"/>
      <c r="AK182" s="107"/>
      <c r="AL182" s="107"/>
      <c r="AM182" s="107"/>
      <c r="AN182" s="107"/>
      <c r="AO182" s="107"/>
      <c r="AP182" s="107"/>
      <c r="AQ182" s="107"/>
      <c r="AR182" s="107"/>
      <c r="AS182" s="107"/>
      <c r="AT182" s="107"/>
      <c r="AU182" s="107"/>
      <c r="AV182" s="107"/>
      <c r="AW182" s="107"/>
      <c r="AX182" s="107"/>
      <c r="AY182" s="107"/>
      <c r="AZ182" s="107"/>
      <c r="BA182" s="107"/>
      <c r="BB182" s="107"/>
    </row>
    <row r="183" spans="3:54" ht="12.75" customHeight="1" x14ac:dyDescent="0.25">
      <c r="C183" s="107"/>
      <c r="D183" s="107"/>
      <c r="E183" s="107"/>
      <c r="F183" s="107"/>
      <c r="G183" s="107"/>
      <c r="H183" s="107"/>
      <c r="I183" s="107"/>
      <c r="J183" s="107"/>
      <c r="K183" s="107"/>
      <c r="L183" s="107"/>
      <c r="M183" s="107"/>
      <c r="N183" s="107"/>
      <c r="O183" s="107"/>
      <c r="P183" s="107"/>
      <c r="Q183" s="107"/>
      <c r="R183" s="107"/>
      <c r="S183" s="107"/>
      <c r="T183" s="107"/>
      <c r="U183" s="107"/>
      <c r="V183" s="107"/>
      <c r="W183" s="107"/>
      <c r="X183" s="107"/>
      <c r="Y183" s="107"/>
      <c r="Z183" s="107"/>
      <c r="AA183" s="107"/>
      <c r="AB183" s="107"/>
      <c r="AC183" s="107"/>
      <c r="AD183" s="107"/>
      <c r="AE183" s="107"/>
      <c r="AF183" s="107"/>
      <c r="AG183" s="107"/>
      <c r="AH183" s="107"/>
      <c r="AI183" s="107"/>
      <c r="AJ183" s="107"/>
      <c r="AK183" s="107"/>
      <c r="AL183" s="107"/>
      <c r="AM183" s="107"/>
      <c r="AN183" s="107"/>
      <c r="AO183" s="107"/>
      <c r="AP183" s="107"/>
      <c r="AQ183" s="107"/>
      <c r="AR183" s="107"/>
      <c r="AS183" s="107"/>
      <c r="AT183" s="107"/>
      <c r="AU183" s="107"/>
      <c r="AV183" s="107"/>
      <c r="AW183" s="107"/>
      <c r="AX183" s="107"/>
      <c r="AY183" s="107"/>
      <c r="AZ183" s="107"/>
      <c r="BA183" s="107"/>
      <c r="BB183" s="107"/>
    </row>
    <row r="184" spans="3:54" ht="12.75" customHeight="1" x14ac:dyDescent="0.25"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  <c r="AA184" s="107"/>
      <c r="AB184" s="107"/>
      <c r="AC184" s="107"/>
      <c r="AD184" s="107"/>
      <c r="AE184" s="107"/>
      <c r="AF184" s="107"/>
      <c r="AG184" s="107"/>
      <c r="AH184" s="107"/>
      <c r="AI184" s="107"/>
      <c r="AJ184" s="107"/>
      <c r="AK184" s="107"/>
      <c r="AL184" s="107"/>
      <c r="AM184" s="107"/>
      <c r="AN184" s="107"/>
      <c r="AO184" s="107"/>
      <c r="AP184" s="107"/>
      <c r="AQ184" s="107"/>
      <c r="AR184" s="107"/>
      <c r="AS184" s="107"/>
      <c r="AT184" s="107"/>
      <c r="AU184" s="107"/>
      <c r="AV184" s="107"/>
      <c r="AW184" s="107"/>
      <c r="AX184" s="107"/>
      <c r="AY184" s="107"/>
      <c r="AZ184" s="107"/>
      <c r="BA184" s="107"/>
      <c r="BB184" s="107"/>
    </row>
    <row r="185" spans="3:54" ht="12.75" customHeight="1" x14ac:dyDescent="0.25">
      <c r="C185" s="107"/>
      <c r="D185" s="107"/>
      <c r="E185" s="107"/>
      <c r="F185" s="107"/>
      <c r="G185" s="107"/>
      <c r="H185" s="107"/>
      <c r="I185" s="107"/>
      <c r="J185" s="107"/>
      <c r="K185" s="107"/>
      <c r="L185" s="107"/>
      <c r="M185" s="107"/>
      <c r="N185" s="107"/>
      <c r="O185" s="107"/>
      <c r="P185" s="107"/>
      <c r="Q185" s="107"/>
      <c r="R185" s="107"/>
      <c r="S185" s="107"/>
      <c r="T185" s="107"/>
      <c r="U185" s="107"/>
      <c r="V185" s="107"/>
      <c r="W185" s="107"/>
      <c r="X185" s="107"/>
      <c r="Y185" s="107"/>
      <c r="Z185" s="107"/>
      <c r="AA185" s="107"/>
      <c r="AB185" s="107"/>
      <c r="AC185" s="107"/>
      <c r="AD185" s="107"/>
      <c r="AE185" s="107"/>
      <c r="AF185" s="107"/>
      <c r="AG185" s="107"/>
      <c r="AH185" s="107"/>
      <c r="AI185" s="107"/>
      <c r="AJ185" s="107"/>
      <c r="AK185" s="107"/>
      <c r="AL185" s="107"/>
      <c r="AM185" s="107"/>
      <c r="AN185" s="107"/>
      <c r="AO185" s="107"/>
      <c r="AP185" s="107"/>
      <c r="AQ185" s="107"/>
      <c r="AR185" s="107"/>
      <c r="AS185" s="107"/>
      <c r="AT185" s="107"/>
      <c r="AU185" s="107"/>
      <c r="AV185" s="107"/>
      <c r="AW185" s="107"/>
      <c r="AX185" s="107"/>
      <c r="AY185" s="107"/>
      <c r="AZ185" s="107"/>
      <c r="BA185" s="107"/>
      <c r="BB185" s="107"/>
    </row>
    <row r="186" spans="3:54" ht="12.75" customHeight="1" x14ac:dyDescent="0.25">
      <c r="C186" s="107"/>
      <c r="D186" s="107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  <c r="O186" s="107"/>
      <c r="P186" s="107"/>
      <c r="Q186" s="107"/>
      <c r="R186" s="107"/>
      <c r="S186" s="107"/>
      <c r="T186" s="107"/>
      <c r="U186" s="107"/>
      <c r="V186" s="107"/>
      <c r="W186" s="107"/>
      <c r="X186" s="107"/>
      <c r="Y186" s="107"/>
      <c r="Z186" s="107"/>
      <c r="AA186" s="107"/>
      <c r="AB186" s="107"/>
      <c r="AC186" s="107"/>
      <c r="AD186" s="107"/>
      <c r="AE186" s="107"/>
      <c r="AF186" s="107"/>
      <c r="AG186" s="107"/>
      <c r="AH186" s="107"/>
      <c r="AI186" s="107"/>
      <c r="AJ186" s="107"/>
      <c r="AK186" s="107"/>
      <c r="AL186" s="107"/>
      <c r="AM186" s="107"/>
      <c r="AN186" s="107"/>
      <c r="AO186" s="107"/>
      <c r="AP186" s="107"/>
      <c r="AQ186" s="107"/>
      <c r="AR186" s="107"/>
      <c r="AS186" s="107"/>
      <c r="AT186" s="107"/>
      <c r="AU186" s="107"/>
      <c r="AV186" s="107"/>
      <c r="AW186" s="107"/>
      <c r="AX186" s="107"/>
      <c r="AY186" s="107"/>
      <c r="AZ186" s="107"/>
      <c r="BA186" s="107"/>
      <c r="BB186" s="107"/>
    </row>
    <row r="187" spans="3:54" ht="12.75" customHeight="1" x14ac:dyDescent="0.25"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  <c r="O187" s="107"/>
      <c r="P187" s="107"/>
      <c r="Q187" s="107"/>
      <c r="R187" s="107"/>
      <c r="S187" s="107"/>
      <c r="T187" s="107"/>
      <c r="U187" s="107"/>
      <c r="V187" s="107"/>
      <c r="W187" s="107"/>
      <c r="X187" s="107"/>
      <c r="Y187" s="107"/>
      <c r="Z187" s="107"/>
      <c r="AA187" s="107"/>
      <c r="AB187" s="107"/>
      <c r="AC187" s="107"/>
      <c r="AD187" s="107"/>
      <c r="AE187" s="107"/>
      <c r="AF187" s="107"/>
      <c r="AG187" s="107"/>
      <c r="AH187" s="107"/>
      <c r="AI187" s="107"/>
      <c r="AJ187" s="107"/>
      <c r="AK187" s="107"/>
      <c r="AL187" s="107"/>
      <c r="AM187" s="107"/>
      <c r="AN187" s="107"/>
      <c r="AO187" s="107"/>
      <c r="AP187" s="107"/>
      <c r="AQ187" s="107"/>
      <c r="AR187" s="107"/>
      <c r="AS187" s="107"/>
      <c r="AT187" s="107"/>
      <c r="AU187" s="107"/>
      <c r="AV187" s="107"/>
      <c r="AW187" s="107"/>
      <c r="AX187" s="107"/>
      <c r="AY187" s="107"/>
      <c r="AZ187" s="107"/>
      <c r="BA187" s="107"/>
      <c r="BB187" s="107"/>
    </row>
    <row r="188" spans="3:54" ht="12.75" customHeight="1" x14ac:dyDescent="0.25">
      <c r="C188" s="107"/>
      <c r="D188" s="107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  <c r="O188" s="107"/>
      <c r="P188" s="107"/>
      <c r="Q188" s="107"/>
      <c r="R188" s="107"/>
      <c r="S188" s="107"/>
      <c r="T188" s="107"/>
      <c r="U188" s="107"/>
      <c r="V188" s="107"/>
      <c r="W188" s="107"/>
      <c r="X188" s="107"/>
      <c r="Y188" s="107"/>
      <c r="Z188" s="107"/>
      <c r="AA188" s="107"/>
      <c r="AB188" s="107"/>
      <c r="AC188" s="107"/>
      <c r="AD188" s="107"/>
      <c r="AE188" s="107"/>
      <c r="AF188" s="107"/>
      <c r="AG188" s="107"/>
      <c r="AH188" s="107"/>
      <c r="AI188" s="107"/>
      <c r="AJ188" s="107"/>
      <c r="AK188" s="107"/>
      <c r="AL188" s="107"/>
      <c r="AM188" s="107"/>
      <c r="AN188" s="107"/>
      <c r="AO188" s="107"/>
      <c r="AP188" s="107"/>
      <c r="AQ188" s="107"/>
      <c r="AR188" s="107"/>
      <c r="AS188" s="107"/>
      <c r="AT188" s="107"/>
      <c r="AU188" s="107"/>
      <c r="AV188" s="107"/>
      <c r="AW188" s="107"/>
      <c r="AX188" s="107"/>
      <c r="AY188" s="107"/>
      <c r="AZ188" s="107"/>
      <c r="BA188" s="107"/>
      <c r="BB188" s="107"/>
    </row>
    <row r="189" spans="3:54" ht="12.75" customHeight="1" x14ac:dyDescent="0.25"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  <c r="O189" s="107"/>
      <c r="P189" s="107"/>
      <c r="Q189" s="107"/>
      <c r="R189" s="107"/>
      <c r="S189" s="107"/>
      <c r="T189" s="107"/>
      <c r="U189" s="107"/>
      <c r="V189" s="107"/>
      <c r="W189" s="107"/>
      <c r="X189" s="107"/>
      <c r="Y189" s="107"/>
      <c r="Z189" s="107"/>
      <c r="AA189" s="107"/>
      <c r="AB189" s="107"/>
      <c r="AC189" s="107"/>
      <c r="AD189" s="107"/>
      <c r="AE189" s="107"/>
      <c r="AF189" s="107"/>
      <c r="AG189" s="107"/>
      <c r="AH189" s="107"/>
      <c r="AI189" s="107"/>
      <c r="AJ189" s="107"/>
      <c r="AK189" s="107"/>
      <c r="AL189" s="107"/>
      <c r="AM189" s="107"/>
      <c r="AN189" s="107"/>
      <c r="AO189" s="107"/>
      <c r="AP189" s="107"/>
      <c r="AQ189" s="107"/>
      <c r="AR189" s="107"/>
      <c r="AS189" s="107"/>
      <c r="AT189" s="107"/>
      <c r="AU189" s="107"/>
      <c r="AV189" s="107"/>
      <c r="AW189" s="107"/>
      <c r="AX189" s="107"/>
      <c r="AY189" s="107"/>
      <c r="AZ189" s="107"/>
      <c r="BA189" s="107"/>
      <c r="BB189" s="107"/>
    </row>
    <row r="190" spans="3:54" ht="12.75" customHeight="1" x14ac:dyDescent="0.25">
      <c r="C190" s="107"/>
      <c r="D190" s="107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  <c r="O190" s="107"/>
      <c r="P190" s="107"/>
      <c r="Q190" s="107"/>
      <c r="R190" s="107"/>
      <c r="S190" s="107"/>
      <c r="T190" s="107"/>
      <c r="U190" s="107"/>
      <c r="V190" s="107"/>
      <c r="W190" s="107"/>
      <c r="X190" s="107"/>
      <c r="Y190" s="107"/>
      <c r="Z190" s="107"/>
      <c r="AA190" s="107"/>
      <c r="AB190" s="107"/>
      <c r="AC190" s="107"/>
      <c r="AD190" s="107"/>
      <c r="AE190" s="107"/>
      <c r="AF190" s="107"/>
      <c r="AG190" s="107"/>
      <c r="AH190" s="107"/>
      <c r="AI190" s="107"/>
      <c r="AJ190" s="107"/>
      <c r="AK190" s="107"/>
      <c r="AL190" s="107"/>
      <c r="AM190" s="107"/>
      <c r="AN190" s="107"/>
      <c r="AO190" s="107"/>
      <c r="AP190" s="107"/>
      <c r="AQ190" s="107"/>
      <c r="AR190" s="107"/>
      <c r="AS190" s="107"/>
      <c r="AT190" s="107"/>
      <c r="AU190" s="107"/>
      <c r="AV190" s="107"/>
      <c r="AW190" s="107"/>
      <c r="AX190" s="107"/>
      <c r="AY190" s="107"/>
      <c r="AZ190" s="107"/>
      <c r="BA190" s="107"/>
      <c r="BB190" s="107"/>
    </row>
    <row r="191" spans="3:54" ht="12.75" customHeight="1" x14ac:dyDescent="0.25">
      <c r="C191" s="107"/>
      <c r="D191" s="107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  <c r="O191" s="107"/>
      <c r="P191" s="107"/>
      <c r="Q191" s="107"/>
      <c r="R191" s="107"/>
      <c r="S191" s="107"/>
      <c r="T191" s="107"/>
      <c r="U191" s="107"/>
      <c r="V191" s="107"/>
      <c r="W191" s="107"/>
      <c r="X191" s="107"/>
      <c r="Y191" s="107"/>
      <c r="Z191" s="107"/>
      <c r="AA191" s="107"/>
      <c r="AB191" s="107"/>
      <c r="AC191" s="107"/>
      <c r="AD191" s="107"/>
      <c r="AE191" s="107"/>
      <c r="AF191" s="107"/>
      <c r="AG191" s="107"/>
      <c r="AH191" s="107"/>
      <c r="AI191" s="107"/>
      <c r="AJ191" s="107"/>
      <c r="AK191" s="107"/>
      <c r="AL191" s="107"/>
      <c r="AM191" s="107"/>
      <c r="AN191" s="107"/>
      <c r="AO191" s="107"/>
      <c r="AP191" s="107"/>
      <c r="AQ191" s="107"/>
      <c r="AR191" s="107"/>
      <c r="AS191" s="107"/>
      <c r="AT191" s="107"/>
      <c r="AU191" s="107"/>
      <c r="AV191" s="107"/>
      <c r="AW191" s="107"/>
      <c r="AX191" s="107"/>
      <c r="AY191" s="107"/>
      <c r="AZ191" s="107"/>
      <c r="BA191" s="107"/>
      <c r="BB191" s="107"/>
    </row>
    <row r="192" spans="3:54" ht="12.75" customHeight="1" x14ac:dyDescent="0.25"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  <c r="O192" s="107"/>
      <c r="P192" s="107"/>
      <c r="Q192" s="107"/>
      <c r="R192" s="107"/>
      <c r="S192" s="107"/>
      <c r="T192" s="107"/>
      <c r="U192" s="107"/>
      <c r="V192" s="107"/>
      <c r="W192" s="107"/>
      <c r="X192" s="107"/>
      <c r="Y192" s="107"/>
      <c r="Z192" s="107"/>
      <c r="AA192" s="107"/>
      <c r="AB192" s="107"/>
      <c r="AC192" s="107"/>
      <c r="AD192" s="107"/>
      <c r="AE192" s="107"/>
      <c r="AF192" s="107"/>
      <c r="AG192" s="107"/>
      <c r="AH192" s="107"/>
      <c r="AI192" s="107"/>
      <c r="AJ192" s="107"/>
      <c r="AK192" s="107"/>
      <c r="AL192" s="107"/>
      <c r="AM192" s="107"/>
      <c r="AN192" s="107"/>
      <c r="AO192" s="107"/>
      <c r="AP192" s="107"/>
      <c r="AQ192" s="107"/>
      <c r="AR192" s="107"/>
      <c r="AS192" s="107"/>
      <c r="AT192" s="107"/>
      <c r="AU192" s="107"/>
      <c r="AV192" s="107"/>
      <c r="AW192" s="107"/>
      <c r="AX192" s="107"/>
      <c r="AY192" s="107"/>
      <c r="AZ192" s="107"/>
      <c r="BA192" s="107"/>
      <c r="BB192" s="107"/>
    </row>
    <row r="193" spans="3:54" ht="12.75" customHeight="1" x14ac:dyDescent="0.25">
      <c r="C193" s="107"/>
      <c r="D193" s="107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  <c r="O193" s="107"/>
      <c r="P193" s="107"/>
      <c r="Q193" s="107"/>
      <c r="R193" s="107"/>
      <c r="S193" s="107"/>
      <c r="T193" s="107"/>
      <c r="U193" s="107"/>
      <c r="V193" s="107"/>
      <c r="W193" s="107"/>
      <c r="X193" s="107"/>
      <c r="Y193" s="107"/>
      <c r="Z193" s="107"/>
      <c r="AA193" s="107"/>
      <c r="AB193" s="107"/>
      <c r="AC193" s="107"/>
      <c r="AD193" s="107"/>
      <c r="AE193" s="107"/>
      <c r="AF193" s="107"/>
      <c r="AG193" s="107"/>
      <c r="AH193" s="107"/>
      <c r="AI193" s="107"/>
      <c r="AJ193" s="107"/>
      <c r="AK193" s="107"/>
      <c r="AL193" s="107"/>
      <c r="AM193" s="107"/>
      <c r="AN193" s="107"/>
      <c r="AO193" s="107"/>
      <c r="AP193" s="107"/>
      <c r="AQ193" s="107"/>
      <c r="AR193" s="107"/>
      <c r="AS193" s="107"/>
      <c r="AT193" s="107"/>
      <c r="AU193" s="107"/>
      <c r="AV193" s="107"/>
      <c r="AW193" s="107"/>
      <c r="AX193" s="107"/>
      <c r="AY193" s="107"/>
      <c r="AZ193" s="107"/>
      <c r="BA193" s="107"/>
      <c r="BB193" s="107"/>
    </row>
    <row r="194" spans="3:54" ht="12.75" customHeight="1" x14ac:dyDescent="0.25">
      <c r="C194" s="107"/>
      <c r="D194" s="107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  <c r="O194" s="107"/>
      <c r="P194" s="107"/>
      <c r="Q194" s="107"/>
      <c r="R194" s="107"/>
      <c r="S194" s="107"/>
      <c r="T194" s="107"/>
      <c r="U194" s="107"/>
      <c r="V194" s="107"/>
      <c r="W194" s="107"/>
      <c r="X194" s="107"/>
      <c r="Y194" s="107"/>
      <c r="Z194" s="107"/>
      <c r="AA194" s="107"/>
      <c r="AB194" s="107"/>
      <c r="AC194" s="107"/>
      <c r="AD194" s="107"/>
      <c r="AE194" s="107"/>
      <c r="AF194" s="107"/>
      <c r="AG194" s="107"/>
      <c r="AH194" s="107"/>
      <c r="AI194" s="107"/>
      <c r="AJ194" s="107"/>
      <c r="AK194" s="107"/>
      <c r="AL194" s="107"/>
      <c r="AM194" s="107"/>
      <c r="AN194" s="107"/>
      <c r="AO194" s="107"/>
      <c r="AP194" s="107"/>
      <c r="AQ194" s="107"/>
      <c r="AR194" s="107"/>
      <c r="AS194" s="107"/>
      <c r="AT194" s="107"/>
      <c r="AU194" s="107"/>
      <c r="AV194" s="107"/>
      <c r="AW194" s="107"/>
      <c r="AX194" s="107"/>
      <c r="AY194" s="107"/>
      <c r="AZ194" s="107"/>
      <c r="BA194" s="107"/>
      <c r="BB194" s="107"/>
    </row>
    <row r="195" spans="3:54" ht="12.75" customHeight="1" x14ac:dyDescent="0.25"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107"/>
      <c r="U195" s="107"/>
      <c r="V195" s="107"/>
      <c r="W195" s="107"/>
      <c r="X195" s="107"/>
      <c r="Y195" s="107"/>
      <c r="Z195" s="107"/>
      <c r="AA195" s="107"/>
      <c r="AB195" s="107"/>
      <c r="AC195" s="107"/>
      <c r="AD195" s="107"/>
      <c r="AE195" s="107"/>
      <c r="AF195" s="107"/>
      <c r="AG195" s="107"/>
      <c r="AH195" s="107"/>
      <c r="AI195" s="107"/>
      <c r="AJ195" s="107"/>
      <c r="AK195" s="107"/>
      <c r="AL195" s="107"/>
      <c r="AM195" s="107"/>
      <c r="AN195" s="107"/>
      <c r="AO195" s="107"/>
      <c r="AP195" s="107"/>
      <c r="AQ195" s="107"/>
      <c r="AR195" s="107"/>
      <c r="AS195" s="107"/>
      <c r="AT195" s="107"/>
      <c r="AU195" s="107"/>
      <c r="AV195" s="107"/>
      <c r="AW195" s="107"/>
      <c r="AX195" s="107"/>
      <c r="AY195" s="107"/>
      <c r="AZ195" s="107"/>
      <c r="BA195" s="107"/>
      <c r="BB195" s="107"/>
    </row>
    <row r="196" spans="3:54" ht="12.75" customHeight="1" x14ac:dyDescent="0.25"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  <c r="O196" s="107"/>
      <c r="P196" s="107"/>
      <c r="Q196" s="107"/>
      <c r="R196" s="107"/>
      <c r="S196" s="107"/>
      <c r="T196" s="107"/>
      <c r="U196" s="107"/>
      <c r="V196" s="107"/>
      <c r="W196" s="107"/>
      <c r="X196" s="107"/>
      <c r="Y196" s="107"/>
      <c r="Z196" s="107"/>
      <c r="AA196" s="107"/>
      <c r="AB196" s="107"/>
      <c r="AC196" s="107"/>
      <c r="AD196" s="107"/>
      <c r="AE196" s="107"/>
      <c r="AF196" s="107"/>
      <c r="AG196" s="107"/>
      <c r="AH196" s="107"/>
      <c r="AI196" s="107"/>
      <c r="AJ196" s="107"/>
      <c r="AK196" s="107"/>
      <c r="AL196" s="107"/>
      <c r="AM196" s="107"/>
      <c r="AN196" s="107"/>
      <c r="AO196" s="107"/>
      <c r="AP196" s="107"/>
      <c r="AQ196" s="107"/>
      <c r="AR196" s="107"/>
      <c r="AS196" s="107"/>
      <c r="AT196" s="107"/>
      <c r="AU196" s="107"/>
      <c r="AV196" s="107"/>
      <c r="AW196" s="107"/>
      <c r="AX196" s="107"/>
      <c r="AY196" s="107"/>
      <c r="AZ196" s="107"/>
      <c r="BA196" s="107"/>
      <c r="BB196" s="107"/>
    </row>
    <row r="197" spans="3:54" ht="12.75" customHeight="1" x14ac:dyDescent="0.25"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107"/>
      <c r="U197" s="107"/>
      <c r="V197" s="107"/>
      <c r="W197" s="107"/>
      <c r="X197" s="107"/>
      <c r="Y197" s="107"/>
      <c r="Z197" s="107"/>
      <c r="AA197" s="107"/>
      <c r="AB197" s="107"/>
      <c r="AC197" s="107"/>
      <c r="AD197" s="107"/>
      <c r="AE197" s="107"/>
      <c r="AF197" s="107"/>
      <c r="AG197" s="107"/>
      <c r="AH197" s="107"/>
      <c r="AI197" s="107"/>
      <c r="AJ197" s="107"/>
      <c r="AK197" s="107"/>
      <c r="AL197" s="107"/>
      <c r="AM197" s="107"/>
      <c r="AN197" s="107"/>
      <c r="AO197" s="107"/>
      <c r="AP197" s="107"/>
      <c r="AQ197" s="107"/>
      <c r="AR197" s="107"/>
      <c r="AS197" s="107"/>
      <c r="AT197" s="107"/>
      <c r="AU197" s="107"/>
      <c r="AV197" s="107"/>
      <c r="AW197" s="107"/>
      <c r="AX197" s="107"/>
      <c r="AY197" s="107"/>
      <c r="AZ197" s="107"/>
      <c r="BA197" s="107"/>
      <c r="BB197" s="107"/>
    </row>
    <row r="198" spans="3:54" ht="12.75" customHeight="1" x14ac:dyDescent="0.25"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  <c r="O198" s="107"/>
      <c r="P198" s="107"/>
      <c r="Q198" s="107"/>
      <c r="R198" s="107"/>
      <c r="S198" s="107"/>
      <c r="T198" s="107"/>
      <c r="U198" s="107"/>
      <c r="V198" s="107"/>
      <c r="W198" s="107"/>
      <c r="X198" s="107"/>
      <c r="Y198" s="107"/>
      <c r="Z198" s="107"/>
      <c r="AA198" s="107"/>
      <c r="AB198" s="107"/>
      <c r="AC198" s="107"/>
      <c r="AD198" s="107"/>
      <c r="AE198" s="107"/>
      <c r="AF198" s="107"/>
      <c r="AG198" s="107"/>
      <c r="AH198" s="107"/>
      <c r="AI198" s="107"/>
      <c r="AJ198" s="107"/>
      <c r="AK198" s="107"/>
      <c r="AL198" s="107"/>
      <c r="AM198" s="107"/>
      <c r="AN198" s="107"/>
      <c r="AO198" s="107"/>
      <c r="AP198" s="107"/>
      <c r="AQ198" s="107"/>
      <c r="AR198" s="107"/>
      <c r="AS198" s="107"/>
      <c r="AT198" s="107"/>
      <c r="AU198" s="107"/>
      <c r="AV198" s="107"/>
      <c r="AW198" s="107"/>
      <c r="AX198" s="107"/>
      <c r="AY198" s="107"/>
      <c r="AZ198" s="107"/>
      <c r="BA198" s="107"/>
      <c r="BB198" s="107"/>
    </row>
    <row r="199" spans="3:54" ht="12.75" customHeight="1" x14ac:dyDescent="0.25"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  <c r="O199" s="107"/>
      <c r="P199" s="107"/>
      <c r="Q199" s="107"/>
      <c r="R199" s="107"/>
      <c r="S199" s="107"/>
      <c r="T199" s="107"/>
      <c r="U199" s="107"/>
      <c r="V199" s="107"/>
      <c r="W199" s="107"/>
      <c r="X199" s="107"/>
      <c r="Y199" s="107"/>
      <c r="Z199" s="107"/>
      <c r="AA199" s="107"/>
      <c r="AB199" s="107"/>
      <c r="AC199" s="107"/>
      <c r="AD199" s="107"/>
      <c r="AE199" s="107"/>
      <c r="AF199" s="107"/>
      <c r="AG199" s="107"/>
      <c r="AH199" s="107"/>
      <c r="AI199" s="107"/>
      <c r="AJ199" s="107"/>
      <c r="AK199" s="107"/>
      <c r="AL199" s="107"/>
      <c r="AM199" s="107"/>
      <c r="AN199" s="107"/>
      <c r="AO199" s="107"/>
      <c r="AP199" s="107"/>
      <c r="AQ199" s="107"/>
      <c r="AR199" s="107"/>
      <c r="AS199" s="107"/>
      <c r="AT199" s="107"/>
      <c r="AU199" s="107"/>
      <c r="AV199" s="107"/>
      <c r="AW199" s="107"/>
      <c r="AX199" s="107"/>
      <c r="AY199" s="107"/>
      <c r="AZ199" s="107"/>
      <c r="BA199" s="107"/>
      <c r="BB199" s="107"/>
    </row>
    <row r="200" spans="3:54" ht="12.75" customHeight="1" x14ac:dyDescent="0.25"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  <c r="O200" s="107"/>
      <c r="P200" s="107"/>
      <c r="Q200" s="107"/>
      <c r="R200" s="107"/>
      <c r="S200" s="107"/>
      <c r="T200" s="107"/>
      <c r="U200" s="107"/>
      <c r="V200" s="107"/>
      <c r="W200" s="107"/>
      <c r="X200" s="107"/>
      <c r="Y200" s="107"/>
      <c r="Z200" s="107"/>
      <c r="AA200" s="107"/>
      <c r="AB200" s="107"/>
      <c r="AC200" s="107"/>
      <c r="AD200" s="107"/>
      <c r="AE200" s="107"/>
      <c r="AF200" s="107"/>
      <c r="AG200" s="107"/>
      <c r="AH200" s="107"/>
      <c r="AI200" s="107"/>
      <c r="AJ200" s="107"/>
      <c r="AK200" s="107"/>
      <c r="AL200" s="107"/>
      <c r="AM200" s="107"/>
      <c r="AN200" s="107"/>
      <c r="AO200" s="107"/>
      <c r="AP200" s="107"/>
      <c r="AQ200" s="107"/>
      <c r="AR200" s="107"/>
      <c r="AS200" s="107"/>
      <c r="AT200" s="107"/>
      <c r="AU200" s="107"/>
      <c r="AV200" s="107"/>
      <c r="AW200" s="107"/>
      <c r="AX200" s="107"/>
      <c r="AY200" s="107"/>
      <c r="AZ200" s="107"/>
      <c r="BA200" s="107"/>
      <c r="BB200" s="107"/>
    </row>
    <row r="201" spans="3:54" ht="12.75" customHeight="1" x14ac:dyDescent="0.25"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  <c r="O201" s="107"/>
      <c r="P201" s="107"/>
      <c r="Q201" s="107"/>
      <c r="R201" s="107"/>
      <c r="S201" s="107"/>
      <c r="T201" s="107"/>
      <c r="U201" s="107"/>
      <c r="V201" s="107"/>
      <c r="W201" s="107"/>
      <c r="X201" s="107"/>
      <c r="Y201" s="107"/>
      <c r="Z201" s="107"/>
      <c r="AA201" s="107"/>
      <c r="AB201" s="107"/>
      <c r="AC201" s="107"/>
      <c r="AD201" s="107"/>
      <c r="AE201" s="107"/>
      <c r="AF201" s="107"/>
      <c r="AG201" s="107"/>
      <c r="AH201" s="107"/>
      <c r="AI201" s="107"/>
      <c r="AJ201" s="107"/>
      <c r="AK201" s="107"/>
      <c r="AL201" s="107"/>
      <c r="AM201" s="107"/>
      <c r="AN201" s="107"/>
      <c r="AO201" s="107"/>
      <c r="AP201" s="107"/>
      <c r="AQ201" s="107"/>
      <c r="AR201" s="107"/>
      <c r="AS201" s="107"/>
      <c r="AT201" s="107"/>
      <c r="AU201" s="107"/>
      <c r="AV201" s="107"/>
      <c r="AW201" s="107"/>
      <c r="AX201" s="107"/>
      <c r="AY201" s="107"/>
      <c r="AZ201" s="107"/>
      <c r="BA201" s="107"/>
      <c r="BB201" s="107"/>
    </row>
    <row r="202" spans="3:54" ht="12.75" customHeight="1" x14ac:dyDescent="0.25"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  <c r="O202" s="107"/>
      <c r="P202" s="107"/>
      <c r="Q202" s="107"/>
      <c r="R202" s="107"/>
      <c r="S202" s="107"/>
      <c r="T202" s="107"/>
      <c r="U202" s="107"/>
      <c r="V202" s="107"/>
      <c r="W202" s="107"/>
      <c r="X202" s="107"/>
      <c r="Y202" s="107"/>
      <c r="Z202" s="107"/>
      <c r="AA202" s="107"/>
      <c r="AB202" s="107"/>
      <c r="AC202" s="107"/>
      <c r="AD202" s="107"/>
      <c r="AE202" s="107"/>
      <c r="AF202" s="107"/>
      <c r="AG202" s="107"/>
      <c r="AH202" s="107"/>
      <c r="AI202" s="107"/>
      <c r="AJ202" s="107"/>
      <c r="AK202" s="107"/>
      <c r="AL202" s="107"/>
      <c r="AM202" s="107"/>
      <c r="AN202" s="107"/>
      <c r="AO202" s="107"/>
      <c r="AP202" s="107"/>
      <c r="AQ202" s="107"/>
      <c r="AR202" s="107"/>
      <c r="AS202" s="107"/>
      <c r="AT202" s="107"/>
      <c r="AU202" s="107"/>
      <c r="AV202" s="107"/>
      <c r="AW202" s="107"/>
      <c r="AX202" s="107"/>
      <c r="AY202" s="107"/>
      <c r="AZ202" s="107"/>
      <c r="BA202" s="107"/>
      <c r="BB202" s="107"/>
    </row>
    <row r="203" spans="3:54" ht="12.75" customHeight="1" x14ac:dyDescent="0.25">
      <c r="C203" s="107"/>
      <c r="D203" s="107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  <c r="O203" s="107"/>
      <c r="P203" s="107"/>
      <c r="Q203" s="107"/>
      <c r="R203" s="107"/>
      <c r="S203" s="107"/>
      <c r="T203" s="107"/>
      <c r="U203" s="107"/>
      <c r="V203" s="107"/>
      <c r="W203" s="107"/>
      <c r="X203" s="107"/>
      <c r="Y203" s="107"/>
      <c r="Z203" s="107"/>
      <c r="AA203" s="107"/>
      <c r="AB203" s="107"/>
      <c r="AC203" s="107"/>
      <c r="AD203" s="107"/>
      <c r="AE203" s="107"/>
      <c r="AF203" s="107"/>
      <c r="AG203" s="107"/>
      <c r="AH203" s="107"/>
      <c r="AI203" s="107"/>
      <c r="AJ203" s="107"/>
      <c r="AK203" s="107"/>
      <c r="AL203" s="107"/>
      <c r="AM203" s="107"/>
      <c r="AN203" s="107"/>
      <c r="AO203" s="107"/>
      <c r="AP203" s="107"/>
      <c r="AQ203" s="107"/>
      <c r="AR203" s="107"/>
      <c r="AS203" s="107"/>
      <c r="AT203" s="107"/>
      <c r="AU203" s="107"/>
      <c r="AV203" s="107"/>
      <c r="AW203" s="107"/>
      <c r="AX203" s="107"/>
      <c r="AY203" s="107"/>
      <c r="AZ203" s="107"/>
      <c r="BA203" s="107"/>
      <c r="BB203" s="107"/>
    </row>
    <row r="204" spans="3:54" ht="12.75" customHeight="1" x14ac:dyDescent="0.25"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  <c r="O204" s="107"/>
      <c r="P204" s="107"/>
      <c r="Q204" s="107"/>
      <c r="R204" s="107"/>
      <c r="S204" s="107"/>
      <c r="T204" s="107"/>
      <c r="U204" s="107"/>
      <c r="V204" s="107"/>
      <c r="W204" s="107"/>
      <c r="X204" s="107"/>
      <c r="Y204" s="107"/>
      <c r="Z204" s="107"/>
      <c r="AA204" s="107"/>
      <c r="AB204" s="107"/>
      <c r="AC204" s="107"/>
      <c r="AD204" s="107"/>
      <c r="AE204" s="107"/>
      <c r="AF204" s="107"/>
      <c r="AG204" s="107"/>
      <c r="AH204" s="107"/>
      <c r="AI204" s="107"/>
      <c r="AJ204" s="107"/>
      <c r="AK204" s="107"/>
      <c r="AL204" s="107"/>
      <c r="AM204" s="107"/>
      <c r="AN204" s="107"/>
      <c r="AO204" s="107"/>
      <c r="AP204" s="107"/>
      <c r="AQ204" s="107"/>
      <c r="AR204" s="107"/>
      <c r="AS204" s="107"/>
      <c r="AT204" s="107"/>
      <c r="AU204" s="107"/>
      <c r="AV204" s="107"/>
      <c r="AW204" s="107"/>
      <c r="AX204" s="107"/>
      <c r="AY204" s="107"/>
      <c r="AZ204" s="107"/>
      <c r="BA204" s="107"/>
      <c r="BB204" s="107"/>
    </row>
    <row r="205" spans="3:54" ht="12.75" customHeight="1" x14ac:dyDescent="0.25"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  <c r="O205" s="107"/>
      <c r="P205" s="107"/>
      <c r="Q205" s="107"/>
      <c r="R205" s="107"/>
      <c r="S205" s="107"/>
      <c r="T205" s="107"/>
      <c r="U205" s="107"/>
      <c r="V205" s="107"/>
      <c r="W205" s="107"/>
      <c r="X205" s="107"/>
      <c r="Y205" s="107"/>
      <c r="Z205" s="107"/>
      <c r="AA205" s="107"/>
      <c r="AB205" s="107"/>
      <c r="AC205" s="107"/>
      <c r="AD205" s="107"/>
      <c r="AE205" s="107"/>
      <c r="AF205" s="107"/>
      <c r="AG205" s="107"/>
      <c r="AH205" s="107"/>
      <c r="AI205" s="107"/>
      <c r="AJ205" s="107"/>
      <c r="AK205" s="107"/>
      <c r="AL205" s="107"/>
      <c r="AM205" s="107"/>
      <c r="AN205" s="107"/>
      <c r="AO205" s="107"/>
      <c r="AP205" s="107"/>
      <c r="AQ205" s="107"/>
      <c r="AR205" s="107"/>
      <c r="AS205" s="107"/>
      <c r="AT205" s="107"/>
      <c r="AU205" s="107"/>
      <c r="AV205" s="107"/>
      <c r="AW205" s="107"/>
      <c r="AX205" s="107"/>
      <c r="AY205" s="107"/>
      <c r="AZ205" s="107"/>
      <c r="BA205" s="107"/>
      <c r="BB205" s="107"/>
    </row>
    <row r="206" spans="3:54" ht="12.75" customHeight="1" x14ac:dyDescent="0.25"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107"/>
      <c r="V206" s="107"/>
      <c r="W206" s="107"/>
      <c r="X206" s="107"/>
      <c r="Y206" s="107"/>
      <c r="Z206" s="107"/>
      <c r="AA206" s="107"/>
      <c r="AB206" s="107"/>
      <c r="AC206" s="107"/>
      <c r="AD206" s="107"/>
      <c r="AE206" s="107"/>
      <c r="AF206" s="107"/>
      <c r="AG206" s="107"/>
      <c r="AH206" s="107"/>
      <c r="AI206" s="107"/>
      <c r="AJ206" s="107"/>
      <c r="AK206" s="107"/>
      <c r="AL206" s="107"/>
      <c r="AM206" s="107"/>
      <c r="AN206" s="107"/>
      <c r="AO206" s="107"/>
      <c r="AP206" s="107"/>
      <c r="AQ206" s="107"/>
      <c r="AR206" s="107"/>
      <c r="AS206" s="107"/>
      <c r="AT206" s="107"/>
      <c r="AU206" s="107"/>
      <c r="AV206" s="107"/>
      <c r="AW206" s="107"/>
      <c r="AX206" s="107"/>
      <c r="AY206" s="107"/>
      <c r="AZ206" s="107"/>
      <c r="BA206" s="107"/>
      <c r="BB206" s="107"/>
    </row>
    <row r="207" spans="3:54" ht="12.75" customHeight="1" x14ac:dyDescent="0.25"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107"/>
      <c r="U207" s="107"/>
      <c r="V207" s="107"/>
      <c r="W207" s="107"/>
      <c r="X207" s="107"/>
      <c r="Y207" s="107"/>
      <c r="Z207" s="107"/>
      <c r="AA207" s="107"/>
      <c r="AB207" s="107"/>
      <c r="AC207" s="107"/>
      <c r="AD207" s="107"/>
      <c r="AE207" s="107"/>
      <c r="AF207" s="107"/>
      <c r="AG207" s="107"/>
      <c r="AH207" s="107"/>
      <c r="AI207" s="107"/>
      <c r="AJ207" s="107"/>
      <c r="AK207" s="107"/>
      <c r="AL207" s="107"/>
      <c r="AM207" s="107"/>
      <c r="AN207" s="107"/>
      <c r="AO207" s="107"/>
      <c r="AP207" s="107"/>
      <c r="AQ207" s="107"/>
      <c r="AR207" s="107"/>
      <c r="AS207" s="107"/>
      <c r="AT207" s="107"/>
      <c r="AU207" s="107"/>
      <c r="AV207" s="107"/>
      <c r="AW207" s="107"/>
      <c r="AX207" s="107"/>
      <c r="AY207" s="107"/>
      <c r="AZ207" s="107"/>
      <c r="BA207" s="107"/>
      <c r="BB207" s="107"/>
    </row>
    <row r="208" spans="3:54" ht="12.75" customHeight="1" x14ac:dyDescent="0.25">
      <c r="C208" s="107"/>
      <c r="D208" s="107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  <c r="O208" s="107"/>
      <c r="P208" s="107"/>
      <c r="Q208" s="107"/>
      <c r="R208" s="107"/>
      <c r="S208" s="107"/>
      <c r="T208" s="107"/>
      <c r="U208" s="107"/>
      <c r="V208" s="107"/>
      <c r="W208" s="107"/>
      <c r="X208" s="107"/>
      <c r="Y208" s="107"/>
      <c r="Z208" s="107"/>
      <c r="AA208" s="107"/>
      <c r="AB208" s="107"/>
      <c r="AC208" s="107"/>
      <c r="AD208" s="107"/>
      <c r="AE208" s="107"/>
      <c r="AF208" s="107"/>
      <c r="AG208" s="107"/>
      <c r="AH208" s="107"/>
      <c r="AI208" s="107"/>
      <c r="AJ208" s="107"/>
      <c r="AK208" s="107"/>
      <c r="AL208" s="107"/>
      <c r="AM208" s="107"/>
      <c r="AN208" s="107"/>
      <c r="AO208" s="107"/>
      <c r="AP208" s="107"/>
      <c r="AQ208" s="107"/>
      <c r="AR208" s="107"/>
      <c r="AS208" s="107"/>
      <c r="AT208" s="107"/>
      <c r="AU208" s="107"/>
      <c r="AV208" s="107"/>
      <c r="AW208" s="107"/>
      <c r="AX208" s="107"/>
      <c r="AY208" s="107"/>
      <c r="AZ208" s="107"/>
      <c r="BA208" s="107"/>
      <c r="BB208" s="107"/>
    </row>
    <row r="209" spans="3:54" ht="12.75" customHeight="1" x14ac:dyDescent="0.25">
      <c r="C209" s="107"/>
      <c r="D209" s="107"/>
      <c r="E209" s="107"/>
      <c r="F209" s="107"/>
      <c r="G209" s="107"/>
      <c r="H209" s="107"/>
      <c r="I209" s="107"/>
      <c r="J209" s="107"/>
      <c r="K209" s="107"/>
      <c r="L209" s="107"/>
      <c r="M209" s="107"/>
      <c r="N209" s="107"/>
      <c r="O209" s="107"/>
      <c r="P209" s="107"/>
      <c r="Q209" s="107"/>
      <c r="R209" s="107"/>
      <c r="S209" s="107"/>
      <c r="T209" s="107"/>
      <c r="U209" s="107"/>
      <c r="V209" s="107"/>
      <c r="W209" s="107"/>
      <c r="X209" s="107"/>
      <c r="Y209" s="107"/>
      <c r="Z209" s="107"/>
      <c r="AA209" s="107"/>
      <c r="AB209" s="107"/>
      <c r="AC209" s="107"/>
      <c r="AD209" s="107"/>
      <c r="AE209" s="107"/>
      <c r="AF209" s="107"/>
      <c r="AG209" s="107"/>
      <c r="AH209" s="107"/>
      <c r="AI209" s="107"/>
      <c r="AJ209" s="107"/>
      <c r="AK209" s="107"/>
      <c r="AL209" s="107"/>
      <c r="AM209" s="107"/>
      <c r="AN209" s="107"/>
      <c r="AO209" s="107"/>
      <c r="AP209" s="107"/>
      <c r="AQ209" s="107"/>
      <c r="AR209" s="107"/>
      <c r="AS209" s="107"/>
      <c r="AT209" s="107"/>
      <c r="AU209" s="107"/>
      <c r="AV209" s="107"/>
      <c r="AW209" s="107"/>
      <c r="AX209" s="107"/>
      <c r="AY209" s="107"/>
      <c r="AZ209" s="107"/>
      <c r="BA209" s="107"/>
      <c r="BB209" s="107"/>
    </row>
    <row r="210" spans="3:54" ht="12.75" customHeight="1" x14ac:dyDescent="0.25">
      <c r="C210" s="107"/>
      <c r="D210" s="107"/>
      <c r="E210" s="107"/>
      <c r="F210" s="107"/>
      <c r="G210" s="107"/>
      <c r="H210" s="107"/>
      <c r="I210" s="107"/>
      <c r="J210" s="107"/>
      <c r="K210" s="107"/>
      <c r="L210" s="107"/>
      <c r="M210" s="107"/>
      <c r="N210" s="107"/>
      <c r="O210" s="107"/>
      <c r="P210" s="107"/>
      <c r="Q210" s="107"/>
      <c r="R210" s="107"/>
      <c r="S210" s="107"/>
      <c r="T210" s="107"/>
      <c r="U210" s="107"/>
      <c r="V210" s="107"/>
      <c r="W210" s="107"/>
      <c r="X210" s="107"/>
      <c r="Y210" s="107"/>
      <c r="Z210" s="107"/>
      <c r="AA210" s="107"/>
      <c r="AB210" s="107"/>
      <c r="AC210" s="107"/>
      <c r="AD210" s="107"/>
      <c r="AE210" s="107"/>
      <c r="AF210" s="107"/>
      <c r="AG210" s="107"/>
      <c r="AH210" s="107"/>
      <c r="AI210" s="107"/>
      <c r="AJ210" s="107"/>
      <c r="AK210" s="107"/>
      <c r="AL210" s="107"/>
      <c r="AM210" s="107"/>
      <c r="AN210" s="107"/>
      <c r="AO210" s="107"/>
      <c r="AP210" s="107"/>
      <c r="AQ210" s="107"/>
      <c r="AR210" s="107"/>
      <c r="AS210" s="107"/>
      <c r="AT210" s="107"/>
      <c r="AU210" s="107"/>
      <c r="AV210" s="107"/>
      <c r="AW210" s="107"/>
      <c r="AX210" s="107"/>
      <c r="AY210" s="107"/>
      <c r="AZ210" s="107"/>
      <c r="BA210" s="107"/>
      <c r="BB210" s="107"/>
    </row>
    <row r="211" spans="3:54" ht="12.75" customHeight="1" x14ac:dyDescent="0.25">
      <c r="C211" s="107"/>
      <c r="D211" s="107"/>
      <c r="E211" s="107"/>
      <c r="F211" s="107"/>
      <c r="G211" s="107"/>
      <c r="H211" s="107"/>
      <c r="I211" s="107"/>
      <c r="J211" s="107"/>
      <c r="K211" s="107"/>
      <c r="L211" s="107"/>
      <c r="M211" s="107"/>
      <c r="N211" s="107"/>
      <c r="O211" s="107"/>
      <c r="P211" s="107"/>
      <c r="Q211" s="107"/>
      <c r="R211" s="107"/>
      <c r="S211" s="107"/>
      <c r="T211" s="107"/>
      <c r="U211" s="107"/>
      <c r="V211" s="107"/>
      <c r="W211" s="107"/>
      <c r="X211" s="107"/>
      <c r="Y211" s="107"/>
      <c r="Z211" s="107"/>
      <c r="AA211" s="107"/>
      <c r="AB211" s="107"/>
      <c r="AC211" s="107"/>
      <c r="AD211" s="107"/>
      <c r="AE211" s="107"/>
      <c r="AF211" s="107"/>
      <c r="AG211" s="107"/>
      <c r="AH211" s="107"/>
      <c r="AI211" s="107"/>
      <c r="AJ211" s="107"/>
      <c r="AK211" s="107"/>
      <c r="AL211" s="107"/>
      <c r="AM211" s="107"/>
      <c r="AN211" s="107"/>
      <c r="AO211" s="107"/>
      <c r="AP211" s="107"/>
      <c r="AQ211" s="107"/>
      <c r="AR211" s="107"/>
      <c r="AS211" s="107"/>
      <c r="AT211" s="107"/>
      <c r="AU211" s="107"/>
      <c r="AV211" s="107"/>
      <c r="AW211" s="107"/>
      <c r="AX211" s="107"/>
      <c r="AY211" s="107"/>
      <c r="AZ211" s="107"/>
      <c r="BA211" s="107"/>
      <c r="BB211" s="107"/>
    </row>
    <row r="212" spans="3:54" ht="12.75" customHeight="1" x14ac:dyDescent="0.25">
      <c r="C212" s="107"/>
      <c r="D212" s="107"/>
      <c r="E212" s="107"/>
      <c r="F212" s="107"/>
      <c r="G212" s="107"/>
      <c r="H212" s="107"/>
      <c r="I212" s="107"/>
      <c r="J212" s="107"/>
      <c r="K212" s="107"/>
      <c r="L212" s="107"/>
      <c r="M212" s="107"/>
      <c r="N212" s="107"/>
      <c r="O212" s="107"/>
      <c r="P212" s="107"/>
      <c r="Q212" s="107"/>
      <c r="R212" s="107"/>
      <c r="S212" s="107"/>
      <c r="T212" s="107"/>
      <c r="U212" s="107"/>
      <c r="V212" s="107"/>
      <c r="W212" s="107"/>
      <c r="X212" s="107"/>
      <c r="Y212" s="107"/>
      <c r="Z212" s="107"/>
      <c r="AA212" s="107"/>
      <c r="AB212" s="107"/>
      <c r="AC212" s="107"/>
      <c r="AD212" s="107"/>
      <c r="AE212" s="107"/>
      <c r="AF212" s="107"/>
      <c r="AG212" s="107"/>
      <c r="AH212" s="107"/>
      <c r="AI212" s="107"/>
      <c r="AJ212" s="107"/>
      <c r="AK212" s="107"/>
      <c r="AL212" s="107"/>
      <c r="AM212" s="107"/>
      <c r="AN212" s="107"/>
      <c r="AO212" s="107"/>
      <c r="AP212" s="107"/>
      <c r="AQ212" s="107"/>
      <c r="AR212" s="107"/>
      <c r="AS212" s="107"/>
      <c r="AT212" s="107"/>
      <c r="AU212" s="107"/>
      <c r="AV212" s="107"/>
      <c r="AW212" s="107"/>
      <c r="AX212" s="107"/>
      <c r="AY212" s="107"/>
      <c r="AZ212" s="107"/>
      <c r="BA212" s="107"/>
      <c r="BB212" s="107"/>
    </row>
    <row r="213" spans="3:54" ht="12.75" customHeight="1" x14ac:dyDescent="0.25">
      <c r="C213" s="107"/>
      <c r="D213" s="107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  <c r="O213" s="107"/>
      <c r="P213" s="107"/>
      <c r="Q213" s="107"/>
      <c r="R213" s="107"/>
      <c r="S213" s="107"/>
      <c r="T213" s="107"/>
      <c r="U213" s="107"/>
      <c r="V213" s="107"/>
      <c r="W213" s="107"/>
      <c r="X213" s="107"/>
      <c r="Y213" s="107"/>
      <c r="Z213" s="107"/>
      <c r="AA213" s="107"/>
      <c r="AB213" s="107"/>
      <c r="AC213" s="107"/>
      <c r="AD213" s="107"/>
      <c r="AE213" s="107"/>
      <c r="AF213" s="107"/>
      <c r="AG213" s="107"/>
      <c r="AH213" s="107"/>
      <c r="AI213" s="107"/>
      <c r="AJ213" s="107"/>
      <c r="AK213" s="107"/>
      <c r="AL213" s="107"/>
      <c r="AM213" s="107"/>
      <c r="AN213" s="107"/>
      <c r="AO213" s="107"/>
      <c r="AP213" s="107"/>
      <c r="AQ213" s="107"/>
      <c r="AR213" s="107"/>
      <c r="AS213" s="107"/>
      <c r="AT213" s="107"/>
      <c r="AU213" s="107"/>
      <c r="AV213" s="107"/>
      <c r="AW213" s="107"/>
      <c r="AX213" s="107"/>
      <c r="AY213" s="107"/>
      <c r="AZ213" s="107"/>
      <c r="BA213" s="107"/>
      <c r="BB213" s="107"/>
    </row>
    <row r="214" spans="3:54" ht="12.75" customHeight="1" x14ac:dyDescent="0.25"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  <c r="O214" s="107"/>
      <c r="P214" s="107"/>
      <c r="Q214" s="107"/>
      <c r="R214" s="107"/>
      <c r="S214" s="107"/>
      <c r="T214" s="107"/>
      <c r="U214" s="107"/>
      <c r="V214" s="107"/>
      <c r="W214" s="107"/>
      <c r="X214" s="107"/>
      <c r="Y214" s="107"/>
      <c r="Z214" s="107"/>
      <c r="AA214" s="107"/>
      <c r="AB214" s="107"/>
      <c r="AC214" s="107"/>
      <c r="AD214" s="107"/>
      <c r="AE214" s="107"/>
      <c r="AF214" s="107"/>
      <c r="AG214" s="107"/>
      <c r="AH214" s="107"/>
      <c r="AI214" s="107"/>
      <c r="AJ214" s="107"/>
      <c r="AK214" s="107"/>
      <c r="AL214" s="107"/>
      <c r="AM214" s="107"/>
      <c r="AN214" s="107"/>
      <c r="AO214" s="107"/>
      <c r="AP214" s="107"/>
      <c r="AQ214" s="107"/>
      <c r="AR214" s="107"/>
      <c r="AS214" s="107"/>
      <c r="AT214" s="107"/>
      <c r="AU214" s="107"/>
      <c r="AV214" s="107"/>
      <c r="AW214" s="107"/>
      <c r="AX214" s="107"/>
      <c r="AY214" s="107"/>
      <c r="AZ214" s="107"/>
      <c r="BA214" s="107"/>
      <c r="BB214" s="107"/>
    </row>
    <row r="215" spans="3:54" ht="12.75" customHeight="1" x14ac:dyDescent="0.25">
      <c r="C215" s="107"/>
      <c r="D215" s="107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  <c r="O215" s="107"/>
      <c r="P215" s="107"/>
      <c r="Q215" s="107"/>
      <c r="R215" s="107"/>
      <c r="S215" s="107"/>
      <c r="T215" s="107"/>
      <c r="U215" s="107"/>
      <c r="V215" s="107"/>
      <c r="W215" s="107"/>
      <c r="X215" s="107"/>
      <c r="Y215" s="107"/>
      <c r="Z215" s="107"/>
      <c r="AA215" s="107"/>
      <c r="AB215" s="107"/>
      <c r="AC215" s="107"/>
      <c r="AD215" s="107"/>
      <c r="AE215" s="107"/>
      <c r="AF215" s="107"/>
      <c r="AG215" s="107"/>
      <c r="AH215" s="107"/>
      <c r="AI215" s="107"/>
      <c r="AJ215" s="107"/>
      <c r="AK215" s="107"/>
      <c r="AL215" s="107"/>
      <c r="AM215" s="107"/>
      <c r="AN215" s="107"/>
      <c r="AO215" s="107"/>
      <c r="AP215" s="107"/>
      <c r="AQ215" s="107"/>
      <c r="AR215" s="107"/>
      <c r="AS215" s="107"/>
      <c r="AT215" s="107"/>
      <c r="AU215" s="107"/>
      <c r="AV215" s="107"/>
      <c r="AW215" s="107"/>
      <c r="AX215" s="107"/>
      <c r="AY215" s="107"/>
      <c r="AZ215" s="107"/>
      <c r="BA215" s="107"/>
      <c r="BB215" s="107"/>
    </row>
    <row r="216" spans="3:54" ht="12.75" customHeight="1" x14ac:dyDescent="0.25">
      <c r="C216" s="107"/>
      <c r="D216" s="107"/>
      <c r="E216" s="107"/>
      <c r="F216" s="107"/>
      <c r="G216" s="107"/>
      <c r="H216" s="107"/>
      <c r="I216" s="107"/>
      <c r="J216" s="107"/>
      <c r="K216" s="107"/>
      <c r="L216" s="107"/>
      <c r="M216" s="107"/>
      <c r="N216" s="107"/>
      <c r="O216" s="107"/>
      <c r="P216" s="107"/>
      <c r="Q216" s="107"/>
      <c r="R216" s="107"/>
      <c r="S216" s="107"/>
      <c r="T216" s="107"/>
      <c r="U216" s="107"/>
      <c r="V216" s="107"/>
      <c r="W216" s="107"/>
      <c r="X216" s="107"/>
      <c r="Y216" s="107"/>
      <c r="Z216" s="107"/>
      <c r="AA216" s="107"/>
      <c r="AB216" s="107"/>
      <c r="AC216" s="107"/>
      <c r="AD216" s="107"/>
      <c r="AE216" s="107"/>
      <c r="AF216" s="107"/>
      <c r="AG216" s="107"/>
      <c r="AH216" s="107"/>
      <c r="AI216" s="107"/>
      <c r="AJ216" s="107"/>
      <c r="AK216" s="107"/>
      <c r="AL216" s="107"/>
      <c r="AM216" s="107"/>
      <c r="AN216" s="107"/>
      <c r="AO216" s="107"/>
      <c r="AP216" s="107"/>
      <c r="AQ216" s="107"/>
      <c r="AR216" s="107"/>
      <c r="AS216" s="107"/>
      <c r="AT216" s="107"/>
      <c r="AU216" s="107"/>
      <c r="AV216" s="107"/>
      <c r="AW216" s="107"/>
      <c r="AX216" s="107"/>
      <c r="AY216" s="107"/>
      <c r="AZ216" s="107"/>
      <c r="BA216" s="107"/>
      <c r="BB216" s="107"/>
    </row>
    <row r="217" spans="3:54" ht="12.75" customHeight="1" x14ac:dyDescent="0.25"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107"/>
      <c r="W217" s="107"/>
      <c r="X217" s="107"/>
      <c r="Y217" s="107"/>
      <c r="Z217" s="107"/>
      <c r="AA217" s="107"/>
      <c r="AB217" s="107"/>
      <c r="AC217" s="107"/>
      <c r="AD217" s="107"/>
      <c r="AE217" s="107"/>
      <c r="AF217" s="107"/>
      <c r="AG217" s="107"/>
      <c r="AH217" s="107"/>
      <c r="AI217" s="107"/>
      <c r="AJ217" s="107"/>
      <c r="AK217" s="107"/>
      <c r="AL217" s="107"/>
      <c r="AM217" s="107"/>
      <c r="AN217" s="107"/>
      <c r="AO217" s="107"/>
      <c r="AP217" s="107"/>
      <c r="AQ217" s="107"/>
      <c r="AR217" s="107"/>
      <c r="AS217" s="107"/>
      <c r="AT217" s="107"/>
      <c r="AU217" s="107"/>
      <c r="AV217" s="107"/>
      <c r="AW217" s="107"/>
      <c r="AX217" s="107"/>
      <c r="AY217" s="107"/>
      <c r="AZ217" s="107"/>
      <c r="BA217" s="107"/>
      <c r="BB217" s="107"/>
    </row>
    <row r="218" spans="3:54" ht="12.75" customHeight="1" x14ac:dyDescent="0.25"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  <c r="Z218" s="107"/>
      <c r="AA218" s="107"/>
      <c r="AB218" s="107"/>
      <c r="AC218" s="107"/>
      <c r="AD218" s="107"/>
      <c r="AE218" s="107"/>
      <c r="AF218" s="107"/>
      <c r="AG218" s="107"/>
      <c r="AH218" s="107"/>
      <c r="AI218" s="107"/>
      <c r="AJ218" s="107"/>
      <c r="AK218" s="107"/>
      <c r="AL218" s="107"/>
      <c r="AM218" s="107"/>
      <c r="AN218" s="107"/>
      <c r="AO218" s="107"/>
      <c r="AP218" s="107"/>
      <c r="AQ218" s="107"/>
      <c r="AR218" s="107"/>
      <c r="AS218" s="107"/>
      <c r="AT218" s="107"/>
      <c r="AU218" s="107"/>
      <c r="AV218" s="107"/>
      <c r="AW218" s="107"/>
      <c r="AX218" s="107"/>
      <c r="AY218" s="107"/>
      <c r="AZ218" s="107"/>
      <c r="BA218" s="107"/>
      <c r="BB218" s="107"/>
    </row>
    <row r="219" spans="3:54" ht="12.75" customHeight="1" x14ac:dyDescent="0.25">
      <c r="C219" s="107"/>
      <c r="D219" s="107"/>
      <c r="E219" s="107"/>
      <c r="F219" s="107"/>
      <c r="G219" s="107"/>
      <c r="H219" s="107"/>
      <c r="I219" s="107"/>
      <c r="J219" s="107"/>
      <c r="K219" s="107"/>
      <c r="L219" s="107"/>
      <c r="M219" s="107"/>
      <c r="N219" s="107"/>
      <c r="O219" s="107"/>
      <c r="P219" s="107"/>
      <c r="Q219" s="107"/>
      <c r="R219" s="107"/>
      <c r="S219" s="107"/>
      <c r="T219" s="107"/>
      <c r="U219" s="107"/>
      <c r="V219" s="107"/>
      <c r="W219" s="107"/>
      <c r="X219" s="107"/>
      <c r="Y219" s="107"/>
      <c r="Z219" s="107"/>
      <c r="AA219" s="107"/>
      <c r="AB219" s="107"/>
      <c r="AC219" s="107"/>
      <c r="AD219" s="107"/>
      <c r="AE219" s="107"/>
      <c r="AF219" s="107"/>
      <c r="AG219" s="107"/>
      <c r="AH219" s="107"/>
      <c r="AI219" s="107"/>
      <c r="AJ219" s="107"/>
      <c r="AK219" s="107"/>
      <c r="AL219" s="107"/>
      <c r="AM219" s="107"/>
      <c r="AN219" s="107"/>
      <c r="AO219" s="107"/>
      <c r="AP219" s="107"/>
      <c r="AQ219" s="107"/>
      <c r="AR219" s="107"/>
      <c r="AS219" s="107"/>
      <c r="AT219" s="107"/>
      <c r="AU219" s="107"/>
      <c r="AV219" s="107"/>
      <c r="AW219" s="107"/>
      <c r="AX219" s="107"/>
      <c r="AY219" s="107"/>
      <c r="AZ219" s="107"/>
      <c r="BA219" s="107"/>
      <c r="BB219" s="107"/>
    </row>
    <row r="220" spans="3:54" ht="12.75" customHeight="1" x14ac:dyDescent="0.25"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  <c r="O220" s="107"/>
      <c r="P220" s="107"/>
      <c r="Q220" s="107"/>
      <c r="R220" s="107"/>
      <c r="S220" s="107"/>
      <c r="T220" s="107"/>
      <c r="U220" s="107"/>
      <c r="V220" s="107"/>
      <c r="W220" s="107"/>
      <c r="X220" s="107"/>
      <c r="Y220" s="107"/>
      <c r="Z220" s="107"/>
      <c r="AA220" s="107"/>
      <c r="AB220" s="107"/>
      <c r="AC220" s="107"/>
      <c r="AD220" s="107"/>
      <c r="AE220" s="107"/>
      <c r="AF220" s="107"/>
      <c r="AG220" s="107"/>
      <c r="AH220" s="107"/>
      <c r="AI220" s="107"/>
      <c r="AJ220" s="107"/>
      <c r="AK220" s="107"/>
      <c r="AL220" s="107"/>
      <c r="AM220" s="107"/>
      <c r="AN220" s="107"/>
      <c r="AO220" s="107"/>
      <c r="AP220" s="107"/>
      <c r="AQ220" s="107"/>
      <c r="AR220" s="107"/>
      <c r="AS220" s="107"/>
      <c r="AT220" s="107"/>
      <c r="AU220" s="107"/>
      <c r="AV220" s="107"/>
      <c r="AW220" s="107"/>
      <c r="AX220" s="107"/>
      <c r="AY220" s="107"/>
      <c r="AZ220" s="107"/>
      <c r="BA220" s="107"/>
      <c r="BB220" s="107"/>
    </row>
    <row r="221" spans="3:54" ht="12.75" customHeight="1" x14ac:dyDescent="0.25"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  <c r="M221" s="107"/>
      <c r="N221" s="107"/>
      <c r="O221" s="107"/>
      <c r="P221" s="107"/>
      <c r="Q221" s="107"/>
      <c r="R221" s="107"/>
      <c r="S221" s="107"/>
      <c r="T221" s="107"/>
      <c r="U221" s="107"/>
      <c r="V221" s="107"/>
      <c r="W221" s="107"/>
      <c r="X221" s="107"/>
      <c r="Y221" s="107"/>
      <c r="Z221" s="107"/>
      <c r="AA221" s="107"/>
      <c r="AB221" s="107"/>
      <c r="AC221" s="107"/>
      <c r="AD221" s="107"/>
      <c r="AE221" s="107"/>
      <c r="AF221" s="107"/>
      <c r="AG221" s="107"/>
      <c r="AH221" s="107"/>
      <c r="AI221" s="107"/>
      <c r="AJ221" s="107"/>
      <c r="AK221" s="107"/>
      <c r="AL221" s="107"/>
      <c r="AM221" s="107"/>
      <c r="AN221" s="107"/>
      <c r="AO221" s="107"/>
      <c r="AP221" s="107"/>
      <c r="AQ221" s="107"/>
      <c r="AR221" s="107"/>
      <c r="AS221" s="107"/>
      <c r="AT221" s="107"/>
      <c r="AU221" s="107"/>
      <c r="AV221" s="107"/>
      <c r="AW221" s="107"/>
      <c r="AX221" s="107"/>
      <c r="AY221" s="107"/>
      <c r="AZ221" s="107"/>
      <c r="BA221" s="107"/>
      <c r="BB221" s="107"/>
    </row>
    <row r="222" spans="3:54" ht="12.75" customHeight="1" x14ac:dyDescent="0.25">
      <c r="C222" s="107"/>
      <c r="D222" s="107"/>
      <c r="E222" s="107"/>
      <c r="F222" s="107"/>
      <c r="G222" s="107"/>
      <c r="H222" s="107"/>
      <c r="I222" s="107"/>
      <c r="J222" s="107"/>
      <c r="K222" s="107"/>
      <c r="L222" s="107"/>
      <c r="M222" s="107"/>
      <c r="N222" s="107"/>
      <c r="O222" s="107"/>
      <c r="P222" s="107"/>
      <c r="Q222" s="107"/>
      <c r="R222" s="107"/>
      <c r="S222" s="107"/>
      <c r="T222" s="107"/>
      <c r="U222" s="107"/>
      <c r="V222" s="107"/>
      <c r="W222" s="107"/>
      <c r="X222" s="107"/>
      <c r="Y222" s="107"/>
      <c r="Z222" s="107"/>
      <c r="AA222" s="107"/>
      <c r="AB222" s="107"/>
      <c r="AC222" s="107"/>
      <c r="AD222" s="107"/>
      <c r="AE222" s="107"/>
      <c r="AF222" s="107"/>
      <c r="AG222" s="107"/>
      <c r="AH222" s="107"/>
      <c r="AI222" s="107"/>
      <c r="AJ222" s="107"/>
      <c r="AK222" s="107"/>
      <c r="AL222" s="107"/>
      <c r="AM222" s="107"/>
      <c r="AN222" s="107"/>
      <c r="AO222" s="107"/>
      <c r="AP222" s="107"/>
      <c r="AQ222" s="107"/>
      <c r="AR222" s="107"/>
      <c r="AS222" s="107"/>
      <c r="AT222" s="107"/>
      <c r="AU222" s="107"/>
      <c r="AV222" s="107"/>
      <c r="AW222" s="107"/>
      <c r="AX222" s="107"/>
      <c r="AY222" s="107"/>
      <c r="AZ222" s="107"/>
      <c r="BA222" s="107"/>
      <c r="BB222" s="107"/>
    </row>
    <row r="223" spans="3:54" ht="12.75" customHeight="1" x14ac:dyDescent="0.25">
      <c r="C223" s="107"/>
      <c r="D223" s="107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  <c r="O223" s="107"/>
      <c r="P223" s="107"/>
      <c r="Q223" s="107"/>
      <c r="R223" s="107"/>
      <c r="S223" s="107"/>
      <c r="T223" s="107"/>
      <c r="U223" s="107"/>
      <c r="V223" s="107"/>
      <c r="W223" s="107"/>
      <c r="X223" s="107"/>
      <c r="Y223" s="107"/>
      <c r="Z223" s="107"/>
      <c r="AA223" s="107"/>
      <c r="AB223" s="107"/>
      <c r="AC223" s="107"/>
      <c r="AD223" s="107"/>
      <c r="AE223" s="107"/>
      <c r="AF223" s="107"/>
      <c r="AG223" s="107"/>
      <c r="AH223" s="107"/>
      <c r="AI223" s="107"/>
      <c r="AJ223" s="107"/>
      <c r="AK223" s="107"/>
      <c r="AL223" s="107"/>
      <c r="AM223" s="107"/>
      <c r="AN223" s="107"/>
      <c r="AO223" s="107"/>
      <c r="AP223" s="107"/>
      <c r="AQ223" s="107"/>
      <c r="AR223" s="107"/>
      <c r="AS223" s="107"/>
      <c r="AT223" s="107"/>
      <c r="AU223" s="107"/>
      <c r="AV223" s="107"/>
      <c r="AW223" s="107"/>
      <c r="AX223" s="107"/>
      <c r="AY223" s="107"/>
      <c r="AZ223" s="107"/>
      <c r="BA223" s="107"/>
      <c r="BB223" s="107"/>
    </row>
    <row r="224" spans="3:54" ht="12.75" customHeight="1" x14ac:dyDescent="0.25">
      <c r="C224" s="107"/>
      <c r="D224" s="107"/>
      <c r="E224" s="107"/>
      <c r="F224" s="107"/>
      <c r="G224" s="107"/>
      <c r="H224" s="107"/>
      <c r="I224" s="107"/>
      <c r="J224" s="107"/>
      <c r="K224" s="107"/>
      <c r="L224" s="107"/>
      <c r="M224" s="107"/>
      <c r="N224" s="107"/>
      <c r="O224" s="107"/>
      <c r="P224" s="107"/>
      <c r="Q224" s="107"/>
      <c r="R224" s="107"/>
      <c r="S224" s="107"/>
      <c r="T224" s="107"/>
      <c r="U224" s="107"/>
      <c r="V224" s="107"/>
      <c r="W224" s="107"/>
      <c r="X224" s="107"/>
      <c r="Y224" s="107"/>
      <c r="Z224" s="107"/>
      <c r="AA224" s="107"/>
      <c r="AB224" s="107"/>
      <c r="AC224" s="107"/>
      <c r="AD224" s="107"/>
      <c r="AE224" s="107"/>
      <c r="AF224" s="107"/>
      <c r="AG224" s="107"/>
      <c r="AH224" s="107"/>
      <c r="AI224" s="107"/>
      <c r="AJ224" s="107"/>
      <c r="AK224" s="107"/>
      <c r="AL224" s="107"/>
      <c r="AM224" s="107"/>
      <c r="AN224" s="107"/>
      <c r="AO224" s="107"/>
      <c r="AP224" s="107"/>
      <c r="AQ224" s="107"/>
      <c r="AR224" s="107"/>
      <c r="AS224" s="107"/>
      <c r="AT224" s="107"/>
      <c r="AU224" s="107"/>
      <c r="AV224" s="107"/>
      <c r="AW224" s="107"/>
      <c r="AX224" s="107"/>
      <c r="AY224" s="107"/>
      <c r="AZ224" s="107"/>
      <c r="BA224" s="107"/>
      <c r="BB224" s="107"/>
    </row>
    <row r="225" spans="3:54" ht="12.75" customHeight="1" x14ac:dyDescent="0.25">
      <c r="C225" s="107"/>
      <c r="D225" s="107"/>
      <c r="E225" s="107"/>
      <c r="F225" s="107"/>
      <c r="G225" s="107"/>
      <c r="H225" s="107"/>
      <c r="I225" s="107"/>
      <c r="J225" s="107"/>
      <c r="K225" s="107"/>
      <c r="L225" s="107"/>
      <c r="M225" s="107"/>
      <c r="N225" s="107"/>
      <c r="O225" s="107"/>
      <c r="P225" s="107"/>
      <c r="Q225" s="107"/>
      <c r="R225" s="107"/>
      <c r="S225" s="107"/>
      <c r="T225" s="107"/>
      <c r="U225" s="107"/>
      <c r="V225" s="107"/>
      <c r="W225" s="107"/>
      <c r="X225" s="107"/>
      <c r="Y225" s="107"/>
      <c r="Z225" s="107"/>
      <c r="AA225" s="107"/>
      <c r="AB225" s="107"/>
      <c r="AC225" s="107"/>
      <c r="AD225" s="107"/>
      <c r="AE225" s="107"/>
      <c r="AF225" s="107"/>
      <c r="AG225" s="107"/>
      <c r="AH225" s="107"/>
      <c r="AI225" s="107"/>
      <c r="AJ225" s="107"/>
      <c r="AK225" s="107"/>
      <c r="AL225" s="107"/>
      <c r="AM225" s="107"/>
      <c r="AN225" s="107"/>
      <c r="AO225" s="107"/>
      <c r="AP225" s="107"/>
      <c r="AQ225" s="107"/>
      <c r="AR225" s="107"/>
      <c r="AS225" s="107"/>
      <c r="AT225" s="107"/>
      <c r="AU225" s="107"/>
      <c r="AV225" s="107"/>
      <c r="AW225" s="107"/>
      <c r="AX225" s="107"/>
      <c r="AY225" s="107"/>
      <c r="AZ225" s="107"/>
      <c r="BA225" s="107"/>
      <c r="BB225" s="107"/>
    </row>
    <row r="226" spans="3:54" ht="12.75" customHeight="1" x14ac:dyDescent="0.25">
      <c r="C226" s="107"/>
      <c r="D226" s="107"/>
      <c r="E226" s="107"/>
      <c r="F226" s="107"/>
      <c r="G226" s="107"/>
      <c r="H226" s="107"/>
      <c r="I226" s="107"/>
      <c r="J226" s="107"/>
      <c r="K226" s="107"/>
      <c r="L226" s="107"/>
      <c r="M226" s="107"/>
      <c r="N226" s="107"/>
      <c r="O226" s="107"/>
      <c r="P226" s="107"/>
      <c r="Q226" s="107"/>
      <c r="R226" s="107"/>
      <c r="S226" s="107"/>
      <c r="T226" s="107"/>
      <c r="U226" s="107"/>
      <c r="V226" s="107"/>
      <c r="W226" s="107"/>
      <c r="X226" s="107"/>
      <c r="Y226" s="107"/>
      <c r="Z226" s="107"/>
      <c r="AA226" s="107"/>
      <c r="AB226" s="107"/>
      <c r="AC226" s="107"/>
      <c r="AD226" s="107"/>
      <c r="AE226" s="107"/>
      <c r="AF226" s="107"/>
      <c r="AG226" s="107"/>
      <c r="AH226" s="107"/>
      <c r="AI226" s="107"/>
      <c r="AJ226" s="107"/>
      <c r="AK226" s="107"/>
      <c r="AL226" s="107"/>
      <c r="AM226" s="107"/>
      <c r="AN226" s="107"/>
      <c r="AO226" s="107"/>
      <c r="AP226" s="107"/>
      <c r="AQ226" s="107"/>
      <c r="AR226" s="107"/>
      <c r="AS226" s="107"/>
      <c r="AT226" s="107"/>
      <c r="AU226" s="107"/>
      <c r="AV226" s="107"/>
      <c r="AW226" s="107"/>
      <c r="AX226" s="107"/>
      <c r="AY226" s="107"/>
      <c r="AZ226" s="107"/>
      <c r="BA226" s="107"/>
      <c r="BB226" s="107"/>
    </row>
    <row r="227" spans="3:54" ht="12.75" customHeight="1" x14ac:dyDescent="0.25">
      <c r="C227" s="107"/>
      <c r="D227" s="107"/>
      <c r="E227" s="107"/>
      <c r="F227" s="107"/>
      <c r="G227" s="107"/>
      <c r="H227" s="107"/>
      <c r="I227" s="107"/>
      <c r="J227" s="107"/>
      <c r="K227" s="107"/>
      <c r="L227" s="107"/>
      <c r="M227" s="107"/>
      <c r="N227" s="107"/>
      <c r="O227" s="107"/>
      <c r="P227" s="107"/>
      <c r="Q227" s="107"/>
      <c r="R227" s="107"/>
      <c r="S227" s="107"/>
      <c r="T227" s="107"/>
      <c r="U227" s="107"/>
      <c r="V227" s="107"/>
      <c r="W227" s="107"/>
      <c r="X227" s="107"/>
      <c r="Y227" s="107"/>
      <c r="Z227" s="107"/>
      <c r="AA227" s="107"/>
      <c r="AB227" s="107"/>
      <c r="AC227" s="107"/>
      <c r="AD227" s="107"/>
      <c r="AE227" s="107"/>
      <c r="AF227" s="107"/>
      <c r="AG227" s="107"/>
      <c r="AH227" s="107"/>
      <c r="AI227" s="107"/>
      <c r="AJ227" s="107"/>
      <c r="AK227" s="107"/>
      <c r="AL227" s="107"/>
      <c r="AM227" s="107"/>
      <c r="AN227" s="107"/>
      <c r="AO227" s="107"/>
      <c r="AP227" s="107"/>
      <c r="AQ227" s="107"/>
      <c r="AR227" s="107"/>
      <c r="AS227" s="107"/>
      <c r="AT227" s="107"/>
      <c r="AU227" s="107"/>
      <c r="AV227" s="107"/>
      <c r="AW227" s="107"/>
      <c r="AX227" s="107"/>
      <c r="AY227" s="107"/>
      <c r="AZ227" s="107"/>
      <c r="BA227" s="107"/>
      <c r="BB227" s="107"/>
    </row>
    <row r="228" spans="3:54" ht="12.75" customHeight="1" x14ac:dyDescent="0.25">
      <c r="C228" s="107"/>
      <c r="D228" s="107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  <c r="O228" s="107"/>
      <c r="P228" s="107"/>
      <c r="Q228" s="107"/>
      <c r="R228" s="107"/>
      <c r="S228" s="107"/>
      <c r="T228" s="107"/>
      <c r="U228" s="107"/>
      <c r="V228" s="107"/>
      <c r="W228" s="107"/>
      <c r="X228" s="107"/>
      <c r="Y228" s="107"/>
      <c r="Z228" s="107"/>
      <c r="AA228" s="107"/>
      <c r="AB228" s="107"/>
      <c r="AC228" s="107"/>
      <c r="AD228" s="107"/>
      <c r="AE228" s="107"/>
      <c r="AF228" s="107"/>
      <c r="AG228" s="107"/>
      <c r="AH228" s="107"/>
      <c r="AI228" s="107"/>
      <c r="AJ228" s="107"/>
      <c r="AK228" s="107"/>
      <c r="AL228" s="107"/>
      <c r="AM228" s="107"/>
      <c r="AN228" s="107"/>
      <c r="AO228" s="107"/>
      <c r="AP228" s="107"/>
      <c r="AQ228" s="107"/>
      <c r="AR228" s="107"/>
      <c r="AS228" s="107"/>
      <c r="AT228" s="107"/>
      <c r="AU228" s="107"/>
      <c r="AV228" s="107"/>
      <c r="AW228" s="107"/>
      <c r="AX228" s="107"/>
      <c r="AY228" s="107"/>
      <c r="AZ228" s="107"/>
      <c r="BA228" s="107"/>
      <c r="BB228" s="107"/>
    </row>
    <row r="229" spans="3:54" ht="12.75" customHeight="1" x14ac:dyDescent="0.25">
      <c r="C229" s="107"/>
      <c r="D229" s="107"/>
      <c r="E229" s="107"/>
      <c r="F229" s="107"/>
      <c r="G229" s="107"/>
      <c r="H229" s="107"/>
      <c r="I229" s="107"/>
      <c r="J229" s="107"/>
      <c r="K229" s="107"/>
      <c r="L229" s="107"/>
      <c r="M229" s="107"/>
      <c r="N229" s="107"/>
      <c r="O229" s="107"/>
      <c r="P229" s="107"/>
      <c r="Q229" s="107"/>
      <c r="R229" s="107"/>
      <c r="S229" s="107"/>
      <c r="T229" s="107"/>
      <c r="U229" s="107"/>
      <c r="V229" s="107"/>
      <c r="W229" s="107"/>
      <c r="X229" s="107"/>
      <c r="Y229" s="107"/>
      <c r="Z229" s="107"/>
      <c r="AA229" s="107"/>
      <c r="AB229" s="107"/>
      <c r="AC229" s="107"/>
      <c r="AD229" s="107"/>
      <c r="AE229" s="107"/>
      <c r="AF229" s="107"/>
      <c r="AG229" s="107"/>
      <c r="AH229" s="107"/>
      <c r="AI229" s="107"/>
      <c r="AJ229" s="107"/>
      <c r="AK229" s="107"/>
      <c r="AL229" s="107"/>
      <c r="AM229" s="107"/>
      <c r="AN229" s="107"/>
      <c r="AO229" s="107"/>
      <c r="AP229" s="107"/>
      <c r="AQ229" s="107"/>
      <c r="AR229" s="107"/>
      <c r="AS229" s="107"/>
      <c r="AT229" s="107"/>
      <c r="AU229" s="107"/>
      <c r="AV229" s="107"/>
      <c r="AW229" s="107"/>
      <c r="AX229" s="107"/>
      <c r="AY229" s="107"/>
      <c r="AZ229" s="107"/>
      <c r="BA229" s="107"/>
      <c r="BB229" s="107"/>
    </row>
    <row r="230" spans="3:54" ht="12.75" customHeight="1" x14ac:dyDescent="0.25">
      <c r="C230" s="107"/>
      <c r="D230" s="107"/>
      <c r="E230" s="107"/>
      <c r="F230" s="107"/>
      <c r="G230" s="107"/>
      <c r="H230" s="107"/>
      <c r="I230" s="107"/>
      <c r="J230" s="107"/>
      <c r="K230" s="107"/>
      <c r="L230" s="107"/>
      <c r="M230" s="107"/>
      <c r="N230" s="107"/>
      <c r="O230" s="107"/>
      <c r="P230" s="107"/>
      <c r="Q230" s="107"/>
      <c r="R230" s="107"/>
      <c r="S230" s="107"/>
      <c r="T230" s="107"/>
      <c r="U230" s="107"/>
      <c r="V230" s="107"/>
      <c r="W230" s="107"/>
      <c r="X230" s="107"/>
      <c r="Y230" s="107"/>
      <c r="Z230" s="107"/>
      <c r="AA230" s="107"/>
      <c r="AB230" s="107"/>
      <c r="AC230" s="107"/>
      <c r="AD230" s="107"/>
      <c r="AE230" s="107"/>
      <c r="AF230" s="107"/>
      <c r="AG230" s="107"/>
      <c r="AH230" s="107"/>
      <c r="AI230" s="107"/>
      <c r="AJ230" s="107"/>
      <c r="AK230" s="107"/>
      <c r="AL230" s="107"/>
      <c r="AM230" s="107"/>
      <c r="AN230" s="107"/>
      <c r="AO230" s="107"/>
      <c r="AP230" s="107"/>
      <c r="AQ230" s="107"/>
      <c r="AR230" s="107"/>
      <c r="AS230" s="107"/>
      <c r="AT230" s="107"/>
      <c r="AU230" s="107"/>
      <c r="AV230" s="107"/>
      <c r="AW230" s="107"/>
      <c r="AX230" s="107"/>
      <c r="AY230" s="107"/>
      <c r="AZ230" s="107"/>
      <c r="BA230" s="107"/>
      <c r="BB230" s="107"/>
    </row>
    <row r="231" spans="3:54" ht="12.75" customHeight="1" x14ac:dyDescent="0.25">
      <c r="C231" s="107"/>
      <c r="D231" s="107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  <c r="O231" s="107"/>
      <c r="P231" s="107"/>
      <c r="Q231" s="107"/>
      <c r="R231" s="107"/>
      <c r="S231" s="107"/>
      <c r="T231" s="107"/>
      <c r="U231" s="107"/>
      <c r="V231" s="107"/>
      <c r="W231" s="107"/>
      <c r="X231" s="107"/>
      <c r="Y231" s="107"/>
      <c r="Z231" s="107"/>
      <c r="AA231" s="107"/>
      <c r="AB231" s="107"/>
      <c r="AC231" s="107"/>
      <c r="AD231" s="107"/>
      <c r="AE231" s="107"/>
      <c r="AF231" s="107"/>
      <c r="AG231" s="107"/>
      <c r="AH231" s="107"/>
      <c r="AI231" s="107"/>
      <c r="AJ231" s="107"/>
      <c r="AK231" s="107"/>
      <c r="AL231" s="107"/>
      <c r="AM231" s="107"/>
      <c r="AN231" s="107"/>
      <c r="AO231" s="107"/>
      <c r="AP231" s="107"/>
      <c r="AQ231" s="107"/>
      <c r="AR231" s="107"/>
      <c r="AS231" s="107"/>
      <c r="AT231" s="107"/>
      <c r="AU231" s="107"/>
      <c r="AV231" s="107"/>
      <c r="AW231" s="107"/>
      <c r="AX231" s="107"/>
      <c r="AY231" s="107"/>
      <c r="AZ231" s="107"/>
      <c r="BA231" s="107"/>
      <c r="BB231" s="107"/>
    </row>
    <row r="232" spans="3:54" ht="12.75" customHeight="1" x14ac:dyDescent="0.25">
      <c r="C232" s="107"/>
      <c r="D232" s="107"/>
      <c r="E232" s="107"/>
      <c r="F232" s="107"/>
      <c r="G232" s="107"/>
      <c r="H232" s="107"/>
      <c r="I232" s="107"/>
      <c r="J232" s="107"/>
      <c r="K232" s="107"/>
      <c r="L232" s="107"/>
      <c r="M232" s="107"/>
      <c r="N232" s="107"/>
      <c r="O232" s="107"/>
      <c r="P232" s="107"/>
      <c r="Q232" s="107"/>
      <c r="R232" s="107"/>
      <c r="S232" s="107"/>
      <c r="T232" s="107"/>
      <c r="U232" s="107"/>
      <c r="V232" s="107"/>
      <c r="W232" s="107"/>
      <c r="X232" s="107"/>
      <c r="Y232" s="107"/>
      <c r="Z232" s="107"/>
      <c r="AA232" s="107"/>
      <c r="AB232" s="107"/>
      <c r="AC232" s="107"/>
      <c r="AD232" s="107"/>
      <c r="AE232" s="107"/>
      <c r="AF232" s="107"/>
      <c r="AG232" s="107"/>
      <c r="AH232" s="107"/>
      <c r="AI232" s="107"/>
      <c r="AJ232" s="107"/>
      <c r="AK232" s="107"/>
      <c r="AL232" s="107"/>
      <c r="AM232" s="107"/>
      <c r="AN232" s="107"/>
      <c r="AO232" s="107"/>
      <c r="AP232" s="107"/>
      <c r="AQ232" s="107"/>
      <c r="AR232" s="107"/>
      <c r="AS232" s="107"/>
      <c r="AT232" s="107"/>
      <c r="AU232" s="107"/>
      <c r="AV232" s="107"/>
      <c r="AW232" s="107"/>
      <c r="AX232" s="107"/>
      <c r="AY232" s="107"/>
      <c r="AZ232" s="107"/>
      <c r="BA232" s="107"/>
      <c r="BB232" s="107"/>
    </row>
    <row r="233" spans="3:54" ht="12.75" customHeight="1" x14ac:dyDescent="0.25">
      <c r="C233" s="107"/>
      <c r="D233" s="107"/>
      <c r="E233" s="107"/>
      <c r="F233" s="107"/>
      <c r="G233" s="107"/>
      <c r="H233" s="107"/>
      <c r="I233" s="107"/>
      <c r="J233" s="107"/>
      <c r="K233" s="107"/>
      <c r="L233" s="107"/>
      <c r="M233" s="107"/>
      <c r="N233" s="107"/>
      <c r="O233" s="107"/>
      <c r="P233" s="107"/>
      <c r="Q233" s="107"/>
      <c r="R233" s="107"/>
      <c r="S233" s="107"/>
      <c r="T233" s="107"/>
      <c r="U233" s="107"/>
      <c r="V233" s="107"/>
      <c r="W233" s="107"/>
      <c r="X233" s="107"/>
      <c r="Y233" s="107"/>
      <c r="Z233" s="107"/>
      <c r="AA233" s="107"/>
      <c r="AB233" s="107"/>
      <c r="AC233" s="107"/>
      <c r="AD233" s="107"/>
      <c r="AE233" s="107"/>
      <c r="AF233" s="107"/>
      <c r="AG233" s="107"/>
      <c r="AH233" s="107"/>
      <c r="AI233" s="107"/>
      <c r="AJ233" s="107"/>
      <c r="AK233" s="107"/>
      <c r="AL233" s="107"/>
      <c r="AM233" s="107"/>
      <c r="AN233" s="107"/>
      <c r="AO233" s="107"/>
      <c r="AP233" s="107"/>
      <c r="AQ233" s="107"/>
      <c r="AR233" s="107"/>
      <c r="AS233" s="107"/>
      <c r="AT233" s="107"/>
      <c r="AU233" s="107"/>
      <c r="AV233" s="107"/>
      <c r="AW233" s="107"/>
      <c r="AX233" s="107"/>
      <c r="AY233" s="107"/>
      <c r="AZ233" s="107"/>
      <c r="BA233" s="107"/>
      <c r="BB233" s="107"/>
    </row>
    <row r="234" spans="3:54" ht="12.75" customHeight="1" x14ac:dyDescent="0.25">
      <c r="C234" s="107"/>
      <c r="D234" s="107"/>
      <c r="E234" s="107"/>
      <c r="F234" s="107"/>
      <c r="G234" s="107"/>
      <c r="H234" s="107"/>
      <c r="I234" s="107"/>
      <c r="J234" s="107"/>
      <c r="K234" s="107"/>
      <c r="L234" s="107"/>
      <c r="M234" s="107"/>
      <c r="N234" s="107"/>
      <c r="O234" s="107"/>
      <c r="P234" s="107"/>
      <c r="Q234" s="107"/>
      <c r="R234" s="107"/>
      <c r="S234" s="107"/>
      <c r="T234" s="107"/>
      <c r="U234" s="107"/>
      <c r="V234" s="107"/>
      <c r="W234" s="107"/>
      <c r="X234" s="107"/>
      <c r="Y234" s="107"/>
      <c r="Z234" s="107"/>
      <c r="AA234" s="107"/>
      <c r="AB234" s="107"/>
      <c r="AC234" s="107"/>
      <c r="AD234" s="107"/>
      <c r="AE234" s="107"/>
      <c r="AF234" s="107"/>
      <c r="AG234" s="107"/>
      <c r="AH234" s="107"/>
      <c r="AI234" s="107"/>
      <c r="AJ234" s="107"/>
      <c r="AK234" s="107"/>
      <c r="AL234" s="107"/>
      <c r="AM234" s="107"/>
      <c r="AN234" s="107"/>
      <c r="AO234" s="107"/>
      <c r="AP234" s="107"/>
      <c r="AQ234" s="107"/>
      <c r="AR234" s="107"/>
      <c r="AS234" s="107"/>
      <c r="AT234" s="107"/>
      <c r="AU234" s="107"/>
      <c r="AV234" s="107"/>
      <c r="AW234" s="107"/>
      <c r="AX234" s="107"/>
      <c r="AY234" s="107"/>
      <c r="AZ234" s="107"/>
      <c r="BA234" s="107"/>
      <c r="BB234" s="107"/>
    </row>
    <row r="235" spans="3:54" ht="12.75" customHeight="1" x14ac:dyDescent="0.25">
      <c r="C235" s="107"/>
      <c r="D235" s="107"/>
      <c r="E235" s="107"/>
      <c r="F235" s="107"/>
      <c r="G235" s="107"/>
      <c r="H235" s="107"/>
      <c r="I235" s="107"/>
      <c r="J235" s="107"/>
      <c r="K235" s="107"/>
      <c r="L235" s="107"/>
      <c r="M235" s="107"/>
      <c r="N235" s="107"/>
      <c r="O235" s="107"/>
      <c r="P235" s="107"/>
      <c r="Q235" s="107"/>
      <c r="R235" s="107"/>
      <c r="S235" s="107"/>
      <c r="T235" s="107"/>
      <c r="U235" s="107"/>
      <c r="V235" s="107"/>
      <c r="W235" s="107"/>
      <c r="X235" s="107"/>
      <c r="Y235" s="107"/>
      <c r="Z235" s="107"/>
      <c r="AA235" s="107"/>
      <c r="AB235" s="107"/>
      <c r="AC235" s="107"/>
      <c r="AD235" s="107"/>
      <c r="AE235" s="107"/>
      <c r="AF235" s="107"/>
      <c r="AG235" s="107"/>
      <c r="AH235" s="107"/>
      <c r="AI235" s="107"/>
      <c r="AJ235" s="107"/>
      <c r="AK235" s="107"/>
      <c r="AL235" s="107"/>
      <c r="AM235" s="107"/>
      <c r="AN235" s="107"/>
      <c r="AO235" s="107"/>
      <c r="AP235" s="107"/>
      <c r="AQ235" s="107"/>
      <c r="AR235" s="107"/>
      <c r="AS235" s="107"/>
      <c r="AT235" s="107"/>
      <c r="AU235" s="107"/>
      <c r="AV235" s="107"/>
      <c r="AW235" s="107"/>
      <c r="AX235" s="107"/>
      <c r="AY235" s="107"/>
      <c r="AZ235" s="107"/>
      <c r="BA235" s="107"/>
      <c r="BB235" s="107"/>
    </row>
    <row r="236" spans="3:54" ht="12.75" customHeight="1" x14ac:dyDescent="0.25"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107"/>
      <c r="T236" s="107"/>
      <c r="U236" s="107"/>
      <c r="V236" s="107"/>
      <c r="W236" s="107"/>
      <c r="X236" s="107"/>
      <c r="Y236" s="107"/>
      <c r="Z236" s="107"/>
      <c r="AA236" s="107"/>
      <c r="AB236" s="107"/>
      <c r="AC236" s="107"/>
      <c r="AD236" s="107"/>
      <c r="AE236" s="107"/>
      <c r="AF236" s="107"/>
      <c r="AG236" s="107"/>
      <c r="AH236" s="107"/>
      <c r="AI236" s="107"/>
      <c r="AJ236" s="107"/>
      <c r="AK236" s="107"/>
      <c r="AL236" s="107"/>
      <c r="AM236" s="107"/>
      <c r="AN236" s="107"/>
      <c r="AO236" s="107"/>
      <c r="AP236" s="107"/>
      <c r="AQ236" s="107"/>
      <c r="AR236" s="107"/>
      <c r="AS236" s="107"/>
      <c r="AT236" s="107"/>
      <c r="AU236" s="107"/>
      <c r="AV236" s="107"/>
      <c r="AW236" s="107"/>
      <c r="AX236" s="107"/>
      <c r="AY236" s="107"/>
      <c r="AZ236" s="107"/>
      <c r="BA236" s="107"/>
      <c r="BB236" s="107"/>
    </row>
    <row r="237" spans="3:54" ht="12.75" customHeight="1" x14ac:dyDescent="0.25">
      <c r="C237" s="107"/>
      <c r="D237" s="107"/>
      <c r="E237" s="107"/>
      <c r="F237" s="107"/>
      <c r="G237" s="107"/>
      <c r="H237" s="107"/>
      <c r="I237" s="107"/>
      <c r="J237" s="107"/>
      <c r="K237" s="107"/>
      <c r="L237" s="107"/>
      <c r="M237" s="107"/>
      <c r="N237" s="107"/>
      <c r="O237" s="107"/>
      <c r="P237" s="107"/>
      <c r="Q237" s="107"/>
      <c r="R237" s="107"/>
      <c r="S237" s="107"/>
      <c r="T237" s="107"/>
      <c r="U237" s="107"/>
      <c r="V237" s="107"/>
      <c r="W237" s="107"/>
      <c r="X237" s="107"/>
      <c r="Y237" s="107"/>
      <c r="Z237" s="107"/>
      <c r="AA237" s="107"/>
      <c r="AB237" s="107"/>
      <c r="AC237" s="107"/>
      <c r="AD237" s="107"/>
      <c r="AE237" s="107"/>
      <c r="AF237" s="107"/>
      <c r="AG237" s="107"/>
      <c r="AH237" s="107"/>
      <c r="AI237" s="107"/>
      <c r="AJ237" s="107"/>
      <c r="AK237" s="107"/>
      <c r="AL237" s="107"/>
      <c r="AM237" s="107"/>
      <c r="AN237" s="107"/>
      <c r="AO237" s="107"/>
      <c r="AP237" s="107"/>
      <c r="AQ237" s="107"/>
      <c r="AR237" s="107"/>
      <c r="AS237" s="107"/>
      <c r="AT237" s="107"/>
      <c r="AU237" s="107"/>
      <c r="AV237" s="107"/>
      <c r="AW237" s="107"/>
      <c r="AX237" s="107"/>
      <c r="AY237" s="107"/>
      <c r="AZ237" s="107"/>
      <c r="BA237" s="107"/>
      <c r="BB237" s="107"/>
    </row>
    <row r="238" spans="3:54" ht="12.75" customHeight="1" x14ac:dyDescent="0.25">
      <c r="C238" s="107"/>
      <c r="D238" s="107"/>
      <c r="E238" s="107"/>
      <c r="F238" s="107"/>
      <c r="G238" s="107"/>
      <c r="H238" s="107"/>
      <c r="I238" s="107"/>
      <c r="J238" s="107"/>
      <c r="K238" s="107"/>
      <c r="L238" s="107"/>
      <c r="M238" s="107"/>
      <c r="N238" s="107"/>
      <c r="O238" s="107"/>
      <c r="P238" s="107"/>
      <c r="Q238" s="107"/>
      <c r="R238" s="107"/>
      <c r="S238" s="107"/>
      <c r="T238" s="107"/>
      <c r="U238" s="107"/>
      <c r="V238" s="107"/>
      <c r="W238" s="107"/>
      <c r="X238" s="107"/>
      <c r="Y238" s="107"/>
      <c r="Z238" s="107"/>
      <c r="AA238" s="107"/>
      <c r="AB238" s="107"/>
      <c r="AC238" s="107"/>
      <c r="AD238" s="107"/>
      <c r="AE238" s="107"/>
      <c r="AF238" s="107"/>
      <c r="AG238" s="107"/>
      <c r="AH238" s="107"/>
      <c r="AI238" s="107"/>
      <c r="AJ238" s="107"/>
      <c r="AK238" s="107"/>
      <c r="AL238" s="107"/>
      <c r="AM238" s="107"/>
      <c r="AN238" s="107"/>
      <c r="AO238" s="107"/>
      <c r="AP238" s="107"/>
      <c r="AQ238" s="107"/>
      <c r="AR238" s="107"/>
      <c r="AS238" s="107"/>
      <c r="AT238" s="107"/>
      <c r="AU238" s="107"/>
      <c r="AV238" s="107"/>
      <c r="AW238" s="107"/>
      <c r="AX238" s="107"/>
      <c r="AY238" s="107"/>
      <c r="AZ238" s="107"/>
      <c r="BA238" s="107"/>
      <c r="BB238" s="107"/>
    </row>
    <row r="239" spans="3:54" ht="12.75" customHeight="1" x14ac:dyDescent="0.25">
      <c r="C239" s="107"/>
      <c r="D239" s="107"/>
      <c r="E239" s="107"/>
      <c r="F239" s="107"/>
      <c r="G239" s="107"/>
      <c r="H239" s="107"/>
      <c r="I239" s="107"/>
      <c r="J239" s="107"/>
      <c r="K239" s="107"/>
      <c r="L239" s="107"/>
      <c r="M239" s="107"/>
      <c r="N239" s="107"/>
      <c r="O239" s="107"/>
      <c r="P239" s="107"/>
      <c r="Q239" s="107"/>
      <c r="R239" s="107"/>
      <c r="S239" s="107"/>
      <c r="T239" s="107"/>
      <c r="U239" s="107"/>
      <c r="V239" s="107"/>
      <c r="W239" s="107"/>
      <c r="X239" s="107"/>
      <c r="Y239" s="107"/>
      <c r="Z239" s="107"/>
      <c r="AA239" s="107"/>
      <c r="AB239" s="107"/>
      <c r="AC239" s="107"/>
      <c r="AD239" s="107"/>
      <c r="AE239" s="107"/>
      <c r="AF239" s="107"/>
      <c r="AG239" s="107"/>
      <c r="AH239" s="107"/>
      <c r="AI239" s="107"/>
      <c r="AJ239" s="107"/>
      <c r="AK239" s="107"/>
      <c r="AL239" s="107"/>
      <c r="AM239" s="107"/>
      <c r="AN239" s="107"/>
      <c r="AO239" s="107"/>
      <c r="AP239" s="107"/>
      <c r="AQ239" s="107"/>
      <c r="AR239" s="107"/>
      <c r="AS239" s="107"/>
      <c r="AT239" s="107"/>
      <c r="AU239" s="107"/>
      <c r="AV239" s="107"/>
      <c r="AW239" s="107"/>
      <c r="AX239" s="107"/>
      <c r="AY239" s="107"/>
      <c r="AZ239" s="107"/>
      <c r="BA239" s="107"/>
      <c r="BB239" s="107"/>
    </row>
    <row r="240" spans="3:54" ht="12.75" customHeight="1" x14ac:dyDescent="0.25">
      <c r="C240" s="107"/>
      <c r="D240" s="107"/>
      <c r="E240" s="107"/>
      <c r="F240" s="107"/>
      <c r="G240" s="107"/>
      <c r="H240" s="107"/>
      <c r="I240" s="107"/>
      <c r="J240" s="107"/>
      <c r="K240" s="107"/>
      <c r="L240" s="107"/>
      <c r="M240" s="107"/>
      <c r="N240" s="107"/>
      <c r="O240" s="107"/>
      <c r="P240" s="107"/>
      <c r="Q240" s="107"/>
      <c r="R240" s="107"/>
      <c r="S240" s="107"/>
      <c r="T240" s="107"/>
      <c r="U240" s="107"/>
      <c r="V240" s="107"/>
      <c r="W240" s="107"/>
      <c r="X240" s="107"/>
      <c r="Y240" s="107"/>
      <c r="Z240" s="107"/>
      <c r="AA240" s="107"/>
      <c r="AB240" s="107"/>
      <c r="AC240" s="107"/>
      <c r="AD240" s="107"/>
      <c r="AE240" s="107"/>
      <c r="AF240" s="107"/>
      <c r="AG240" s="107"/>
      <c r="AH240" s="107"/>
      <c r="AI240" s="107"/>
      <c r="AJ240" s="107"/>
      <c r="AK240" s="107"/>
      <c r="AL240" s="107"/>
      <c r="AM240" s="107"/>
      <c r="AN240" s="107"/>
      <c r="AO240" s="107"/>
      <c r="AP240" s="107"/>
      <c r="AQ240" s="107"/>
      <c r="AR240" s="107"/>
      <c r="AS240" s="107"/>
      <c r="AT240" s="107"/>
      <c r="AU240" s="107"/>
      <c r="AV240" s="107"/>
      <c r="AW240" s="107"/>
      <c r="AX240" s="107"/>
      <c r="AY240" s="107"/>
      <c r="AZ240" s="107"/>
      <c r="BA240" s="107"/>
      <c r="BB240" s="107"/>
    </row>
    <row r="241" spans="3:54" ht="12.75" customHeight="1" x14ac:dyDescent="0.25">
      <c r="C241" s="107"/>
      <c r="D241" s="107"/>
      <c r="E241" s="107"/>
      <c r="F241" s="107"/>
      <c r="G241" s="107"/>
      <c r="H241" s="107"/>
      <c r="I241" s="107"/>
      <c r="J241" s="107"/>
      <c r="K241" s="107"/>
      <c r="L241" s="107"/>
      <c r="M241" s="107"/>
      <c r="N241" s="107"/>
      <c r="O241" s="107"/>
      <c r="P241" s="107"/>
      <c r="Q241" s="107"/>
      <c r="R241" s="107"/>
      <c r="S241" s="107"/>
      <c r="T241" s="107"/>
      <c r="U241" s="107"/>
      <c r="V241" s="107"/>
      <c r="W241" s="107"/>
      <c r="X241" s="107"/>
      <c r="Y241" s="107"/>
      <c r="Z241" s="107"/>
      <c r="AA241" s="107"/>
      <c r="AB241" s="107"/>
      <c r="AC241" s="107"/>
      <c r="AD241" s="107"/>
      <c r="AE241" s="107"/>
      <c r="AF241" s="107"/>
      <c r="AG241" s="107"/>
      <c r="AH241" s="107"/>
      <c r="AI241" s="107"/>
      <c r="AJ241" s="107"/>
      <c r="AK241" s="107"/>
      <c r="AL241" s="107"/>
      <c r="AM241" s="107"/>
      <c r="AN241" s="107"/>
      <c r="AO241" s="107"/>
      <c r="AP241" s="107"/>
      <c r="AQ241" s="107"/>
      <c r="AR241" s="107"/>
      <c r="AS241" s="107"/>
      <c r="AT241" s="107"/>
      <c r="AU241" s="107"/>
      <c r="AV241" s="107"/>
      <c r="AW241" s="107"/>
      <c r="AX241" s="107"/>
      <c r="AY241" s="107"/>
      <c r="AZ241" s="107"/>
      <c r="BA241" s="107"/>
      <c r="BB241" s="107"/>
    </row>
    <row r="242" spans="3:54" ht="12.75" customHeight="1" x14ac:dyDescent="0.25">
      <c r="C242" s="107"/>
      <c r="D242" s="107"/>
      <c r="E242" s="107"/>
      <c r="F242" s="107"/>
      <c r="G242" s="107"/>
      <c r="H242" s="107"/>
      <c r="I242" s="107"/>
      <c r="J242" s="107"/>
      <c r="K242" s="107"/>
      <c r="L242" s="107"/>
      <c r="M242" s="107"/>
      <c r="N242" s="107"/>
      <c r="O242" s="107"/>
      <c r="P242" s="107"/>
      <c r="Q242" s="107"/>
      <c r="R242" s="107"/>
      <c r="S242" s="107"/>
      <c r="T242" s="107"/>
      <c r="U242" s="107"/>
      <c r="V242" s="107"/>
      <c r="W242" s="107"/>
      <c r="X242" s="107"/>
      <c r="Y242" s="107"/>
      <c r="Z242" s="107"/>
      <c r="AA242" s="107"/>
      <c r="AB242" s="107"/>
      <c r="AC242" s="107"/>
      <c r="AD242" s="107"/>
      <c r="AE242" s="107"/>
      <c r="AF242" s="107"/>
      <c r="AG242" s="107"/>
      <c r="AH242" s="107"/>
      <c r="AI242" s="107"/>
      <c r="AJ242" s="107"/>
      <c r="AK242" s="107"/>
      <c r="AL242" s="107"/>
      <c r="AM242" s="107"/>
      <c r="AN242" s="107"/>
      <c r="AO242" s="107"/>
      <c r="AP242" s="107"/>
      <c r="AQ242" s="107"/>
      <c r="AR242" s="107"/>
      <c r="AS242" s="107"/>
      <c r="AT242" s="107"/>
      <c r="AU242" s="107"/>
      <c r="AV242" s="107"/>
      <c r="AW242" s="107"/>
      <c r="AX242" s="107"/>
      <c r="AY242" s="107"/>
      <c r="AZ242" s="107"/>
      <c r="BA242" s="107"/>
      <c r="BB242" s="107"/>
    </row>
    <row r="243" spans="3:54" ht="12.75" customHeight="1" x14ac:dyDescent="0.25"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  <c r="P243" s="107"/>
      <c r="Q243" s="107"/>
      <c r="R243" s="107"/>
      <c r="S243" s="107"/>
      <c r="T243" s="107"/>
      <c r="U243" s="107"/>
      <c r="V243" s="107"/>
      <c r="W243" s="107"/>
      <c r="X243" s="107"/>
      <c r="Y243" s="107"/>
      <c r="Z243" s="107"/>
      <c r="AA243" s="107"/>
      <c r="AB243" s="107"/>
      <c r="AC243" s="107"/>
      <c r="AD243" s="107"/>
      <c r="AE243" s="107"/>
      <c r="AF243" s="107"/>
      <c r="AG243" s="107"/>
      <c r="AH243" s="107"/>
      <c r="AI243" s="107"/>
      <c r="AJ243" s="107"/>
      <c r="AK243" s="107"/>
      <c r="AL243" s="107"/>
      <c r="AM243" s="107"/>
      <c r="AN243" s="107"/>
      <c r="AO243" s="107"/>
      <c r="AP243" s="107"/>
      <c r="AQ243" s="107"/>
      <c r="AR243" s="107"/>
      <c r="AS243" s="107"/>
      <c r="AT243" s="107"/>
      <c r="AU243" s="107"/>
      <c r="AV243" s="107"/>
      <c r="AW243" s="107"/>
      <c r="AX243" s="107"/>
      <c r="AY243" s="107"/>
      <c r="AZ243" s="107"/>
      <c r="BA243" s="107"/>
      <c r="BB243" s="107"/>
    </row>
    <row r="244" spans="3:54" ht="12.75" customHeight="1" x14ac:dyDescent="0.25">
      <c r="C244" s="107"/>
      <c r="D244" s="107"/>
      <c r="E244" s="107"/>
      <c r="F244" s="107"/>
      <c r="G244" s="107"/>
      <c r="H244" s="107"/>
      <c r="I244" s="107"/>
      <c r="J244" s="107"/>
      <c r="K244" s="107"/>
      <c r="L244" s="107"/>
      <c r="M244" s="107"/>
      <c r="N244" s="107"/>
      <c r="O244" s="107"/>
      <c r="P244" s="107"/>
      <c r="Q244" s="107"/>
      <c r="R244" s="107"/>
      <c r="S244" s="107"/>
      <c r="T244" s="107"/>
      <c r="U244" s="107"/>
      <c r="V244" s="107"/>
      <c r="W244" s="107"/>
      <c r="X244" s="107"/>
      <c r="Y244" s="107"/>
      <c r="Z244" s="107"/>
      <c r="AA244" s="107"/>
      <c r="AB244" s="107"/>
      <c r="AC244" s="107"/>
      <c r="AD244" s="107"/>
      <c r="AE244" s="107"/>
      <c r="AF244" s="107"/>
      <c r="AG244" s="107"/>
      <c r="AH244" s="107"/>
      <c r="AI244" s="107"/>
      <c r="AJ244" s="107"/>
      <c r="AK244" s="107"/>
      <c r="AL244" s="107"/>
      <c r="AM244" s="107"/>
      <c r="AN244" s="107"/>
      <c r="AO244" s="107"/>
      <c r="AP244" s="107"/>
      <c r="AQ244" s="107"/>
      <c r="AR244" s="107"/>
      <c r="AS244" s="107"/>
      <c r="AT244" s="107"/>
      <c r="AU244" s="107"/>
      <c r="AV244" s="107"/>
      <c r="AW244" s="107"/>
      <c r="AX244" s="107"/>
      <c r="AY244" s="107"/>
      <c r="AZ244" s="107"/>
      <c r="BA244" s="107"/>
      <c r="BB244" s="107"/>
    </row>
    <row r="245" spans="3:54" ht="12.75" customHeight="1" x14ac:dyDescent="0.25">
      <c r="C245" s="107"/>
      <c r="D245" s="107"/>
      <c r="E245" s="107"/>
      <c r="F245" s="107"/>
      <c r="G245" s="107"/>
      <c r="H245" s="107"/>
      <c r="I245" s="107"/>
      <c r="J245" s="107"/>
      <c r="K245" s="107"/>
      <c r="L245" s="107"/>
      <c r="M245" s="107"/>
      <c r="N245" s="107"/>
      <c r="O245" s="107"/>
      <c r="P245" s="107"/>
      <c r="Q245" s="107"/>
      <c r="R245" s="107"/>
      <c r="S245" s="107"/>
      <c r="T245" s="107"/>
      <c r="U245" s="107"/>
      <c r="V245" s="107"/>
      <c r="W245" s="107"/>
      <c r="X245" s="107"/>
      <c r="Y245" s="107"/>
      <c r="Z245" s="107"/>
      <c r="AA245" s="107"/>
      <c r="AB245" s="107"/>
      <c r="AC245" s="107"/>
      <c r="AD245" s="107"/>
      <c r="AE245" s="107"/>
      <c r="AF245" s="107"/>
      <c r="AG245" s="107"/>
      <c r="AH245" s="107"/>
      <c r="AI245" s="107"/>
      <c r="AJ245" s="107"/>
      <c r="AK245" s="107"/>
      <c r="AL245" s="107"/>
      <c r="AM245" s="107"/>
      <c r="AN245" s="107"/>
      <c r="AO245" s="107"/>
      <c r="AP245" s="107"/>
      <c r="AQ245" s="107"/>
      <c r="AR245" s="107"/>
      <c r="AS245" s="107"/>
      <c r="AT245" s="107"/>
      <c r="AU245" s="107"/>
      <c r="AV245" s="107"/>
      <c r="AW245" s="107"/>
      <c r="AX245" s="107"/>
      <c r="AY245" s="107"/>
      <c r="AZ245" s="107"/>
      <c r="BA245" s="107"/>
      <c r="BB245" s="107"/>
    </row>
    <row r="246" spans="3:54" ht="12.75" customHeight="1" x14ac:dyDescent="0.25">
      <c r="C246" s="107"/>
      <c r="D246" s="107"/>
      <c r="E246" s="107"/>
      <c r="F246" s="107"/>
      <c r="G246" s="107"/>
      <c r="H246" s="107"/>
      <c r="I246" s="107"/>
      <c r="J246" s="107"/>
      <c r="K246" s="107"/>
      <c r="L246" s="107"/>
      <c r="M246" s="107"/>
      <c r="N246" s="107"/>
      <c r="O246" s="107"/>
      <c r="P246" s="107"/>
      <c r="Q246" s="107"/>
      <c r="R246" s="107"/>
      <c r="S246" s="107"/>
      <c r="T246" s="107"/>
      <c r="U246" s="107"/>
      <c r="V246" s="107"/>
      <c r="W246" s="107"/>
      <c r="X246" s="107"/>
      <c r="Y246" s="107"/>
      <c r="Z246" s="107"/>
      <c r="AA246" s="107"/>
      <c r="AB246" s="107"/>
      <c r="AC246" s="107"/>
      <c r="AD246" s="107"/>
      <c r="AE246" s="107"/>
      <c r="AF246" s="107"/>
      <c r="AG246" s="107"/>
      <c r="AH246" s="107"/>
      <c r="AI246" s="107"/>
      <c r="AJ246" s="107"/>
      <c r="AK246" s="107"/>
      <c r="AL246" s="107"/>
      <c r="AM246" s="107"/>
      <c r="AN246" s="107"/>
      <c r="AO246" s="107"/>
      <c r="AP246" s="107"/>
      <c r="AQ246" s="107"/>
      <c r="AR246" s="107"/>
      <c r="AS246" s="107"/>
      <c r="AT246" s="107"/>
      <c r="AU246" s="107"/>
      <c r="AV246" s="107"/>
      <c r="AW246" s="107"/>
      <c r="AX246" s="107"/>
      <c r="AY246" s="107"/>
      <c r="AZ246" s="107"/>
      <c r="BA246" s="107"/>
      <c r="BB246" s="107"/>
    </row>
    <row r="247" spans="3:54" ht="12.75" customHeight="1" x14ac:dyDescent="0.25">
      <c r="C247" s="107"/>
      <c r="D247" s="107"/>
      <c r="E247" s="107"/>
      <c r="F247" s="107"/>
      <c r="G247" s="107"/>
      <c r="H247" s="107"/>
      <c r="I247" s="107"/>
      <c r="J247" s="107"/>
      <c r="K247" s="107"/>
      <c r="L247" s="107"/>
      <c r="M247" s="107"/>
      <c r="N247" s="107"/>
      <c r="O247" s="107"/>
      <c r="P247" s="107"/>
      <c r="Q247" s="107"/>
      <c r="R247" s="107"/>
      <c r="S247" s="107"/>
      <c r="T247" s="107"/>
      <c r="U247" s="107"/>
      <c r="V247" s="107"/>
      <c r="W247" s="107"/>
      <c r="X247" s="107"/>
      <c r="Y247" s="107"/>
      <c r="Z247" s="107"/>
      <c r="AA247" s="107"/>
      <c r="AB247" s="107"/>
      <c r="AC247" s="107"/>
      <c r="AD247" s="107"/>
      <c r="AE247" s="107"/>
      <c r="AF247" s="107"/>
      <c r="AG247" s="107"/>
      <c r="AH247" s="107"/>
      <c r="AI247" s="107"/>
      <c r="AJ247" s="107"/>
      <c r="AK247" s="107"/>
      <c r="AL247" s="107"/>
      <c r="AM247" s="107"/>
      <c r="AN247" s="107"/>
      <c r="AO247" s="107"/>
      <c r="AP247" s="107"/>
      <c r="AQ247" s="107"/>
      <c r="AR247" s="107"/>
      <c r="AS247" s="107"/>
      <c r="AT247" s="107"/>
      <c r="AU247" s="107"/>
      <c r="AV247" s="107"/>
      <c r="AW247" s="107"/>
      <c r="AX247" s="107"/>
      <c r="AY247" s="107"/>
      <c r="AZ247" s="107"/>
      <c r="BA247" s="107"/>
      <c r="BB247" s="107"/>
    </row>
    <row r="248" spans="3:54" ht="12.75" customHeight="1" x14ac:dyDescent="0.25">
      <c r="C248" s="107"/>
      <c r="D248" s="107"/>
      <c r="E248" s="107"/>
      <c r="F248" s="107"/>
      <c r="G248" s="107"/>
      <c r="H248" s="107"/>
      <c r="I248" s="107"/>
      <c r="J248" s="107"/>
      <c r="K248" s="107"/>
      <c r="L248" s="107"/>
      <c r="M248" s="107"/>
      <c r="N248" s="107"/>
      <c r="O248" s="107"/>
      <c r="P248" s="107"/>
      <c r="Q248" s="107"/>
      <c r="R248" s="107"/>
      <c r="S248" s="107"/>
      <c r="T248" s="107"/>
      <c r="U248" s="107"/>
      <c r="V248" s="107"/>
      <c r="W248" s="107"/>
      <c r="X248" s="107"/>
      <c r="Y248" s="107"/>
      <c r="Z248" s="107"/>
      <c r="AA248" s="107"/>
      <c r="AB248" s="107"/>
      <c r="AC248" s="107"/>
      <c r="AD248" s="107"/>
      <c r="AE248" s="107"/>
      <c r="AF248" s="107"/>
      <c r="AG248" s="107"/>
      <c r="AH248" s="107"/>
      <c r="AI248" s="107"/>
      <c r="AJ248" s="107"/>
      <c r="AK248" s="107"/>
      <c r="AL248" s="107"/>
      <c r="AM248" s="107"/>
      <c r="AN248" s="107"/>
      <c r="AO248" s="107"/>
      <c r="AP248" s="107"/>
      <c r="AQ248" s="107"/>
      <c r="AR248" s="107"/>
      <c r="AS248" s="107"/>
      <c r="AT248" s="107"/>
      <c r="AU248" s="107"/>
      <c r="AV248" s="107"/>
      <c r="AW248" s="107"/>
      <c r="AX248" s="107"/>
      <c r="AY248" s="107"/>
      <c r="AZ248" s="107"/>
      <c r="BA248" s="107"/>
      <c r="BB248" s="107"/>
    </row>
    <row r="249" spans="3:54" ht="12.75" customHeight="1" x14ac:dyDescent="0.25">
      <c r="C249" s="107"/>
      <c r="D249" s="107"/>
      <c r="E249" s="107"/>
      <c r="F249" s="107"/>
      <c r="G249" s="107"/>
      <c r="H249" s="107"/>
      <c r="I249" s="107"/>
      <c r="J249" s="107"/>
      <c r="K249" s="107"/>
      <c r="L249" s="107"/>
      <c r="M249" s="107"/>
      <c r="N249" s="107"/>
      <c r="O249" s="107"/>
      <c r="P249" s="107"/>
      <c r="Q249" s="107"/>
      <c r="R249" s="107"/>
      <c r="S249" s="107"/>
      <c r="T249" s="107"/>
      <c r="U249" s="107"/>
      <c r="V249" s="107"/>
      <c r="W249" s="107"/>
      <c r="X249" s="107"/>
      <c r="Y249" s="107"/>
      <c r="Z249" s="107"/>
      <c r="AA249" s="107"/>
      <c r="AB249" s="107"/>
      <c r="AC249" s="107"/>
      <c r="AD249" s="107"/>
      <c r="AE249" s="107"/>
      <c r="AF249" s="107"/>
      <c r="AG249" s="107"/>
      <c r="AH249" s="107"/>
      <c r="AI249" s="107"/>
      <c r="AJ249" s="107"/>
      <c r="AK249" s="107"/>
      <c r="AL249" s="107"/>
      <c r="AM249" s="107"/>
      <c r="AN249" s="107"/>
      <c r="AO249" s="107"/>
      <c r="AP249" s="107"/>
      <c r="AQ249" s="107"/>
      <c r="AR249" s="107"/>
      <c r="AS249" s="107"/>
      <c r="AT249" s="107"/>
      <c r="AU249" s="107"/>
      <c r="AV249" s="107"/>
      <c r="AW249" s="107"/>
      <c r="AX249" s="107"/>
      <c r="AY249" s="107"/>
      <c r="AZ249" s="107"/>
      <c r="BA249" s="107"/>
      <c r="BB249" s="107"/>
    </row>
    <row r="250" spans="3:54" ht="12.75" customHeight="1" x14ac:dyDescent="0.25">
      <c r="C250" s="107"/>
      <c r="D250" s="107"/>
      <c r="E250" s="107"/>
      <c r="F250" s="107"/>
      <c r="G250" s="107"/>
      <c r="H250" s="107"/>
      <c r="I250" s="107"/>
      <c r="J250" s="107"/>
      <c r="K250" s="107"/>
      <c r="L250" s="107"/>
      <c r="M250" s="107"/>
      <c r="N250" s="107"/>
      <c r="O250" s="107"/>
      <c r="P250" s="107"/>
      <c r="Q250" s="107"/>
      <c r="R250" s="107"/>
      <c r="S250" s="107"/>
      <c r="T250" s="107"/>
      <c r="U250" s="107"/>
      <c r="V250" s="107"/>
      <c r="W250" s="107"/>
      <c r="X250" s="107"/>
      <c r="Y250" s="107"/>
      <c r="Z250" s="107"/>
      <c r="AA250" s="107"/>
      <c r="AB250" s="107"/>
      <c r="AC250" s="107"/>
      <c r="AD250" s="107"/>
      <c r="AE250" s="107"/>
      <c r="AF250" s="107"/>
      <c r="AG250" s="107"/>
      <c r="AH250" s="107"/>
      <c r="AI250" s="107"/>
      <c r="AJ250" s="107"/>
      <c r="AK250" s="107"/>
      <c r="AL250" s="107"/>
      <c r="AM250" s="107"/>
      <c r="AN250" s="107"/>
      <c r="AO250" s="107"/>
      <c r="AP250" s="107"/>
      <c r="AQ250" s="107"/>
      <c r="AR250" s="107"/>
      <c r="AS250" s="107"/>
      <c r="AT250" s="107"/>
      <c r="AU250" s="107"/>
      <c r="AV250" s="107"/>
      <c r="AW250" s="107"/>
      <c r="AX250" s="107"/>
      <c r="AY250" s="107"/>
      <c r="AZ250" s="107"/>
      <c r="BA250" s="107"/>
      <c r="BB250" s="107"/>
    </row>
    <row r="251" spans="3:54" ht="12.75" customHeight="1" x14ac:dyDescent="0.25">
      <c r="C251" s="107"/>
      <c r="D251" s="107"/>
      <c r="E251" s="107"/>
      <c r="F251" s="107"/>
      <c r="G251" s="107"/>
      <c r="H251" s="107"/>
      <c r="I251" s="107"/>
      <c r="J251" s="107"/>
      <c r="K251" s="107"/>
      <c r="L251" s="107"/>
      <c r="M251" s="107"/>
      <c r="N251" s="107"/>
      <c r="O251" s="107"/>
      <c r="P251" s="107"/>
      <c r="Q251" s="107"/>
      <c r="R251" s="107"/>
      <c r="S251" s="107"/>
      <c r="T251" s="107"/>
      <c r="U251" s="107"/>
      <c r="V251" s="107"/>
      <c r="W251" s="107"/>
      <c r="X251" s="107"/>
      <c r="Y251" s="107"/>
      <c r="Z251" s="107"/>
      <c r="AA251" s="107"/>
      <c r="AB251" s="107"/>
      <c r="AC251" s="107"/>
      <c r="AD251" s="107"/>
      <c r="AE251" s="107"/>
      <c r="AF251" s="107"/>
      <c r="AG251" s="107"/>
      <c r="AH251" s="107"/>
      <c r="AI251" s="107"/>
      <c r="AJ251" s="107"/>
      <c r="AK251" s="107"/>
      <c r="AL251" s="107"/>
      <c r="AM251" s="107"/>
      <c r="AN251" s="107"/>
      <c r="AO251" s="107"/>
      <c r="AP251" s="107"/>
      <c r="AQ251" s="107"/>
      <c r="AR251" s="107"/>
      <c r="AS251" s="107"/>
      <c r="AT251" s="107"/>
      <c r="AU251" s="107"/>
      <c r="AV251" s="107"/>
      <c r="AW251" s="107"/>
      <c r="AX251" s="107"/>
      <c r="AY251" s="107"/>
      <c r="AZ251" s="107"/>
      <c r="BA251" s="107"/>
      <c r="BB251" s="107"/>
    </row>
    <row r="252" spans="3:54" ht="12.75" customHeight="1" x14ac:dyDescent="0.25">
      <c r="C252" s="107"/>
      <c r="D252" s="107"/>
      <c r="E252" s="107"/>
      <c r="F252" s="107"/>
      <c r="G252" s="107"/>
      <c r="H252" s="107"/>
      <c r="I252" s="107"/>
      <c r="J252" s="107"/>
      <c r="K252" s="107"/>
      <c r="L252" s="107"/>
      <c r="M252" s="107"/>
      <c r="N252" s="107"/>
      <c r="O252" s="107"/>
      <c r="P252" s="107"/>
      <c r="Q252" s="107"/>
      <c r="R252" s="107"/>
      <c r="S252" s="107"/>
      <c r="T252" s="107"/>
      <c r="U252" s="107"/>
      <c r="V252" s="107"/>
      <c r="W252" s="107"/>
      <c r="X252" s="107"/>
      <c r="Y252" s="107"/>
      <c r="Z252" s="107"/>
      <c r="AA252" s="107"/>
      <c r="AB252" s="107"/>
      <c r="AC252" s="107"/>
      <c r="AD252" s="107"/>
      <c r="AE252" s="107"/>
      <c r="AF252" s="107"/>
      <c r="AG252" s="107"/>
      <c r="AH252" s="107"/>
      <c r="AI252" s="107"/>
      <c r="AJ252" s="107"/>
      <c r="AK252" s="107"/>
      <c r="AL252" s="107"/>
      <c r="AM252" s="107"/>
      <c r="AN252" s="107"/>
      <c r="AO252" s="107"/>
      <c r="AP252" s="107"/>
      <c r="AQ252" s="107"/>
      <c r="AR252" s="107"/>
      <c r="AS252" s="107"/>
      <c r="AT252" s="107"/>
      <c r="AU252" s="107"/>
      <c r="AV252" s="107"/>
      <c r="AW252" s="107"/>
      <c r="AX252" s="107"/>
      <c r="AY252" s="107"/>
      <c r="AZ252" s="107"/>
      <c r="BA252" s="107"/>
      <c r="BB252" s="107"/>
    </row>
    <row r="253" spans="3:54" ht="12.75" customHeight="1" x14ac:dyDescent="0.25">
      <c r="C253" s="107"/>
      <c r="D253" s="107"/>
      <c r="E253" s="107"/>
      <c r="F253" s="107"/>
      <c r="G253" s="107"/>
      <c r="H253" s="107"/>
      <c r="I253" s="107"/>
      <c r="J253" s="107"/>
      <c r="K253" s="107"/>
      <c r="L253" s="107"/>
      <c r="M253" s="107"/>
      <c r="N253" s="107"/>
      <c r="O253" s="107"/>
      <c r="P253" s="107"/>
      <c r="Q253" s="107"/>
      <c r="R253" s="107"/>
      <c r="S253" s="107"/>
      <c r="T253" s="107"/>
      <c r="U253" s="107"/>
      <c r="V253" s="107"/>
      <c r="W253" s="107"/>
      <c r="X253" s="107"/>
      <c r="Y253" s="107"/>
      <c r="Z253" s="107"/>
      <c r="AA253" s="107"/>
      <c r="AB253" s="107"/>
      <c r="AC253" s="107"/>
      <c r="AD253" s="107"/>
      <c r="AE253" s="107"/>
      <c r="AF253" s="107"/>
      <c r="AG253" s="107"/>
      <c r="AH253" s="107"/>
      <c r="AI253" s="107"/>
      <c r="AJ253" s="107"/>
      <c r="AK253" s="107"/>
      <c r="AL253" s="107"/>
      <c r="AM253" s="107"/>
      <c r="AN253" s="107"/>
      <c r="AO253" s="107"/>
      <c r="AP253" s="107"/>
      <c r="AQ253" s="107"/>
      <c r="AR253" s="107"/>
      <c r="AS253" s="107"/>
      <c r="AT253" s="107"/>
      <c r="AU253" s="107"/>
      <c r="AV253" s="107"/>
      <c r="AW253" s="107"/>
      <c r="AX253" s="107"/>
      <c r="AY253" s="107"/>
      <c r="AZ253" s="107"/>
      <c r="BA253" s="107"/>
      <c r="BB253" s="107"/>
    </row>
    <row r="254" spans="3:54" ht="12.75" customHeight="1" x14ac:dyDescent="0.25">
      <c r="C254" s="107"/>
      <c r="D254" s="107"/>
      <c r="E254" s="107"/>
      <c r="F254" s="107"/>
      <c r="G254" s="107"/>
      <c r="H254" s="107"/>
      <c r="I254" s="107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107"/>
      <c r="W254" s="107"/>
      <c r="X254" s="107"/>
      <c r="Y254" s="107"/>
      <c r="Z254" s="107"/>
      <c r="AA254" s="107"/>
      <c r="AB254" s="107"/>
      <c r="AC254" s="107"/>
      <c r="AD254" s="107"/>
      <c r="AE254" s="107"/>
      <c r="AF254" s="107"/>
      <c r="AG254" s="107"/>
      <c r="AH254" s="107"/>
      <c r="AI254" s="107"/>
      <c r="AJ254" s="107"/>
      <c r="AK254" s="107"/>
      <c r="AL254" s="107"/>
      <c r="AM254" s="107"/>
      <c r="AN254" s="107"/>
      <c r="AO254" s="107"/>
      <c r="AP254" s="107"/>
      <c r="AQ254" s="107"/>
      <c r="AR254" s="107"/>
      <c r="AS254" s="107"/>
      <c r="AT254" s="107"/>
      <c r="AU254" s="107"/>
      <c r="AV254" s="107"/>
      <c r="AW254" s="107"/>
      <c r="AX254" s="107"/>
      <c r="AY254" s="107"/>
      <c r="AZ254" s="107"/>
      <c r="BA254" s="107"/>
      <c r="BB254" s="107"/>
    </row>
    <row r="255" spans="3:54" ht="12.75" customHeight="1" x14ac:dyDescent="0.25">
      <c r="C255" s="107"/>
      <c r="D255" s="107"/>
      <c r="E255" s="107"/>
      <c r="F255" s="107"/>
      <c r="G255" s="107"/>
      <c r="H255" s="107"/>
      <c r="I255" s="107"/>
      <c r="J255" s="107"/>
      <c r="K255" s="107"/>
      <c r="L255" s="107"/>
      <c r="M255" s="107"/>
      <c r="N255" s="107"/>
      <c r="O255" s="107"/>
      <c r="P255" s="107"/>
      <c r="Q255" s="107"/>
      <c r="R255" s="107"/>
      <c r="S255" s="107"/>
      <c r="T255" s="107"/>
      <c r="U255" s="107"/>
      <c r="V255" s="107"/>
      <c r="W255" s="107"/>
      <c r="X255" s="107"/>
      <c r="Y255" s="107"/>
      <c r="Z255" s="107"/>
      <c r="AA255" s="107"/>
      <c r="AB255" s="107"/>
      <c r="AC255" s="107"/>
      <c r="AD255" s="107"/>
      <c r="AE255" s="107"/>
      <c r="AF255" s="107"/>
      <c r="AG255" s="107"/>
      <c r="AH255" s="107"/>
      <c r="AI255" s="107"/>
      <c r="AJ255" s="107"/>
      <c r="AK255" s="107"/>
      <c r="AL255" s="107"/>
      <c r="AM255" s="107"/>
      <c r="AN255" s="107"/>
      <c r="AO255" s="107"/>
      <c r="AP255" s="107"/>
      <c r="AQ255" s="107"/>
      <c r="AR255" s="107"/>
      <c r="AS255" s="107"/>
      <c r="AT255" s="107"/>
      <c r="AU255" s="107"/>
      <c r="AV255" s="107"/>
      <c r="AW255" s="107"/>
      <c r="AX255" s="107"/>
      <c r="AY255" s="107"/>
      <c r="AZ255" s="107"/>
      <c r="BA255" s="107"/>
      <c r="BB255" s="107"/>
    </row>
    <row r="256" spans="3:54" ht="12.75" customHeight="1" x14ac:dyDescent="0.25">
      <c r="C256" s="107"/>
      <c r="D256" s="107"/>
      <c r="E256" s="107"/>
      <c r="F256" s="107"/>
      <c r="G256" s="107"/>
      <c r="H256" s="107"/>
      <c r="I256" s="107"/>
      <c r="J256" s="107"/>
      <c r="K256" s="107"/>
      <c r="L256" s="107"/>
      <c r="M256" s="107"/>
      <c r="N256" s="107"/>
      <c r="O256" s="107"/>
      <c r="P256" s="107"/>
      <c r="Q256" s="107"/>
      <c r="R256" s="107"/>
      <c r="S256" s="107"/>
      <c r="T256" s="107"/>
      <c r="U256" s="107"/>
      <c r="V256" s="107"/>
      <c r="W256" s="107"/>
      <c r="X256" s="107"/>
      <c r="Y256" s="107"/>
      <c r="Z256" s="107"/>
      <c r="AA256" s="107"/>
      <c r="AB256" s="107"/>
      <c r="AC256" s="107"/>
      <c r="AD256" s="107"/>
      <c r="AE256" s="107"/>
      <c r="AF256" s="107"/>
      <c r="AG256" s="107"/>
      <c r="AH256" s="107"/>
      <c r="AI256" s="107"/>
      <c r="AJ256" s="107"/>
      <c r="AK256" s="107"/>
      <c r="AL256" s="107"/>
      <c r="AM256" s="107"/>
      <c r="AN256" s="107"/>
      <c r="AO256" s="107"/>
      <c r="AP256" s="107"/>
      <c r="AQ256" s="107"/>
      <c r="AR256" s="107"/>
      <c r="AS256" s="107"/>
      <c r="AT256" s="107"/>
      <c r="AU256" s="107"/>
      <c r="AV256" s="107"/>
      <c r="AW256" s="107"/>
      <c r="AX256" s="107"/>
      <c r="AY256" s="107"/>
      <c r="AZ256" s="107"/>
      <c r="BA256" s="107"/>
      <c r="BB256" s="107"/>
    </row>
    <row r="257" spans="3:54" ht="12.75" customHeight="1" x14ac:dyDescent="0.25">
      <c r="C257" s="107"/>
      <c r="D257" s="107"/>
      <c r="E257" s="107"/>
      <c r="F257" s="107"/>
      <c r="G257" s="107"/>
      <c r="H257" s="107"/>
      <c r="I257" s="107"/>
      <c r="J257" s="107"/>
      <c r="K257" s="107"/>
      <c r="L257" s="107"/>
      <c r="M257" s="107"/>
      <c r="N257" s="107"/>
      <c r="O257" s="107"/>
      <c r="P257" s="107"/>
      <c r="Q257" s="107"/>
      <c r="R257" s="107"/>
      <c r="S257" s="107"/>
      <c r="T257" s="107"/>
      <c r="U257" s="107"/>
      <c r="V257" s="107"/>
      <c r="W257" s="107"/>
      <c r="X257" s="107"/>
      <c r="Y257" s="107"/>
      <c r="Z257" s="107"/>
      <c r="AA257" s="107"/>
      <c r="AB257" s="107"/>
      <c r="AC257" s="107"/>
      <c r="AD257" s="107"/>
      <c r="AE257" s="107"/>
      <c r="AF257" s="107"/>
      <c r="AG257" s="107"/>
      <c r="AH257" s="107"/>
      <c r="AI257" s="107"/>
      <c r="AJ257" s="107"/>
      <c r="AK257" s="107"/>
      <c r="AL257" s="107"/>
      <c r="AM257" s="107"/>
      <c r="AN257" s="107"/>
      <c r="AO257" s="107"/>
      <c r="AP257" s="107"/>
      <c r="AQ257" s="107"/>
      <c r="AR257" s="107"/>
      <c r="AS257" s="107"/>
      <c r="AT257" s="107"/>
      <c r="AU257" s="107"/>
      <c r="AV257" s="107"/>
      <c r="AW257" s="107"/>
      <c r="AX257" s="107"/>
      <c r="AY257" s="107"/>
      <c r="AZ257" s="107"/>
      <c r="BA257" s="107"/>
      <c r="BB257" s="107"/>
    </row>
    <row r="258" spans="3:54" ht="12.75" customHeight="1" x14ac:dyDescent="0.25">
      <c r="C258" s="107"/>
      <c r="D258" s="107"/>
      <c r="E258" s="107"/>
      <c r="F258" s="107"/>
      <c r="G258" s="107"/>
      <c r="H258" s="107"/>
      <c r="I258" s="107"/>
      <c r="J258" s="107"/>
      <c r="K258" s="107"/>
      <c r="L258" s="107"/>
      <c r="M258" s="107"/>
      <c r="N258" s="107"/>
      <c r="O258" s="107"/>
      <c r="P258" s="107"/>
      <c r="Q258" s="107"/>
      <c r="R258" s="107"/>
      <c r="S258" s="107"/>
      <c r="T258" s="107"/>
      <c r="U258" s="107"/>
      <c r="V258" s="107"/>
      <c r="W258" s="107"/>
      <c r="X258" s="107"/>
      <c r="Y258" s="107"/>
      <c r="Z258" s="107"/>
      <c r="AA258" s="107"/>
      <c r="AB258" s="107"/>
      <c r="AC258" s="107"/>
      <c r="AD258" s="107"/>
      <c r="AE258" s="107"/>
      <c r="AF258" s="107"/>
      <c r="AG258" s="107"/>
      <c r="AH258" s="107"/>
      <c r="AI258" s="107"/>
      <c r="AJ258" s="107"/>
      <c r="AK258" s="107"/>
      <c r="AL258" s="107"/>
      <c r="AM258" s="107"/>
      <c r="AN258" s="107"/>
      <c r="AO258" s="107"/>
      <c r="AP258" s="107"/>
      <c r="AQ258" s="107"/>
      <c r="AR258" s="107"/>
      <c r="AS258" s="107"/>
      <c r="AT258" s="107"/>
      <c r="AU258" s="107"/>
      <c r="AV258" s="107"/>
      <c r="AW258" s="107"/>
      <c r="AX258" s="107"/>
      <c r="AY258" s="107"/>
      <c r="AZ258" s="107"/>
      <c r="BA258" s="107"/>
      <c r="BB258" s="107"/>
    </row>
    <row r="259" spans="3:54" ht="12.75" customHeight="1" x14ac:dyDescent="0.25">
      <c r="C259" s="107"/>
      <c r="D259" s="107"/>
      <c r="E259" s="107"/>
      <c r="F259" s="107"/>
      <c r="G259" s="107"/>
      <c r="H259" s="107"/>
      <c r="I259" s="107"/>
      <c r="J259" s="107"/>
      <c r="K259" s="107"/>
      <c r="L259" s="107"/>
      <c r="M259" s="107"/>
      <c r="N259" s="107"/>
      <c r="O259" s="107"/>
      <c r="P259" s="107"/>
      <c r="Q259" s="107"/>
      <c r="R259" s="107"/>
      <c r="S259" s="107"/>
      <c r="T259" s="107"/>
      <c r="U259" s="107"/>
      <c r="V259" s="107"/>
      <c r="W259" s="107"/>
      <c r="X259" s="107"/>
      <c r="Y259" s="107"/>
      <c r="Z259" s="107"/>
      <c r="AA259" s="107"/>
      <c r="AB259" s="107"/>
      <c r="AC259" s="107"/>
      <c r="AD259" s="107"/>
      <c r="AE259" s="107"/>
      <c r="AF259" s="107"/>
      <c r="AG259" s="107"/>
      <c r="AH259" s="107"/>
      <c r="AI259" s="107"/>
      <c r="AJ259" s="107"/>
      <c r="AK259" s="107"/>
      <c r="AL259" s="107"/>
      <c r="AM259" s="107"/>
      <c r="AN259" s="107"/>
      <c r="AO259" s="107"/>
      <c r="AP259" s="107"/>
      <c r="AQ259" s="107"/>
      <c r="AR259" s="107"/>
      <c r="AS259" s="107"/>
      <c r="AT259" s="107"/>
      <c r="AU259" s="107"/>
      <c r="AV259" s="107"/>
      <c r="AW259" s="107"/>
      <c r="AX259" s="107"/>
      <c r="AY259" s="107"/>
      <c r="AZ259" s="107"/>
      <c r="BA259" s="107"/>
      <c r="BB259" s="107"/>
    </row>
    <row r="260" spans="3:54" ht="12.75" customHeight="1" x14ac:dyDescent="0.25">
      <c r="C260" s="107"/>
      <c r="D260" s="107"/>
      <c r="E260" s="107"/>
      <c r="F260" s="107"/>
      <c r="G260" s="107"/>
      <c r="H260" s="107"/>
      <c r="I260" s="107"/>
      <c r="J260" s="107"/>
      <c r="K260" s="107"/>
      <c r="L260" s="107"/>
      <c r="M260" s="107"/>
      <c r="N260" s="107"/>
      <c r="O260" s="107"/>
      <c r="P260" s="107"/>
      <c r="Q260" s="107"/>
      <c r="R260" s="107"/>
      <c r="S260" s="107"/>
      <c r="T260" s="107"/>
      <c r="U260" s="107"/>
      <c r="V260" s="107"/>
      <c r="W260" s="107"/>
      <c r="X260" s="107"/>
      <c r="Y260" s="107"/>
      <c r="Z260" s="107"/>
      <c r="AA260" s="107"/>
      <c r="AB260" s="107"/>
      <c r="AC260" s="107"/>
      <c r="AD260" s="107"/>
      <c r="AE260" s="107"/>
      <c r="AF260" s="107"/>
      <c r="AG260" s="107"/>
      <c r="AH260" s="107"/>
      <c r="AI260" s="107"/>
      <c r="AJ260" s="107"/>
      <c r="AK260" s="107"/>
      <c r="AL260" s="107"/>
      <c r="AM260" s="107"/>
      <c r="AN260" s="107"/>
      <c r="AO260" s="107"/>
      <c r="AP260" s="107"/>
      <c r="AQ260" s="107"/>
      <c r="AR260" s="107"/>
      <c r="AS260" s="107"/>
      <c r="AT260" s="107"/>
      <c r="AU260" s="107"/>
      <c r="AV260" s="107"/>
      <c r="AW260" s="107"/>
      <c r="AX260" s="107"/>
      <c r="AY260" s="107"/>
      <c r="AZ260" s="107"/>
      <c r="BA260" s="107"/>
      <c r="BB260" s="107"/>
    </row>
    <row r="261" spans="3:54" ht="12.75" customHeight="1" x14ac:dyDescent="0.25">
      <c r="C261" s="107"/>
      <c r="D261" s="107"/>
      <c r="E261" s="107"/>
      <c r="F261" s="107"/>
      <c r="G261" s="107"/>
      <c r="H261" s="107"/>
      <c r="I261" s="107"/>
      <c r="J261" s="107"/>
      <c r="K261" s="107"/>
      <c r="L261" s="107"/>
      <c r="M261" s="107"/>
      <c r="N261" s="107"/>
      <c r="O261" s="107"/>
      <c r="P261" s="107"/>
      <c r="Q261" s="107"/>
      <c r="R261" s="107"/>
      <c r="S261" s="107"/>
      <c r="T261" s="107"/>
      <c r="U261" s="107"/>
      <c r="V261" s="107"/>
      <c r="W261" s="107"/>
      <c r="X261" s="107"/>
      <c r="Y261" s="107"/>
      <c r="Z261" s="107"/>
      <c r="AA261" s="107"/>
      <c r="AB261" s="107"/>
      <c r="AC261" s="107"/>
      <c r="AD261" s="107"/>
      <c r="AE261" s="107"/>
      <c r="AF261" s="107"/>
      <c r="AG261" s="107"/>
      <c r="AH261" s="107"/>
      <c r="AI261" s="107"/>
      <c r="AJ261" s="107"/>
      <c r="AK261" s="107"/>
      <c r="AL261" s="107"/>
      <c r="AM261" s="107"/>
      <c r="AN261" s="107"/>
      <c r="AO261" s="107"/>
      <c r="AP261" s="107"/>
      <c r="AQ261" s="107"/>
      <c r="AR261" s="107"/>
      <c r="AS261" s="107"/>
      <c r="AT261" s="107"/>
      <c r="AU261" s="107"/>
      <c r="AV261" s="107"/>
      <c r="AW261" s="107"/>
      <c r="AX261" s="107"/>
      <c r="AY261" s="107"/>
      <c r="AZ261" s="107"/>
      <c r="BA261" s="107"/>
      <c r="BB261" s="107"/>
    </row>
    <row r="262" spans="3:54" ht="12.75" customHeight="1" x14ac:dyDescent="0.25">
      <c r="C262" s="107"/>
      <c r="D262" s="107"/>
      <c r="E262" s="107"/>
      <c r="F262" s="107"/>
      <c r="G262" s="107"/>
      <c r="H262" s="107"/>
      <c r="I262" s="107"/>
      <c r="J262" s="107"/>
      <c r="K262" s="107"/>
      <c r="L262" s="107"/>
      <c r="M262" s="107"/>
      <c r="N262" s="107"/>
      <c r="O262" s="107"/>
      <c r="P262" s="107"/>
      <c r="Q262" s="107"/>
      <c r="R262" s="107"/>
      <c r="S262" s="107"/>
      <c r="T262" s="107"/>
      <c r="U262" s="107"/>
      <c r="V262" s="107"/>
      <c r="W262" s="107"/>
      <c r="X262" s="107"/>
      <c r="Y262" s="107"/>
      <c r="Z262" s="107"/>
      <c r="AA262" s="107"/>
      <c r="AB262" s="107"/>
      <c r="AC262" s="107"/>
      <c r="AD262" s="107"/>
      <c r="AE262" s="107"/>
      <c r="AF262" s="107"/>
      <c r="AG262" s="107"/>
      <c r="AH262" s="107"/>
      <c r="AI262" s="107"/>
      <c r="AJ262" s="107"/>
      <c r="AK262" s="107"/>
      <c r="AL262" s="107"/>
      <c r="AM262" s="107"/>
      <c r="AN262" s="107"/>
      <c r="AO262" s="107"/>
      <c r="AP262" s="107"/>
      <c r="AQ262" s="107"/>
      <c r="AR262" s="107"/>
      <c r="AS262" s="107"/>
      <c r="AT262" s="107"/>
      <c r="AU262" s="107"/>
      <c r="AV262" s="107"/>
      <c r="AW262" s="107"/>
      <c r="AX262" s="107"/>
      <c r="AY262" s="107"/>
      <c r="AZ262" s="107"/>
      <c r="BA262" s="107"/>
      <c r="BB262" s="107"/>
    </row>
    <row r="263" spans="3:54" ht="12.75" customHeight="1" x14ac:dyDescent="0.25">
      <c r="C263" s="107"/>
      <c r="D263" s="107"/>
      <c r="E263" s="107"/>
      <c r="F263" s="107"/>
      <c r="G263" s="107"/>
      <c r="H263" s="107"/>
      <c r="I263" s="107"/>
      <c r="J263" s="107"/>
      <c r="K263" s="107"/>
      <c r="L263" s="107"/>
      <c r="M263" s="107"/>
      <c r="N263" s="107"/>
      <c r="O263" s="107"/>
      <c r="P263" s="107"/>
      <c r="Q263" s="107"/>
      <c r="R263" s="107"/>
      <c r="S263" s="107"/>
      <c r="T263" s="107"/>
      <c r="U263" s="107"/>
      <c r="V263" s="107"/>
      <c r="W263" s="107"/>
      <c r="X263" s="107"/>
      <c r="Y263" s="107"/>
      <c r="Z263" s="107"/>
      <c r="AA263" s="107"/>
      <c r="AB263" s="107"/>
      <c r="AC263" s="107"/>
      <c r="AD263" s="107"/>
      <c r="AE263" s="107"/>
      <c r="AF263" s="107"/>
      <c r="AG263" s="107"/>
      <c r="AH263" s="107"/>
      <c r="AI263" s="107"/>
      <c r="AJ263" s="107"/>
      <c r="AK263" s="107"/>
      <c r="AL263" s="107"/>
      <c r="AM263" s="107"/>
      <c r="AN263" s="107"/>
      <c r="AO263" s="107"/>
      <c r="AP263" s="107"/>
      <c r="AQ263" s="107"/>
      <c r="AR263" s="107"/>
      <c r="AS263" s="107"/>
      <c r="AT263" s="107"/>
      <c r="AU263" s="107"/>
      <c r="AV263" s="107"/>
      <c r="AW263" s="107"/>
      <c r="AX263" s="107"/>
      <c r="AY263" s="107"/>
      <c r="AZ263" s="107"/>
      <c r="BA263" s="107"/>
      <c r="BB263" s="107"/>
    </row>
    <row r="264" spans="3:54" ht="12.75" customHeight="1" x14ac:dyDescent="0.25">
      <c r="C264" s="107"/>
      <c r="D264" s="107"/>
      <c r="E264" s="107"/>
      <c r="F264" s="107"/>
      <c r="G264" s="107"/>
      <c r="H264" s="107"/>
      <c r="I264" s="107"/>
      <c r="J264" s="107"/>
      <c r="K264" s="107"/>
      <c r="L264" s="107"/>
      <c r="M264" s="107"/>
      <c r="N264" s="107"/>
      <c r="O264" s="107"/>
      <c r="P264" s="107"/>
      <c r="Q264" s="107"/>
      <c r="R264" s="107"/>
      <c r="S264" s="107"/>
      <c r="T264" s="107"/>
      <c r="U264" s="107"/>
      <c r="V264" s="107"/>
      <c r="W264" s="107"/>
      <c r="X264" s="107"/>
      <c r="Y264" s="107"/>
      <c r="Z264" s="107"/>
      <c r="AA264" s="107"/>
      <c r="AB264" s="107"/>
      <c r="AC264" s="107"/>
      <c r="AD264" s="107"/>
      <c r="AE264" s="107"/>
      <c r="AF264" s="107"/>
      <c r="AG264" s="107"/>
      <c r="AH264" s="107"/>
      <c r="AI264" s="107"/>
      <c r="AJ264" s="107"/>
      <c r="AK264" s="107"/>
      <c r="AL264" s="107"/>
      <c r="AM264" s="107"/>
      <c r="AN264" s="107"/>
      <c r="AO264" s="107"/>
      <c r="AP264" s="107"/>
      <c r="AQ264" s="107"/>
      <c r="AR264" s="107"/>
      <c r="AS264" s="107"/>
      <c r="AT264" s="107"/>
      <c r="AU264" s="107"/>
      <c r="AV264" s="107"/>
      <c r="AW264" s="107"/>
      <c r="AX264" s="107"/>
      <c r="AY264" s="107"/>
      <c r="AZ264" s="107"/>
      <c r="BA264" s="107"/>
      <c r="BB264" s="107"/>
    </row>
    <row r="265" spans="3:54" ht="12.75" customHeight="1" x14ac:dyDescent="0.25">
      <c r="C265" s="107"/>
      <c r="D265" s="107"/>
      <c r="E265" s="107"/>
      <c r="F265" s="107"/>
      <c r="G265" s="107"/>
      <c r="H265" s="107"/>
      <c r="I265" s="107"/>
      <c r="J265" s="107"/>
      <c r="K265" s="107"/>
      <c r="L265" s="107"/>
      <c r="M265" s="107"/>
      <c r="N265" s="107"/>
      <c r="O265" s="107"/>
      <c r="P265" s="107"/>
      <c r="Q265" s="107"/>
      <c r="R265" s="107"/>
      <c r="S265" s="107"/>
      <c r="T265" s="107"/>
      <c r="U265" s="107"/>
      <c r="V265" s="107"/>
      <c r="W265" s="107"/>
      <c r="X265" s="107"/>
      <c r="Y265" s="107"/>
      <c r="Z265" s="107"/>
      <c r="AA265" s="107"/>
      <c r="AB265" s="107"/>
      <c r="AC265" s="107"/>
      <c r="AD265" s="107"/>
      <c r="AE265" s="107"/>
      <c r="AF265" s="107"/>
      <c r="AG265" s="107"/>
      <c r="AH265" s="107"/>
      <c r="AI265" s="107"/>
      <c r="AJ265" s="107"/>
      <c r="AK265" s="107"/>
      <c r="AL265" s="107"/>
      <c r="AM265" s="107"/>
      <c r="AN265" s="107"/>
      <c r="AO265" s="107"/>
      <c r="AP265" s="107"/>
      <c r="AQ265" s="107"/>
      <c r="AR265" s="107"/>
      <c r="AS265" s="107"/>
      <c r="AT265" s="107"/>
      <c r="AU265" s="107"/>
      <c r="AV265" s="107"/>
      <c r="AW265" s="107"/>
      <c r="AX265" s="107"/>
      <c r="AY265" s="107"/>
      <c r="AZ265" s="107"/>
      <c r="BA265" s="107"/>
      <c r="BB265" s="107"/>
    </row>
    <row r="266" spans="3:54" ht="12.75" customHeight="1" x14ac:dyDescent="0.25">
      <c r="C266" s="107"/>
      <c r="D266" s="107"/>
      <c r="E266" s="107"/>
      <c r="F266" s="107"/>
      <c r="G266" s="107"/>
      <c r="H266" s="107"/>
      <c r="I266" s="107"/>
      <c r="J266" s="107"/>
      <c r="K266" s="107"/>
      <c r="L266" s="107"/>
      <c r="M266" s="107"/>
      <c r="N266" s="107"/>
      <c r="O266" s="107"/>
      <c r="P266" s="107"/>
      <c r="Q266" s="107"/>
      <c r="R266" s="107"/>
      <c r="S266" s="107"/>
      <c r="T266" s="107"/>
      <c r="U266" s="107"/>
      <c r="V266" s="107"/>
      <c r="W266" s="107"/>
      <c r="X266" s="107"/>
      <c r="Y266" s="107"/>
      <c r="Z266" s="107"/>
      <c r="AA266" s="107"/>
      <c r="AB266" s="107"/>
      <c r="AC266" s="107"/>
      <c r="AD266" s="107"/>
      <c r="AE266" s="107"/>
      <c r="AF266" s="107"/>
      <c r="AG266" s="107"/>
      <c r="AH266" s="107"/>
      <c r="AI266" s="107"/>
      <c r="AJ266" s="107"/>
      <c r="AK266" s="107"/>
      <c r="AL266" s="107"/>
      <c r="AM266" s="107"/>
      <c r="AN266" s="107"/>
      <c r="AO266" s="107"/>
      <c r="AP266" s="107"/>
      <c r="AQ266" s="107"/>
      <c r="AR266" s="107"/>
      <c r="AS266" s="107"/>
      <c r="AT266" s="107"/>
      <c r="AU266" s="107"/>
      <c r="AV266" s="107"/>
      <c r="AW266" s="107"/>
      <c r="AX266" s="107"/>
      <c r="AY266" s="107"/>
      <c r="AZ266" s="107"/>
      <c r="BA266" s="107"/>
      <c r="BB266" s="107"/>
    </row>
    <row r="267" spans="3:54" ht="12.75" customHeight="1" x14ac:dyDescent="0.25">
      <c r="C267" s="107"/>
      <c r="D267" s="107"/>
      <c r="E267" s="107"/>
      <c r="F267" s="107"/>
      <c r="G267" s="107"/>
      <c r="H267" s="107"/>
      <c r="I267" s="107"/>
      <c r="J267" s="107"/>
      <c r="K267" s="107"/>
      <c r="L267" s="107"/>
      <c r="M267" s="107"/>
      <c r="N267" s="107"/>
      <c r="O267" s="107"/>
      <c r="P267" s="107"/>
      <c r="Q267" s="107"/>
      <c r="R267" s="107"/>
      <c r="S267" s="107"/>
      <c r="T267" s="107"/>
      <c r="U267" s="107"/>
      <c r="V267" s="107"/>
      <c r="W267" s="107"/>
      <c r="X267" s="107"/>
      <c r="Y267" s="107"/>
      <c r="Z267" s="107"/>
      <c r="AA267" s="107"/>
      <c r="AB267" s="107"/>
      <c r="AC267" s="107"/>
      <c r="AD267" s="107"/>
      <c r="AE267" s="107"/>
      <c r="AF267" s="107"/>
      <c r="AG267" s="107"/>
      <c r="AH267" s="107"/>
      <c r="AI267" s="107"/>
      <c r="AJ267" s="107"/>
      <c r="AK267" s="107"/>
      <c r="AL267" s="107"/>
      <c r="AM267" s="107"/>
      <c r="AN267" s="107"/>
      <c r="AO267" s="107"/>
      <c r="AP267" s="107"/>
      <c r="AQ267" s="107"/>
      <c r="AR267" s="107"/>
      <c r="AS267" s="107"/>
      <c r="AT267" s="107"/>
      <c r="AU267" s="107"/>
      <c r="AV267" s="107"/>
      <c r="AW267" s="107"/>
      <c r="AX267" s="107"/>
      <c r="AY267" s="107"/>
      <c r="AZ267" s="107"/>
      <c r="BA267" s="107"/>
      <c r="BB267" s="107"/>
    </row>
    <row r="268" spans="3:54" ht="12.75" customHeight="1" x14ac:dyDescent="0.25">
      <c r="C268" s="107"/>
      <c r="D268" s="107"/>
      <c r="E268" s="107"/>
      <c r="F268" s="107"/>
      <c r="G268" s="107"/>
      <c r="H268" s="107"/>
      <c r="I268" s="107"/>
      <c r="J268" s="107"/>
      <c r="K268" s="107"/>
      <c r="L268" s="107"/>
      <c r="M268" s="107"/>
      <c r="N268" s="107"/>
      <c r="O268" s="107"/>
      <c r="P268" s="107"/>
      <c r="Q268" s="107"/>
      <c r="R268" s="107"/>
      <c r="S268" s="107"/>
      <c r="T268" s="107"/>
      <c r="U268" s="107"/>
      <c r="V268" s="107"/>
      <c r="W268" s="107"/>
      <c r="X268" s="107"/>
      <c r="Y268" s="107"/>
      <c r="Z268" s="107"/>
      <c r="AA268" s="107"/>
      <c r="AB268" s="107"/>
      <c r="AC268" s="107"/>
      <c r="AD268" s="107"/>
      <c r="AE268" s="107"/>
      <c r="AF268" s="107"/>
      <c r="AG268" s="107"/>
      <c r="AH268" s="107"/>
      <c r="AI268" s="107"/>
      <c r="AJ268" s="107"/>
      <c r="AK268" s="107"/>
      <c r="AL268" s="107"/>
      <c r="AM268" s="107"/>
      <c r="AN268" s="107"/>
      <c r="AO268" s="107"/>
      <c r="AP268" s="107"/>
      <c r="AQ268" s="107"/>
      <c r="AR268" s="107"/>
      <c r="AS268" s="107"/>
      <c r="AT268" s="107"/>
      <c r="AU268" s="107"/>
      <c r="AV268" s="107"/>
      <c r="AW268" s="107"/>
      <c r="AX268" s="107"/>
      <c r="AY268" s="107"/>
      <c r="AZ268" s="107"/>
      <c r="BA268" s="107"/>
      <c r="BB268" s="107"/>
    </row>
    <row r="269" spans="3:54" ht="12.75" customHeight="1" x14ac:dyDescent="0.25">
      <c r="C269" s="107"/>
      <c r="D269" s="107"/>
      <c r="E269" s="107"/>
      <c r="F269" s="107"/>
      <c r="G269" s="107"/>
      <c r="H269" s="107"/>
      <c r="I269" s="107"/>
      <c r="J269" s="107"/>
      <c r="K269" s="107"/>
      <c r="L269" s="107"/>
      <c r="M269" s="107"/>
      <c r="N269" s="107"/>
      <c r="O269" s="107"/>
      <c r="P269" s="107"/>
      <c r="Q269" s="107"/>
      <c r="R269" s="107"/>
      <c r="S269" s="107"/>
      <c r="T269" s="107"/>
      <c r="U269" s="107"/>
      <c r="V269" s="107"/>
      <c r="W269" s="107"/>
      <c r="X269" s="107"/>
      <c r="Y269" s="107"/>
      <c r="Z269" s="107"/>
      <c r="AA269" s="107"/>
      <c r="AB269" s="107"/>
      <c r="AC269" s="107"/>
      <c r="AD269" s="107"/>
      <c r="AE269" s="107"/>
      <c r="AF269" s="107"/>
      <c r="AG269" s="107"/>
      <c r="AH269" s="107"/>
      <c r="AI269" s="107"/>
      <c r="AJ269" s="107"/>
      <c r="AK269" s="107"/>
      <c r="AL269" s="107"/>
      <c r="AM269" s="107"/>
      <c r="AN269" s="107"/>
      <c r="AO269" s="107"/>
      <c r="AP269" s="107"/>
      <c r="AQ269" s="107"/>
      <c r="AR269" s="107"/>
      <c r="AS269" s="107"/>
      <c r="AT269" s="107"/>
      <c r="AU269" s="107"/>
      <c r="AV269" s="107"/>
      <c r="AW269" s="107"/>
      <c r="AX269" s="107"/>
      <c r="AY269" s="107"/>
      <c r="AZ269" s="107"/>
      <c r="BA269" s="107"/>
      <c r="BB269" s="107"/>
    </row>
    <row r="270" spans="3:54" ht="12.75" customHeight="1" x14ac:dyDescent="0.25">
      <c r="C270" s="107"/>
      <c r="D270" s="107"/>
      <c r="E270" s="107"/>
      <c r="F270" s="107"/>
      <c r="G270" s="107"/>
      <c r="H270" s="107"/>
      <c r="I270" s="107"/>
      <c r="J270" s="107"/>
      <c r="K270" s="107"/>
      <c r="L270" s="107"/>
      <c r="M270" s="107"/>
      <c r="N270" s="107"/>
      <c r="O270" s="107"/>
      <c r="P270" s="107"/>
      <c r="Q270" s="107"/>
      <c r="R270" s="107"/>
      <c r="S270" s="107"/>
      <c r="T270" s="107"/>
      <c r="U270" s="107"/>
      <c r="V270" s="107"/>
      <c r="W270" s="107"/>
      <c r="X270" s="107"/>
      <c r="Y270" s="107"/>
      <c r="Z270" s="107"/>
      <c r="AA270" s="107"/>
      <c r="AB270" s="107"/>
      <c r="AC270" s="107"/>
      <c r="AD270" s="107"/>
      <c r="AE270" s="107"/>
      <c r="AF270" s="107"/>
      <c r="AG270" s="107"/>
      <c r="AH270" s="107"/>
      <c r="AI270" s="107"/>
      <c r="AJ270" s="107"/>
      <c r="AK270" s="107"/>
      <c r="AL270" s="107"/>
      <c r="AM270" s="107"/>
      <c r="AN270" s="107"/>
      <c r="AO270" s="107"/>
      <c r="AP270" s="107"/>
      <c r="AQ270" s="107"/>
      <c r="AR270" s="107"/>
      <c r="AS270" s="107"/>
      <c r="AT270" s="107"/>
      <c r="AU270" s="107"/>
      <c r="AV270" s="107"/>
      <c r="AW270" s="107"/>
      <c r="AX270" s="107"/>
      <c r="AY270" s="107"/>
      <c r="AZ270" s="107"/>
      <c r="BA270" s="107"/>
      <c r="BB270" s="107"/>
    </row>
    <row r="271" spans="3:54" ht="12.75" customHeight="1" x14ac:dyDescent="0.25">
      <c r="C271" s="107"/>
      <c r="D271" s="107"/>
      <c r="E271" s="107"/>
      <c r="F271" s="107"/>
      <c r="G271" s="107"/>
      <c r="H271" s="107"/>
      <c r="I271" s="107"/>
      <c r="J271" s="107"/>
      <c r="K271" s="107"/>
      <c r="L271" s="107"/>
      <c r="M271" s="107"/>
      <c r="N271" s="107"/>
      <c r="O271" s="107"/>
      <c r="P271" s="107"/>
      <c r="Q271" s="107"/>
      <c r="R271" s="107"/>
      <c r="S271" s="107"/>
      <c r="T271" s="107"/>
      <c r="U271" s="107"/>
      <c r="V271" s="107"/>
      <c r="W271" s="107"/>
      <c r="X271" s="107"/>
      <c r="Y271" s="107"/>
      <c r="Z271" s="107"/>
      <c r="AA271" s="107"/>
      <c r="AB271" s="107"/>
      <c r="AC271" s="107"/>
      <c r="AD271" s="107"/>
      <c r="AE271" s="107"/>
      <c r="AF271" s="107"/>
      <c r="AG271" s="107"/>
      <c r="AH271" s="107"/>
      <c r="AI271" s="107"/>
      <c r="AJ271" s="107"/>
      <c r="AK271" s="107"/>
      <c r="AL271" s="107"/>
      <c r="AM271" s="107"/>
      <c r="AN271" s="107"/>
      <c r="AO271" s="107"/>
      <c r="AP271" s="107"/>
      <c r="AQ271" s="107"/>
      <c r="AR271" s="107"/>
      <c r="AS271" s="107"/>
      <c r="AT271" s="107"/>
      <c r="AU271" s="107"/>
      <c r="AV271" s="107"/>
      <c r="AW271" s="107"/>
      <c r="AX271" s="107"/>
      <c r="AY271" s="107"/>
      <c r="AZ271" s="107"/>
      <c r="BA271" s="107"/>
      <c r="BB271" s="107"/>
    </row>
    <row r="272" spans="3:54" ht="12.75" customHeight="1" x14ac:dyDescent="0.25">
      <c r="C272" s="107"/>
      <c r="D272" s="107"/>
      <c r="E272" s="107"/>
      <c r="F272" s="107"/>
      <c r="G272" s="107"/>
      <c r="H272" s="107"/>
      <c r="I272" s="107"/>
      <c r="J272" s="107"/>
      <c r="K272" s="107"/>
      <c r="L272" s="107"/>
      <c r="M272" s="107"/>
      <c r="N272" s="107"/>
      <c r="O272" s="107"/>
      <c r="P272" s="107"/>
      <c r="Q272" s="107"/>
      <c r="R272" s="107"/>
      <c r="S272" s="107"/>
      <c r="T272" s="107"/>
      <c r="U272" s="107"/>
      <c r="V272" s="107"/>
      <c r="W272" s="107"/>
      <c r="X272" s="107"/>
      <c r="Y272" s="107"/>
      <c r="Z272" s="107"/>
      <c r="AA272" s="107"/>
      <c r="AB272" s="107"/>
      <c r="AC272" s="107"/>
      <c r="AD272" s="107"/>
      <c r="AE272" s="107"/>
      <c r="AF272" s="107"/>
      <c r="AG272" s="107"/>
      <c r="AH272" s="107"/>
      <c r="AI272" s="107"/>
      <c r="AJ272" s="107"/>
      <c r="AK272" s="107"/>
      <c r="AL272" s="107"/>
      <c r="AM272" s="107"/>
      <c r="AN272" s="107"/>
      <c r="AO272" s="107"/>
      <c r="AP272" s="107"/>
      <c r="AQ272" s="107"/>
      <c r="AR272" s="107"/>
      <c r="AS272" s="107"/>
      <c r="AT272" s="107"/>
      <c r="AU272" s="107"/>
      <c r="AV272" s="107"/>
      <c r="AW272" s="107"/>
      <c r="AX272" s="107"/>
      <c r="AY272" s="107"/>
      <c r="AZ272" s="107"/>
      <c r="BA272" s="107"/>
      <c r="BB272" s="107"/>
    </row>
    <row r="273" spans="3:54" ht="12.75" customHeight="1" x14ac:dyDescent="0.25">
      <c r="C273" s="107"/>
      <c r="D273" s="107"/>
      <c r="E273" s="107"/>
      <c r="F273" s="107"/>
      <c r="G273" s="107"/>
      <c r="H273" s="107"/>
      <c r="I273" s="107"/>
      <c r="J273" s="107"/>
      <c r="K273" s="107"/>
      <c r="L273" s="107"/>
      <c r="M273" s="107"/>
      <c r="N273" s="107"/>
      <c r="O273" s="107"/>
      <c r="P273" s="107"/>
      <c r="Q273" s="107"/>
      <c r="R273" s="107"/>
      <c r="S273" s="107"/>
      <c r="T273" s="107"/>
      <c r="U273" s="107"/>
      <c r="V273" s="107"/>
      <c r="W273" s="107"/>
      <c r="X273" s="107"/>
      <c r="Y273" s="107"/>
      <c r="Z273" s="107"/>
      <c r="AA273" s="107"/>
      <c r="AB273" s="107"/>
      <c r="AC273" s="107"/>
      <c r="AD273" s="107"/>
      <c r="AE273" s="107"/>
      <c r="AF273" s="107"/>
      <c r="AG273" s="107"/>
      <c r="AH273" s="107"/>
      <c r="AI273" s="107"/>
      <c r="AJ273" s="107"/>
      <c r="AK273" s="107"/>
      <c r="AL273" s="107"/>
      <c r="AM273" s="107"/>
      <c r="AN273" s="107"/>
      <c r="AO273" s="107"/>
      <c r="AP273" s="107"/>
      <c r="AQ273" s="107"/>
      <c r="AR273" s="107"/>
      <c r="AS273" s="107"/>
      <c r="AT273" s="107"/>
      <c r="AU273" s="107"/>
      <c r="AV273" s="107"/>
      <c r="AW273" s="107"/>
      <c r="AX273" s="107"/>
      <c r="AY273" s="107"/>
      <c r="AZ273" s="107"/>
      <c r="BA273" s="107"/>
      <c r="BB273" s="107"/>
    </row>
    <row r="274" spans="3:54" ht="12.75" customHeight="1" x14ac:dyDescent="0.25">
      <c r="C274" s="107"/>
      <c r="D274" s="107"/>
      <c r="E274" s="107"/>
      <c r="F274" s="107"/>
      <c r="G274" s="107"/>
      <c r="H274" s="107"/>
      <c r="I274" s="107"/>
      <c r="J274" s="107"/>
      <c r="K274" s="107"/>
      <c r="L274" s="107"/>
      <c r="M274" s="107"/>
      <c r="N274" s="107"/>
      <c r="O274" s="107"/>
      <c r="P274" s="107"/>
      <c r="Q274" s="107"/>
      <c r="R274" s="107"/>
      <c r="S274" s="107"/>
      <c r="T274" s="107"/>
      <c r="U274" s="107"/>
      <c r="V274" s="107"/>
      <c r="W274" s="107"/>
      <c r="X274" s="107"/>
      <c r="Y274" s="107"/>
      <c r="Z274" s="107"/>
      <c r="AA274" s="107"/>
      <c r="AB274" s="107"/>
      <c r="AC274" s="107"/>
      <c r="AD274" s="107"/>
      <c r="AE274" s="107"/>
      <c r="AF274" s="107"/>
      <c r="AG274" s="107"/>
      <c r="AH274" s="107"/>
      <c r="AI274" s="107"/>
      <c r="AJ274" s="107"/>
      <c r="AK274" s="107"/>
      <c r="AL274" s="107"/>
      <c r="AM274" s="107"/>
      <c r="AN274" s="107"/>
      <c r="AO274" s="107"/>
      <c r="AP274" s="107"/>
      <c r="AQ274" s="107"/>
      <c r="AR274" s="107"/>
      <c r="AS274" s="107"/>
      <c r="AT274" s="107"/>
      <c r="AU274" s="107"/>
      <c r="AV274" s="107"/>
      <c r="AW274" s="107"/>
      <c r="AX274" s="107"/>
      <c r="AY274" s="107"/>
      <c r="AZ274" s="107"/>
      <c r="BA274" s="107"/>
      <c r="BB274" s="107"/>
    </row>
    <row r="275" spans="3:54" ht="12.75" customHeight="1" x14ac:dyDescent="0.25">
      <c r="C275" s="107"/>
      <c r="D275" s="107"/>
      <c r="E275" s="107"/>
      <c r="F275" s="107"/>
      <c r="G275" s="107"/>
      <c r="H275" s="107"/>
      <c r="I275" s="107"/>
      <c r="J275" s="107"/>
      <c r="K275" s="107"/>
      <c r="L275" s="107"/>
      <c r="M275" s="107"/>
      <c r="N275" s="107"/>
      <c r="O275" s="107"/>
      <c r="P275" s="107"/>
      <c r="Q275" s="107"/>
      <c r="R275" s="107"/>
      <c r="S275" s="107"/>
      <c r="T275" s="107"/>
      <c r="U275" s="107"/>
      <c r="V275" s="107"/>
      <c r="W275" s="107"/>
      <c r="X275" s="107"/>
      <c r="Y275" s="107"/>
      <c r="Z275" s="107"/>
      <c r="AA275" s="107"/>
      <c r="AB275" s="107"/>
      <c r="AC275" s="107"/>
      <c r="AD275" s="107"/>
      <c r="AE275" s="107"/>
      <c r="AF275" s="107"/>
      <c r="AG275" s="107"/>
      <c r="AH275" s="107"/>
      <c r="AI275" s="107"/>
      <c r="AJ275" s="107"/>
      <c r="AK275" s="107"/>
      <c r="AL275" s="107"/>
      <c r="AM275" s="107"/>
      <c r="AN275" s="107"/>
      <c r="AO275" s="107"/>
      <c r="AP275" s="107"/>
      <c r="AQ275" s="107"/>
      <c r="AR275" s="107"/>
      <c r="AS275" s="107"/>
      <c r="AT275" s="107"/>
      <c r="AU275" s="107"/>
      <c r="AV275" s="107"/>
      <c r="AW275" s="107"/>
      <c r="AX275" s="107"/>
      <c r="AY275" s="107"/>
      <c r="AZ275" s="107"/>
      <c r="BA275" s="107"/>
      <c r="BB275" s="107"/>
    </row>
    <row r="276" spans="3:54" ht="12.75" customHeight="1" x14ac:dyDescent="0.25">
      <c r="C276" s="107"/>
      <c r="D276" s="107"/>
      <c r="E276" s="107"/>
      <c r="F276" s="107"/>
      <c r="G276" s="107"/>
      <c r="H276" s="107"/>
      <c r="I276" s="107"/>
      <c r="J276" s="107"/>
      <c r="K276" s="107"/>
      <c r="L276" s="107"/>
      <c r="M276" s="107"/>
      <c r="N276" s="107"/>
      <c r="O276" s="107"/>
      <c r="P276" s="107"/>
      <c r="Q276" s="107"/>
      <c r="R276" s="107"/>
      <c r="S276" s="107"/>
      <c r="T276" s="107"/>
      <c r="U276" s="107"/>
      <c r="V276" s="107"/>
      <c r="W276" s="107"/>
      <c r="X276" s="107"/>
      <c r="Y276" s="107"/>
      <c r="Z276" s="107"/>
      <c r="AA276" s="107"/>
      <c r="AB276" s="107"/>
      <c r="AC276" s="107"/>
      <c r="AD276" s="107"/>
      <c r="AE276" s="107"/>
      <c r="AF276" s="107"/>
      <c r="AG276" s="107"/>
      <c r="AH276" s="107"/>
      <c r="AI276" s="107"/>
      <c r="AJ276" s="107"/>
      <c r="AK276" s="107"/>
      <c r="AL276" s="107"/>
      <c r="AM276" s="107"/>
      <c r="AN276" s="107"/>
      <c r="AO276" s="107"/>
      <c r="AP276" s="107"/>
      <c r="AQ276" s="107"/>
      <c r="AR276" s="107"/>
      <c r="AS276" s="107"/>
      <c r="AT276" s="107"/>
      <c r="AU276" s="107"/>
      <c r="AV276" s="107"/>
      <c r="AW276" s="107"/>
      <c r="AX276" s="107"/>
      <c r="AY276" s="107"/>
      <c r="AZ276" s="107"/>
      <c r="BA276" s="107"/>
      <c r="BB276" s="107"/>
    </row>
    <row r="277" spans="3:54" ht="12.75" customHeight="1" x14ac:dyDescent="0.25">
      <c r="C277" s="107"/>
      <c r="D277" s="107"/>
      <c r="E277" s="107"/>
      <c r="F277" s="107"/>
      <c r="G277" s="107"/>
      <c r="H277" s="107"/>
      <c r="I277" s="107"/>
      <c r="J277" s="107"/>
      <c r="K277" s="107"/>
      <c r="L277" s="107"/>
      <c r="M277" s="107"/>
      <c r="N277" s="107"/>
      <c r="O277" s="107"/>
      <c r="P277" s="107"/>
      <c r="Q277" s="107"/>
      <c r="R277" s="107"/>
      <c r="S277" s="107"/>
      <c r="T277" s="107"/>
      <c r="U277" s="107"/>
      <c r="V277" s="107"/>
      <c r="W277" s="107"/>
      <c r="X277" s="107"/>
      <c r="Y277" s="107"/>
      <c r="Z277" s="107"/>
      <c r="AA277" s="107"/>
      <c r="AB277" s="107"/>
      <c r="AC277" s="107"/>
      <c r="AD277" s="107"/>
      <c r="AE277" s="107"/>
      <c r="AF277" s="107"/>
      <c r="AG277" s="107"/>
      <c r="AH277" s="107"/>
      <c r="AI277" s="107"/>
      <c r="AJ277" s="107"/>
      <c r="AK277" s="107"/>
      <c r="AL277" s="107"/>
      <c r="AM277" s="107"/>
      <c r="AN277" s="107"/>
      <c r="AO277" s="107"/>
      <c r="AP277" s="107"/>
      <c r="AQ277" s="107"/>
      <c r="AR277" s="107"/>
      <c r="AS277" s="107"/>
      <c r="AT277" s="107"/>
      <c r="AU277" s="107"/>
      <c r="AV277" s="107"/>
      <c r="AW277" s="107"/>
      <c r="AX277" s="107"/>
      <c r="AY277" s="107"/>
      <c r="AZ277" s="107"/>
      <c r="BA277" s="107"/>
      <c r="BB277" s="107"/>
    </row>
    <row r="278" spans="3:54" ht="12.75" customHeight="1" x14ac:dyDescent="0.25">
      <c r="C278" s="107"/>
      <c r="D278" s="107"/>
      <c r="E278" s="107"/>
      <c r="F278" s="107"/>
      <c r="G278" s="107"/>
      <c r="H278" s="107"/>
      <c r="I278" s="107"/>
      <c r="J278" s="107"/>
      <c r="K278" s="107"/>
      <c r="L278" s="107"/>
      <c r="M278" s="107"/>
      <c r="N278" s="107"/>
      <c r="O278" s="107"/>
      <c r="P278" s="107"/>
      <c r="Q278" s="107"/>
      <c r="R278" s="107"/>
      <c r="S278" s="107"/>
      <c r="T278" s="107"/>
      <c r="U278" s="107"/>
      <c r="V278" s="107"/>
      <c r="W278" s="107"/>
      <c r="X278" s="107"/>
      <c r="Y278" s="107"/>
      <c r="Z278" s="107"/>
      <c r="AA278" s="107"/>
      <c r="AB278" s="107"/>
      <c r="AC278" s="107"/>
      <c r="AD278" s="107"/>
      <c r="AE278" s="107"/>
      <c r="AF278" s="107"/>
      <c r="AG278" s="107"/>
      <c r="AH278" s="107"/>
      <c r="AI278" s="107"/>
      <c r="AJ278" s="107"/>
      <c r="AK278" s="107"/>
      <c r="AL278" s="107"/>
      <c r="AM278" s="107"/>
      <c r="AN278" s="107"/>
      <c r="AO278" s="107"/>
      <c r="AP278" s="107"/>
      <c r="AQ278" s="107"/>
      <c r="AR278" s="107"/>
      <c r="AS278" s="107"/>
      <c r="AT278" s="107"/>
      <c r="AU278" s="107"/>
      <c r="AV278" s="107"/>
      <c r="AW278" s="107"/>
      <c r="AX278" s="107"/>
      <c r="AY278" s="107"/>
      <c r="AZ278" s="107"/>
      <c r="BA278" s="107"/>
      <c r="BB278" s="107"/>
    </row>
    <row r="279" spans="3:54" ht="12.75" customHeight="1" x14ac:dyDescent="0.25">
      <c r="C279" s="107"/>
      <c r="D279" s="107"/>
      <c r="E279" s="107"/>
      <c r="F279" s="107"/>
      <c r="G279" s="107"/>
      <c r="H279" s="107"/>
      <c r="I279" s="107"/>
      <c r="J279" s="107"/>
      <c r="K279" s="107"/>
      <c r="L279" s="107"/>
      <c r="M279" s="107"/>
      <c r="N279" s="107"/>
      <c r="O279" s="107"/>
      <c r="P279" s="107"/>
      <c r="Q279" s="107"/>
      <c r="R279" s="107"/>
      <c r="S279" s="107"/>
      <c r="T279" s="107"/>
      <c r="U279" s="107"/>
      <c r="V279" s="107"/>
      <c r="W279" s="107"/>
      <c r="X279" s="107"/>
      <c r="Y279" s="107"/>
      <c r="Z279" s="107"/>
      <c r="AA279" s="107"/>
      <c r="AB279" s="107"/>
      <c r="AC279" s="107"/>
      <c r="AD279" s="107"/>
      <c r="AE279" s="107"/>
      <c r="AF279" s="107"/>
      <c r="AG279" s="107"/>
      <c r="AH279" s="107"/>
      <c r="AI279" s="107"/>
      <c r="AJ279" s="107"/>
      <c r="AK279" s="107"/>
      <c r="AL279" s="107"/>
      <c r="AM279" s="107"/>
      <c r="AN279" s="107"/>
      <c r="AO279" s="107"/>
      <c r="AP279" s="107"/>
      <c r="AQ279" s="107"/>
      <c r="AR279" s="107"/>
      <c r="AS279" s="107"/>
      <c r="AT279" s="107"/>
      <c r="AU279" s="107"/>
      <c r="AV279" s="107"/>
      <c r="AW279" s="107"/>
      <c r="AX279" s="107"/>
      <c r="AY279" s="107"/>
      <c r="AZ279" s="107"/>
      <c r="BA279" s="107"/>
      <c r="BB279" s="107"/>
    </row>
    <row r="280" spans="3:54" ht="12.75" customHeight="1" x14ac:dyDescent="0.25">
      <c r="C280" s="107"/>
      <c r="D280" s="107"/>
      <c r="E280" s="107"/>
      <c r="F280" s="107"/>
      <c r="G280" s="107"/>
      <c r="H280" s="107"/>
      <c r="I280" s="107"/>
      <c r="J280" s="107"/>
      <c r="K280" s="107"/>
      <c r="L280" s="107"/>
      <c r="M280" s="107"/>
      <c r="N280" s="107"/>
      <c r="O280" s="107"/>
      <c r="P280" s="107"/>
      <c r="Q280" s="107"/>
      <c r="R280" s="107"/>
      <c r="S280" s="107"/>
      <c r="T280" s="107"/>
      <c r="U280" s="107"/>
      <c r="V280" s="107"/>
      <c r="W280" s="107"/>
      <c r="X280" s="107"/>
      <c r="Y280" s="107"/>
      <c r="Z280" s="107"/>
      <c r="AA280" s="107"/>
      <c r="AB280" s="107"/>
      <c r="AC280" s="107"/>
      <c r="AD280" s="107"/>
      <c r="AE280" s="107"/>
      <c r="AF280" s="107"/>
      <c r="AG280" s="107"/>
      <c r="AH280" s="107"/>
      <c r="AI280" s="107"/>
      <c r="AJ280" s="107"/>
      <c r="AK280" s="107"/>
      <c r="AL280" s="107"/>
      <c r="AM280" s="107"/>
      <c r="AN280" s="107"/>
      <c r="AO280" s="107"/>
      <c r="AP280" s="107"/>
      <c r="AQ280" s="107"/>
      <c r="AR280" s="107"/>
      <c r="AS280" s="107"/>
      <c r="AT280" s="107"/>
      <c r="AU280" s="107"/>
      <c r="AV280" s="107"/>
      <c r="AW280" s="107"/>
      <c r="AX280" s="107"/>
      <c r="AY280" s="107"/>
      <c r="AZ280" s="107"/>
      <c r="BA280" s="107"/>
      <c r="BB280" s="107"/>
    </row>
    <row r="281" spans="3:54" ht="12.75" customHeight="1" x14ac:dyDescent="0.25">
      <c r="C281" s="107"/>
      <c r="D281" s="107"/>
      <c r="E281" s="107"/>
      <c r="F281" s="107"/>
      <c r="G281" s="107"/>
      <c r="H281" s="107"/>
      <c r="I281" s="107"/>
      <c r="J281" s="107"/>
      <c r="K281" s="107"/>
      <c r="L281" s="107"/>
      <c r="M281" s="107"/>
      <c r="N281" s="107"/>
      <c r="O281" s="107"/>
      <c r="P281" s="107"/>
      <c r="Q281" s="107"/>
      <c r="R281" s="107"/>
      <c r="S281" s="107"/>
      <c r="T281" s="107"/>
      <c r="U281" s="107"/>
      <c r="V281" s="107"/>
      <c r="W281" s="107"/>
      <c r="X281" s="107"/>
      <c r="Y281" s="107"/>
      <c r="Z281" s="107"/>
      <c r="AA281" s="107"/>
      <c r="AB281" s="107"/>
      <c r="AC281" s="107"/>
      <c r="AD281" s="107"/>
      <c r="AE281" s="107"/>
      <c r="AF281" s="107"/>
      <c r="AG281" s="107"/>
      <c r="AH281" s="107"/>
      <c r="AI281" s="107"/>
      <c r="AJ281" s="107"/>
      <c r="AK281" s="107"/>
      <c r="AL281" s="107"/>
      <c r="AM281" s="107"/>
      <c r="AN281" s="107"/>
      <c r="AO281" s="107"/>
      <c r="AP281" s="107"/>
      <c r="AQ281" s="107"/>
      <c r="AR281" s="107"/>
      <c r="AS281" s="107"/>
      <c r="AT281" s="107"/>
      <c r="AU281" s="107"/>
      <c r="AV281" s="107"/>
      <c r="AW281" s="107"/>
      <c r="AX281" s="107"/>
      <c r="AY281" s="107"/>
      <c r="AZ281" s="107"/>
      <c r="BA281" s="107"/>
      <c r="BB281" s="107"/>
    </row>
    <row r="282" spans="3:54" ht="12.75" customHeight="1" x14ac:dyDescent="0.25">
      <c r="C282" s="107"/>
      <c r="D282" s="107"/>
      <c r="E282" s="107"/>
      <c r="F282" s="107"/>
      <c r="G282" s="107"/>
      <c r="H282" s="107"/>
      <c r="I282" s="107"/>
      <c r="J282" s="107"/>
      <c r="K282" s="107"/>
      <c r="L282" s="107"/>
      <c r="M282" s="107"/>
      <c r="N282" s="107"/>
      <c r="O282" s="107"/>
      <c r="P282" s="107"/>
      <c r="Q282" s="107"/>
      <c r="R282" s="107"/>
      <c r="S282" s="107"/>
      <c r="T282" s="107"/>
      <c r="U282" s="107"/>
      <c r="V282" s="107"/>
      <c r="W282" s="107"/>
      <c r="X282" s="107"/>
      <c r="Y282" s="107"/>
      <c r="Z282" s="107"/>
      <c r="AA282" s="107"/>
      <c r="AB282" s="107"/>
      <c r="AC282" s="107"/>
      <c r="AD282" s="107"/>
      <c r="AE282" s="107"/>
      <c r="AF282" s="107"/>
      <c r="AG282" s="107"/>
      <c r="AH282" s="107"/>
      <c r="AI282" s="107"/>
      <c r="AJ282" s="107"/>
      <c r="AK282" s="107"/>
      <c r="AL282" s="107"/>
      <c r="AM282" s="107"/>
      <c r="AN282" s="107"/>
      <c r="AO282" s="107"/>
      <c r="AP282" s="107"/>
      <c r="AQ282" s="107"/>
      <c r="AR282" s="107"/>
      <c r="AS282" s="107"/>
      <c r="AT282" s="107"/>
      <c r="AU282" s="107"/>
      <c r="AV282" s="107"/>
      <c r="AW282" s="107"/>
      <c r="AX282" s="107"/>
      <c r="AY282" s="107"/>
      <c r="AZ282" s="107"/>
      <c r="BA282" s="107"/>
      <c r="BB282" s="107"/>
    </row>
    <row r="283" spans="3:54" ht="12.75" customHeight="1" x14ac:dyDescent="0.25">
      <c r="C283" s="107"/>
      <c r="D283" s="107"/>
      <c r="E283" s="107"/>
      <c r="F283" s="107"/>
      <c r="G283" s="107"/>
      <c r="H283" s="107"/>
      <c r="I283" s="107"/>
      <c r="J283" s="107"/>
      <c r="K283" s="107"/>
      <c r="L283" s="107"/>
      <c r="M283" s="107"/>
      <c r="N283" s="107"/>
      <c r="O283" s="107"/>
      <c r="P283" s="107"/>
      <c r="Q283" s="107"/>
      <c r="R283" s="107"/>
      <c r="S283" s="107"/>
      <c r="T283" s="107"/>
      <c r="U283" s="107"/>
      <c r="V283" s="107"/>
      <c r="W283" s="107"/>
      <c r="X283" s="107"/>
      <c r="Y283" s="107"/>
      <c r="Z283" s="107"/>
      <c r="AA283" s="107"/>
      <c r="AB283" s="107"/>
      <c r="AC283" s="107"/>
      <c r="AD283" s="107"/>
      <c r="AE283" s="107"/>
      <c r="AF283" s="107"/>
      <c r="AG283" s="107"/>
      <c r="AH283" s="107"/>
      <c r="AI283" s="107"/>
      <c r="AJ283" s="107"/>
      <c r="AK283" s="107"/>
      <c r="AL283" s="107"/>
      <c r="AM283" s="107"/>
      <c r="AN283" s="107"/>
      <c r="AO283" s="107"/>
      <c r="AP283" s="107"/>
      <c r="AQ283" s="107"/>
      <c r="AR283" s="107"/>
      <c r="AS283" s="107"/>
      <c r="AT283" s="107"/>
      <c r="AU283" s="107"/>
      <c r="AV283" s="107"/>
      <c r="AW283" s="107"/>
      <c r="AX283" s="107"/>
      <c r="AY283" s="107"/>
      <c r="AZ283" s="107"/>
      <c r="BA283" s="107"/>
      <c r="BB283" s="107"/>
    </row>
    <row r="284" spans="3:54" ht="12.75" customHeight="1" x14ac:dyDescent="0.25">
      <c r="C284" s="107"/>
      <c r="D284" s="107"/>
      <c r="E284" s="107"/>
      <c r="F284" s="107"/>
      <c r="G284" s="107"/>
      <c r="H284" s="107"/>
      <c r="I284" s="107"/>
      <c r="J284" s="107"/>
      <c r="K284" s="107"/>
      <c r="L284" s="107"/>
      <c r="M284" s="107"/>
      <c r="N284" s="107"/>
      <c r="O284" s="107"/>
      <c r="P284" s="107"/>
      <c r="Q284" s="107"/>
      <c r="R284" s="107"/>
      <c r="S284" s="107"/>
      <c r="T284" s="107"/>
      <c r="U284" s="107"/>
      <c r="V284" s="107"/>
      <c r="W284" s="107"/>
      <c r="X284" s="107"/>
      <c r="Y284" s="107"/>
      <c r="Z284" s="107"/>
      <c r="AA284" s="107"/>
      <c r="AB284" s="107"/>
      <c r="AC284" s="107"/>
      <c r="AD284" s="107"/>
      <c r="AE284" s="107"/>
      <c r="AF284" s="107"/>
      <c r="AG284" s="107"/>
      <c r="AH284" s="107"/>
      <c r="AI284" s="107"/>
      <c r="AJ284" s="107"/>
      <c r="AK284" s="107"/>
      <c r="AL284" s="107"/>
      <c r="AM284" s="107"/>
      <c r="AN284" s="107"/>
      <c r="AO284" s="107"/>
      <c r="AP284" s="107"/>
      <c r="AQ284" s="107"/>
      <c r="AR284" s="107"/>
      <c r="AS284" s="107"/>
      <c r="AT284" s="107"/>
      <c r="AU284" s="107"/>
      <c r="AV284" s="107"/>
      <c r="AW284" s="107"/>
      <c r="AX284" s="107"/>
      <c r="AY284" s="107"/>
      <c r="AZ284" s="107"/>
      <c r="BA284" s="107"/>
      <c r="BB284" s="107"/>
    </row>
    <row r="285" spans="3:54" ht="12.75" customHeight="1" x14ac:dyDescent="0.25">
      <c r="C285" s="107"/>
      <c r="D285" s="107"/>
      <c r="E285" s="107"/>
      <c r="F285" s="107"/>
      <c r="G285" s="107"/>
      <c r="H285" s="107"/>
      <c r="I285" s="107"/>
      <c r="J285" s="107"/>
      <c r="K285" s="107"/>
      <c r="L285" s="107"/>
      <c r="M285" s="107"/>
      <c r="N285" s="107"/>
      <c r="O285" s="107"/>
      <c r="P285" s="107"/>
      <c r="Q285" s="107"/>
      <c r="R285" s="107"/>
      <c r="S285" s="107"/>
      <c r="T285" s="107"/>
      <c r="U285" s="107"/>
      <c r="V285" s="107"/>
      <c r="W285" s="107"/>
      <c r="X285" s="107"/>
      <c r="Y285" s="107"/>
      <c r="Z285" s="107"/>
      <c r="AA285" s="107"/>
      <c r="AB285" s="107"/>
      <c r="AC285" s="107"/>
      <c r="AD285" s="107"/>
      <c r="AE285" s="107"/>
      <c r="AF285" s="107"/>
      <c r="AG285" s="107"/>
      <c r="AH285" s="107"/>
      <c r="AI285" s="107"/>
      <c r="AJ285" s="107"/>
      <c r="AK285" s="107"/>
      <c r="AL285" s="107"/>
      <c r="AM285" s="107"/>
      <c r="AN285" s="107"/>
      <c r="AO285" s="107"/>
      <c r="AP285" s="107"/>
      <c r="AQ285" s="107"/>
      <c r="AR285" s="107"/>
      <c r="AS285" s="107"/>
      <c r="AT285" s="107"/>
      <c r="AU285" s="107"/>
      <c r="AV285" s="107"/>
      <c r="AW285" s="107"/>
      <c r="AX285" s="107"/>
      <c r="AY285" s="107"/>
      <c r="AZ285" s="107"/>
      <c r="BA285" s="107"/>
      <c r="BB285" s="107"/>
    </row>
    <row r="286" spans="3:54" ht="12.75" customHeight="1" x14ac:dyDescent="0.25">
      <c r="C286" s="107"/>
      <c r="D286" s="107"/>
      <c r="E286" s="107"/>
      <c r="F286" s="107"/>
      <c r="G286" s="107"/>
      <c r="H286" s="107"/>
      <c r="I286" s="107"/>
      <c r="J286" s="107"/>
      <c r="K286" s="107"/>
      <c r="L286" s="107"/>
      <c r="M286" s="107"/>
      <c r="N286" s="107"/>
      <c r="O286" s="107"/>
      <c r="P286" s="107"/>
      <c r="Q286" s="107"/>
      <c r="R286" s="107"/>
      <c r="S286" s="107"/>
      <c r="T286" s="107"/>
      <c r="U286" s="107"/>
      <c r="V286" s="107"/>
      <c r="W286" s="107"/>
      <c r="X286" s="107"/>
      <c r="Y286" s="107"/>
      <c r="Z286" s="107"/>
      <c r="AA286" s="107"/>
      <c r="AB286" s="107"/>
      <c r="AC286" s="107"/>
      <c r="AD286" s="107"/>
      <c r="AE286" s="107"/>
      <c r="AF286" s="107"/>
      <c r="AG286" s="107"/>
      <c r="AH286" s="107"/>
      <c r="AI286" s="107"/>
      <c r="AJ286" s="107"/>
      <c r="AK286" s="107"/>
      <c r="AL286" s="107"/>
      <c r="AM286" s="107"/>
      <c r="AN286" s="107"/>
      <c r="AO286" s="107"/>
      <c r="AP286" s="107"/>
      <c r="AQ286" s="107"/>
      <c r="AR286" s="107"/>
      <c r="AS286" s="107"/>
      <c r="AT286" s="107"/>
      <c r="AU286" s="107"/>
      <c r="AV286" s="107"/>
      <c r="AW286" s="107"/>
      <c r="AX286" s="107"/>
      <c r="AY286" s="107"/>
      <c r="AZ286" s="107"/>
      <c r="BA286" s="107"/>
      <c r="BB286" s="107"/>
    </row>
    <row r="287" spans="3:54" ht="12.75" customHeight="1" x14ac:dyDescent="0.25">
      <c r="C287" s="107"/>
      <c r="D287" s="107"/>
      <c r="E287" s="107"/>
      <c r="F287" s="107"/>
      <c r="G287" s="107"/>
      <c r="H287" s="107"/>
      <c r="I287" s="107"/>
      <c r="J287" s="107"/>
      <c r="K287" s="107"/>
      <c r="L287" s="107"/>
      <c r="M287" s="107"/>
      <c r="N287" s="107"/>
      <c r="O287" s="107"/>
      <c r="P287" s="107"/>
      <c r="Q287" s="107"/>
      <c r="R287" s="107"/>
      <c r="S287" s="107"/>
      <c r="T287" s="107"/>
      <c r="U287" s="107"/>
      <c r="V287" s="107"/>
      <c r="W287" s="107"/>
      <c r="X287" s="107"/>
      <c r="Y287" s="107"/>
      <c r="Z287" s="107"/>
      <c r="AA287" s="107"/>
      <c r="AB287" s="107"/>
      <c r="AC287" s="107"/>
      <c r="AD287" s="107"/>
      <c r="AE287" s="107"/>
      <c r="AF287" s="107"/>
      <c r="AG287" s="107"/>
      <c r="AH287" s="107"/>
      <c r="AI287" s="107"/>
      <c r="AJ287" s="107"/>
      <c r="AK287" s="107"/>
      <c r="AL287" s="107"/>
      <c r="AM287" s="107"/>
      <c r="AN287" s="107"/>
      <c r="AO287" s="107"/>
      <c r="AP287" s="107"/>
      <c r="AQ287" s="107"/>
      <c r="AR287" s="107"/>
      <c r="AS287" s="107"/>
      <c r="AT287" s="107"/>
      <c r="AU287" s="107"/>
      <c r="AV287" s="107"/>
      <c r="AW287" s="107"/>
      <c r="AX287" s="107"/>
      <c r="AY287" s="107"/>
      <c r="AZ287" s="107"/>
      <c r="BA287" s="107"/>
      <c r="BB287" s="107"/>
    </row>
    <row r="288" spans="3:54" ht="12.75" customHeight="1" x14ac:dyDescent="0.25">
      <c r="C288" s="107"/>
      <c r="D288" s="107"/>
      <c r="E288" s="107"/>
      <c r="F288" s="107"/>
      <c r="G288" s="107"/>
      <c r="H288" s="107"/>
      <c r="I288" s="107"/>
      <c r="J288" s="107"/>
      <c r="K288" s="107"/>
      <c r="L288" s="107"/>
      <c r="M288" s="107"/>
      <c r="N288" s="107"/>
      <c r="O288" s="107"/>
      <c r="P288" s="107"/>
      <c r="Q288" s="107"/>
      <c r="R288" s="107"/>
      <c r="S288" s="107"/>
      <c r="T288" s="107"/>
      <c r="U288" s="107"/>
      <c r="V288" s="107"/>
      <c r="W288" s="107"/>
      <c r="X288" s="107"/>
      <c r="Y288" s="107"/>
      <c r="Z288" s="107"/>
      <c r="AA288" s="107"/>
      <c r="AB288" s="107"/>
      <c r="AC288" s="107"/>
      <c r="AD288" s="107"/>
      <c r="AE288" s="107"/>
      <c r="AF288" s="107"/>
      <c r="AG288" s="107"/>
      <c r="AH288" s="107"/>
      <c r="AI288" s="107"/>
      <c r="AJ288" s="107"/>
      <c r="AK288" s="107"/>
      <c r="AL288" s="107"/>
      <c r="AM288" s="107"/>
      <c r="AN288" s="107"/>
      <c r="AO288" s="107"/>
      <c r="AP288" s="107"/>
      <c r="AQ288" s="107"/>
      <c r="AR288" s="107"/>
      <c r="AS288" s="107"/>
      <c r="AT288" s="107"/>
      <c r="AU288" s="107"/>
      <c r="AV288" s="107"/>
      <c r="AW288" s="107"/>
      <c r="AX288" s="107"/>
      <c r="AY288" s="107"/>
      <c r="AZ288" s="107"/>
      <c r="BA288" s="107"/>
      <c r="BB288" s="107"/>
    </row>
    <row r="289" spans="3:54" ht="12.75" customHeight="1" x14ac:dyDescent="0.25">
      <c r="C289" s="107"/>
      <c r="D289" s="107"/>
      <c r="E289" s="107"/>
      <c r="F289" s="107"/>
      <c r="G289" s="107"/>
      <c r="H289" s="107"/>
      <c r="I289" s="107"/>
      <c r="J289" s="107"/>
      <c r="K289" s="107"/>
      <c r="L289" s="107"/>
      <c r="M289" s="107"/>
      <c r="N289" s="107"/>
      <c r="O289" s="107"/>
      <c r="P289" s="107"/>
      <c r="Q289" s="107"/>
      <c r="R289" s="107"/>
      <c r="S289" s="107"/>
      <c r="T289" s="107"/>
      <c r="U289" s="107"/>
      <c r="V289" s="107"/>
      <c r="W289" s="107"/>
      <c r="X289" s="107"/>
      <c r="Y289" s="107"/>
      <c r="Z289" s="107"/>
      <c r="AA289" s="107"/>
      <c r="AB289" s="107"/>
      <c r="AC289" s="107"/>
      <c r="AD289" s="107"/>
      <c r="AE289" s="107"/>
      <c r="AF289" s="107"/>
      <c r="AG289" s="107"/>
      <c r="AH289" s="107"/>
      <c r="AI289" s="107"/>
      <c r="AJ289" s="107"/>
      <c r="AK289" s="107"/>
      <c r="AL289" s="107"/>
      <c r="AM289" s="107"/>
      <c r="AN289" s="107"/>
      <c r="AO289" s="107"/>
      <c r="AP289" s="107"/>
      <c r="AQ289" s="107"/>
      <c r="AR289" s="107"/>
      <c r="AS289" s="107"/>
      <c r="AT289" s="107"/>
      <c r="AU289" s="107"/>
      <c r="AV289" s="107"/>
      <c r="AW289" s="107"/>
      <c r="AX289" s="107"/>
      <c r="AY289" s="107"/>
      <c r="AZ289" s="107"/>
      <c r="BA289" s="107"/>
      <c r="BB289" s="107"/>
    </row>
    <row r="290" spans="3:54" ht="12.75" customHeight="1" x14ac:dyDescent="0.25">
      <c r="C290" s="107"/>
      <c r="D290" s="107"/>
      <c r="E290" s="107"/>
      <c r="F290" s="107"/>
      <c r="G290" s="107"/>
      <c r="H290" s="107"/>
      <c r="I290" s="107"/>
      <c r="J290" s="107"/>
      <c r="K290" s="107"/>
      <c r="L290" s="107"/>
      <c r="M290" s="107"/>
      <c r="N290" s="107"/>
      <c r="O290" s="107"/>
      <c r="P290" s="107"/>
      <c r="Q290" s="107"/>
      <c r="R290" s="107"/>
      <c r="S290" s="107"/>
      <c r="T290" s="107"/>
      <c r="U290" s="107"/>
      <c r="V290" s="107"/>
      <c r="W290" s="107"/>
      <c r="X290" s="107"/>
      <c r="Y290" s="107"/>
      <c r="Z290" s="107"/>
      <c r="AA290" s="107"/>
      <c r="AB290" s="107"/>
      <c r="AC290" s="107"/>
      <c r="AD290" s="107"/>
      <c r="AE290" s="107"/>
      <c r="AF290" s="107"/>
      <c r="AG290" s="107"/>
      <c r="AH290" s="107"/>
      <c r="AI290" s="107"/>
      <c r="AJ290" s="107"/>
      <c r="AK290" s="107"/>
      <c r="AL290" s="107"/>
      <c r="AM290" s="107"/>
      <c r="AN290" s="107"/>
      <c r="AO290" s="107"/>
      <c r="AP290" s="107"/>
      <c r="AQ290" s="107"/>
      <c r="AR290" s="107"/>
      <c r="AS290" s="107"/>
      <c r="AT290" s="107"/>
      <c r="AU290" s="107"/>
      <c r="AV290" s="107"/>
      <c r="AW290" s="107"/>
      <c r="AX290" s="107"/>
      <c r="AY290" s="107"/>
      <c r="AZ290" s="107"/>
      <c r="BA290" s="107"/>
      <c r="BB290" s="107"/>
    </row>
    <row r="291" spans="3:54" ht="12.75" customHeight="1" x14ac:dyDescent="0.25">
      <c r="C291" s="107"/>
      <c r="D291" s="107"/>
      <c r="E291" s="107"/>
      <c r="F291" s="107"/>
      <c r="G291" s="107"/>
      <c r="H291" s="107"/>
      <c r="I291" s="107"/>
      <c r="J291" s="107"/>
      <c r="K291" s="107"/>
      <c r="L291" s="107"/>
      <c r="M291" s="107"/>
      <c r="N291" s="107"/>
      <c r="O291" s="107"/>
      <c r="P291" s="107"/>
      <c r="Q291" s="107"/>
      <c r="R291" s="107"/>
      <c r="S291" s="107"/>
      <c r="T291" s="107"/>
      <c r="U291" s="107"/>
      <c r="V291" s="107"/>
      <c r="W291" s="107"/>
      <c r="X291" s="107"/>
      <c r="Y291" s="107"/>
      <c r="Z291" s="107"/>
      <c r="AA291" s="107"/>
      <c r="AB291" s="107"/>
      <c r="AC291" s="107"/>
      <c r="AD291" s="107"/>
      <c r="AE291" s="107"/>
      <c r="AF291" s="107"/>
      <c r="AG291" s="107"/>
      <c r="AH291" s="107"/>
      <c r="AI291" s="107"/>
      <c r="AJ291" s="107"/>
      <c r="AK291" s="107"/>
      <c r="AL291" s="107"/>
      <c r="AM291" s="107"/>
      <c r="AN291" s="107"/>
      <c r="AO291" s="107"/>
      <c r="AP291" s="107"/>
      <c r="AQ291" s="107"/>
      <c r="AR291" s="107"/>
      <c r="AS291" s="107"/>
      <c r="AT291" s="107"/>
      <c r="AU291" s="107"/>
      <c r="AV291" s="107"/>
      <c r="AW291" s="107"/>
      <c r="AX291" s="107"/>
      <c r="AY291" s="107"/>
      <c r="AZ291" s="107"/>
      <c r="BA291" s="107"/>
      <c r="BB291" s="107"/>
    </row>
    <row r="292" spans="3:54" ht="12.75" customHeight="1" x14ac:dyDescent="0.25">
      <c r="C292" s="107"/>
      <c r="D292" s="107"/>
      <c r="E292" s="107"/>
      <c r="F292" s="107"/>
      <c r="G292" s="107"/>
      <c r="H292" s="107"/>
      <c r="I292" s="107"/>
      <c r="J292" s="107"/>
      <c r="K292" s="107"/>
      <c r="L292" s="107"/>
      <c r="M292" s="107"/>
      <c r="N292" s="107"/>
      <c r="O292" s="107"/>
      <c r="P292" s="107"/>
      <c r="Q292" s="107"/>
      <c r="R292" s="107"/>
      <c r="S292" s="107"/>
      <c r="T292" s="107"/>
      <c r="U292" s="107"/>
      <c r="V292" s="107"/>
      <c r="W292" s="107"/>
      <c r="X292" s="107"/>
      <c r="Y292" s="107"/>
      <c r="Z292" s="107"/>
      <c r="AA292" s="107"/>
      <c r="AB292" s="107"/>
      <c r="AC292" s="107"/>
      <c r="AD292" s="107"/>
      <c r="AE292" s="107"/>
      <c r="AF292" s="107"/>
      <c r="AG292" s="107"/>
      <c r="AH292" s="107"/>
      <c r="AI292" s="107"/>
      <c r="AJ292" s="107"/>
      <c r="AK292" s="107"/>
      <c r="AL292" s="107"/>
      <c r="AM292" s="107"/>
      <c r="AN292" s="107"/>
      <c r="AO292" s="107"/>
      <c r="AP292" s="107"/>
      <c r="AQ292" s="107"/>
      <c r="AR292" s="107"/>
      <c r="AS292" s="107"/>
      <c r="AT292" s="107"/>
      <c r="AU292" s="107"/>
      <c r="AV292" s="107"/>
      <c r="AW292" s="107"/>
      <c r="AX292" s="107"/>
      <c r="AY292" s="107"/>
      <c r="AZ292" s="107"/>
      <c r="BA292" s="107"/>
      <c r="BB292" s="107"/>
    </row>
    <row r="293" spans="3:54" ht="12.75" customHeight="1" x14ac:dyDescent="0.25">
      <c r="C293" s="107"/>
      <c r="D293" s="107"/>
      <c r="E293" s="107"/>
      <c r="F293" s="107"/>
      <c r="G293" s="107"/>
      <c r="H293" s="107"/>
      <c r="I293" s="107"/>
      <c r="J293" s="107"/>
      <c r="K293" s="107"/>
      <c r="L293" s="107"/>
      <c r="M293" s="107"/>
      <c r="N293" s="107"/>
      <c r="O293" s="107"/>
      <c r="P293" s="107"/>
      <c r="Q293" s="107"/>
      <c r="R293" s="107"/>
      <c r="S293" s="107"/>
      <c r="T293" s="107"/>
      <c r="U293" s="107"/>
      <c r="V293" s="107"/>
      <c r="W293" s="107"/>
      <c r="X293" s="107"/>
      <c r="Y293" s="107"/>
      <c r="Z293" s="107"/>
      <c r="AA293" s="107"/>
      <c r="AB293" s="107"/>
      <c r="AC293" s="107"/>
      <c r="AD293" s="107"/>
      <c r="AE293" s="107"/>
      <c r="AF293" s="107"/>
      <c r="AG293" s="107"/>
      <c r="AH293" s="107"/>
      <c r="AI293" s="107"/>
      <c r="AJ293" s="107"/>
      <c r="AK293" s="107"/>
      <c r="AL293" s="107"/>
      <c r="AM293" s="107"/>
      <c r="AN293" s="107"/>
      <c r="AO293" s="107"/>
      <c r="AP293" s="107"/>
      <c r="AQ293" s="107"/>
      <c r="AR293" s="107"/>
      <c r="AS293" s="107"/>
      <c r="AT293" s="107"/>
      <c r="AU293" s="107"/>
      <c r="AV293" s="107"/>
      <c r="AW293" s="107"/>
      <c r="AX293" s="107"/>
      <c r="AY293" s="107"/>
      <c r="AZ293" s="107"/>
      <c r="BA293" s="107"/>
      <c r="BB293" s="107"/>
    </row>
    <row r="294" spans="3:54" ht="12.75" customHeight="1" x14ac:dyDescent="0.25">
      <c r="C294" s="107"/>
      <c r="D294" s="107"/>
      <c r="E294" s="107"/>
      <c r="F294" s="107"/>
      <c r="G294" s="107"/>
      <c r="H294" s="107"/>
      <c r="I294" s="107"/>
      <c r="J294" s="107"/>
      <c r="K294" s="107"/>
      <c r="L294" s="107"/>
      <c r="M294" s="107"/>
      <c r="N294" s="107"/>
      <c r="O294" s="107"/>
      <c r="P294" s="107"/>
      <c r="Q294" s="107"/>
      <c r="R294" s="107"/>
      <c r="S294" s="107"/>
      <c r="T294" s="107"/>
      <c r="U294" s="107"/>
      <c r="V294" s="107"/>
      <c r="W294" s="107"/>
      <c r="X294" s="107"/>
      <c r="Y294" s="107"/>
      <c r="Z294" s="107"/>
      <c r="AA294" s="107"/>
      <c r="AB294" s="107"/>
      <c r="AC294" s="107"/>
      <c r="AD294" s="107"/>
      <c r="AE294" s="107"/>
      <c r="AF294" s="107"/>
      <c r="AG294" s="107"/>
      <c r="AH294" s="107"/>
      <c r="AI294" s="107"/>
      <c r="AJ294" s="107"/>
      <c r="AK294" s="107"/>
      <c r="AL294" s="107"/>
      <c r="AM294" s="107"/>
      <c r="AN294" s="107"/>
      <c r="AO294" s="107"/>
      <c r="AP294" s="107"/>
      <c r="AQ294" s="107"/>
      <c r="AR294" s="107"/>
      <c r="AS294" s="107"/>
      <c r="AT294" s="107"/>
      <c r="AU294" s="107"/>
      <c r="AV294" s="107"/>
      <c r="AW294" s="107"/>
      <c r="AX294" s="107"/>
      <c r="AY294" s="107"/>
      <c r="AZ294" s="107"/>
      <c r="BA294" s="107"/>
      <c r="BB294" s="107"/>
    </row>
    <row r="295" spans="3:54" ht="12.75" customHeight="1" x14ac:dyDescent="0.25">
      <c r="C295" s="107"/>
      <c r="D295" s="107"/>
      <c r="E295" s="107"/>
      <c r="F295" s="107"/>
      <c r="G295" s="107"/>
      <c r="H295" s="107"/>
      <c r="I295" s="107"/>
      <c r="J295" s="107"/>
      <c r="K295" s="107"/>
      <c r="L295" s="107"/>
      <c r="M295" s="107"/>
      <c r="N295" s="107"/>
      <c r="O295" s="107"/>
      <c r="P295" s="107"/>
      <c r="Q295" s="107"/>
      <c r="R295" s="107"/>
      <c r="S295" s="107"/>
      <c r="T295" s="107"/>
      <c r="U295" s="107"/>
      <c r="V295" s="107"/>
      <c r="W295" s="107"/>
      <c r="X295" s="107"/>
      <c r="Y295" s="107"/>
      <c r="Z295" s="107"/>
      <c r="AA295" s="107"/>
      <c r="AB295" s="107"/>
      <c r="AC295" s="107"/>
      <c r="AD295" s="107"/>
      <c r="AE295" s="107"/>
      <c r="AF295" s="107"/>
      <c r="AG295" s="107"/>
      <c r="AH295" s="107"/>
      <c r="AI295" s="107"/>
      <c r="AJ295" s="107"/>
      <c r="AK295" s="107"/>
      <c r="AL295" s="107"/>
      <c r="AM295" s="107"/>
      <c r="AN295" s="107"/>
      <c r="AO295" s="107"/>
      <c r="AP295" s="107"/>
      <c r="AQ295" s="107"/>
      <c r="AR295" s="107"/>
      <c r="AS295" s="107"/>
      <c r="AT295" s="107"/>
      <c r="AU295" s="107"/>
      <c r="AV295" s="107"/>
      <c r="AW295" s="107"/>
      <c r="AX295" s="107"/>
      <c r="AY295" s="107"/>
      <c r="AZ295" s="107"/>
      <c r="BA295" s="107"/>
      <c r="BB295" s="107"/>
    </row>
    <row r="296" spans="3:54" ht="12.75" customHeight="1" x14ac:dyDescent="0.25">
      <c r="C296" s="107"/>
      <c r="D296" s="107"/>
      <c r="E296" s="107"/>
      <c r="F296" s="107"/>
      <c r="G296" s="107"/>
      <c r="H296" s="107"/>
      <c r="I296" s="107"/>
      <c r="J296" s="107"/>
      <c r="K296" s="107"/>
      <c r="L296" s="107"/>
      <c r="M296" s="107"/>
      <c r="N296" s="107"/>
      <c r="O296" s="107"/>
      <c r="P296" s="107"/>
      <c r="Q296" s="107"/>
      <c r="R296" s="107"/>
      <c r="S296" s="107"/>
      <c r="T296" s="107"/>
      <c r="U296" s="107"/>
      <c r="V296" s="107"/>
      <c r="W296" s="107"/>
      <c r="X296" s="107"/>
      <c r="Y296" s="107"/>
      <c r="Z296" s="107"/>
      <c r="AA296" s="107"/>
      <c r="AB296" s="107"/>
      <c r="AC296" s="107"/>
      <c r="AD296" s="107"/>
      <c r="AE296" s="107"/>
      <c r="AF296" s="107"/>
      <c r="AG296" s="107"/>
      <c r="AH296" s="107"/>
      <c r="AI296" s="107"/>
      <c r="AJ296" s="107"/>
      <c r="AK296" s="107"/>
      <c r="AL296" s="107"/>
      <c r="AM296" s="107"/>
      <c r="AN296" s="107"/>
      <c r="AO296" s="107"/>
      <c r="AP296" s="107"/>
      <c r="AQ296" s="107"/>
      <c r="AR296" s="107"/>
      <c r="AS296" s="107"/>
      <c r="AT296" s="107"/>
      <c r="AU296" s="107"/>
      <c r="AV296" s="107"/>
      <c r="AW296" s="107"/>
      <c r="AX296" s="107"/>
      <c r="AY296" s="107"/>
      <c r="AZ296" s="107"/>
      <c r="BA296" s="107"/>
      <c r="BB296" s="107"/>
    </row>
    <row r="297" spans="3:54" ht="12.75" customHeight="1" x14ac:dyDescent="0.25">
      <c r="C297" s="107"/>
      <c r="D297" s="107"/>
      <c r="E297" s="107"/>
      <c r="F297" s="107"/>
      <c r="G297" s="107"/>
      <c r="H297" s="107"/>
      <c r="I297" s="107"/>
      <c r="J297" s="107"/>
      <c r="K297" s="107"/>
      <c r="L297" s="107"/>
      <c r="M297" s="107"/>
      <c r="N297" s="107"/>
      <c r="O297" s="107"/>
      <c r="P297" s="107"/>
      <c r="Q297" s="107"/>
      <c r="R297" s="107"/>
      <c r="S297" s="107"/>
      <c r="T297" s="107"/>
      <c r="U297" s="107"/>
      <c r="V297" s="107"/>
      <c r="W297" s="107"/>
      <c r="X297" s="107"/>
      <c r="Y297" s="107"/>
      <c r="Z297" s="107"/>
      <c r="AA297" s="107"/>
      <c r="AB297" s="107"/>
      <c r="AC297" s="107"/>
      <c r="AD297" s="107"/>
      <c r="AE297" s="107"/>
      <c r="AF297" s="107"/>
      <c r="AG297" s="107"/>
      <c r="AH297" s="107"/>
      <c r="AI297" s="107"/>
      <c r="AJ297" s="107"/>
      <c r="AK297" s="107"/>
      <c r="AL297" s="107"/>
      <c r="AM297" s="107"/>
      <c r="AN297" s="107"/>
      <c r="AO297" s="107"/>
      <c r="AP297" s="107"/>
      <c r="AQ297" s="107"/>
      <c r="AR297" s="107"/>
      <c r="AS297" s="107"/>
      <c r="AT297" s="107"/>
      <c r="AU297" s="107"/>
      <c r="AV297" s="107"/>
      <c r="AW297" s="107"/>
      <c r="AX297" s="107"/>
      <c r="AY297" s="107"/>
      <c r="AZ297" s="107"/>
      <c r="BA297" s="107"/>
      <c r="BB297" s="107"/>
    </row>
    <row r="298" spans="3:54" ht="12.75" customHeight="1" x14ac:dyDescent="0.25">
      <c r="C298" s="107"/>
      <c r="D298" s="107"/>
      <c r="E298" s="107"/>
      <c r="F298" s="107"/>
      <c r="G298" s="107"/>
      <c r="H298" s="107"/>
      <c r="I298" s="107"/>
      <c r="J298" s="107"/>
      <c r="K298" s="107"/>
      <c r="L298" s="107"/>
      <c r="M298" s="107"/>
      <c r="N298" s="107"/>
      <c r="O298" s="107"/>
      <c r="P298" s="107"/>
      <c r="Q298" s="107"/>
      <c r="R298" s="107"/>
      <c r="S298" s="107"/>
      <c r="T298" s="107"/>
      <c r="U298" s="107"/>
      <c r="V298" s="107"/>
      <c r="W298" s="107"/>
      <c r="X298" s="107"/>
      <c r="Y298" s="107"/>
      <c r="Z298" s="107"/>
      <c r="AA298" s="107"/>
      <c r="AB298" s="107"/>
      <c r="AC298" s="107"/>
      <c r="AD298" s="107"/>
      <c r="AE298" s="107"/>
      <c r="AF298" s="107"/>
      <c r="AG298" s="107"/>
      <c r="AH298" s="107"/>
      <c r="AI298" s="107"/>
      <c r="AJ298" s="107"/>
      <c r="AK298" s="107"/>
      <c r="AL298" s="107"/>
      <c r="AM298" s="107"/>
      <c r="AN298" s="107"/>
      <c r="AO298" s="107"/>
      <c r="AP298" s="107"/>
      <c r="AQ298" s="107"/>
      <c r="AR298" s="107"/>
      <c r="AS298" s="107"/>
      <c r="AT298" s="107"/>
      <c r="AU298" s="107"/>
      <c r="AV298" s="107"/>
      <c r="AW298" s="107"/>
      <c r="AX298" s="107"/>
      <c r="AY298" s="107"/>
      <c r="AZ298" s="107"/>
      <c r="BA298" s="107"/>
      <c r="BB298" s="107"/>
    </row>
    <row r="299" spans="3:54" ht="12.75" customHeight="1" x14ac:dyDescent="0.25">
      <c r="C299" s="107"/>
      <c r="D299" s="107"/>
      <c r="E299" s="107"/>
      <c r="F299" s="107"/>
      <c r="G299" s="107"/>
      <c r="H299" s="107"/>
      <c r="I299" s="107"/>
      <c r="J299" s="107"/>
      <c r="K299" s="107"/>
      <c r="L299" s="107"/>
      <c r="M299" s="107"/>
      <c r="N299" s="107"/>
      <c r="O299" s="107"/>
      <c r="P299" s="107"/>
      <c r="Q299" s="107"/>
      <c r="R299" s="107"/>
      <c r="S299" s="107"/>
      <c r="T299" s="107"/>
      <c r="U299" s="107"/>
      <c r="V299" s="107"/>
      <c r="W299" s="107"/>
      <c r="X299" s="107"/>
      <c r="Y299" s="107"/>
      <c r="Z299" s="107"/>
      <c r="AA299" s="107"/>
      <c r="AB299" s="107"/>
      <c r="AC299" s="107"/>
      <c r="AD299" s="107"/>
      <c r="AE299" s="107"/>
      <c r="AF299" s="107"/>
      <c r="AG299" s="107"/>
      <c r="AH299" s="107"/>
      <c r="AI299" s="107"/>
      <c r="AJ299" s="107"/>
      <c r="AK299" s="107"/>
      <c r="AL299" s="107"/>
      <c r="AM299" s="107"/>
      <c r="AN299" s="107"/>
      <c r="AO299" s="107"/>
      <c r="AP299" s="107"/>
      <c r="AQ299" s="107"/>
      <c r="AR299" s="107"/>
      <c r="AS299" s="107"/>
      <c r="AT299" s="107"/>
      <c r="AU299" s="107"/>
      <c r="AV299" s="107"/>
      <c r="AW299" s="107"/>
      <c r="AX299" s="107"/>
      <c r="AY299" s="107"/>
      <c r="AZ299" s="107"/>
      <c r="BA299" s="107"/>
      <c r="BB299" s="107"/>
    </row>
    <row r="300" spans="3:54" ht="12.75" customHeight="1" x14ac:dyDescent="0.25">
      <c r="C300" s="107"/>
      <c r="D300" s="107"/>
      <c r="E300" s="107"/>
      <c r="F300" s="107"/>
      <c r="G300" s="107"/>
      <c r="H300" s="107"/>
      <c r="I300" s="107"/>
      <c r="J300" s="107"/>
      <c r="K300" s="107"/>
      <c r="L300" s="107"/>
      <c r="M300" s="107"/>
      <c r="N300" s="107"/>
      <c r="O300" s="107"/>
      <c r="P300" s="107"/>
      <c r="Q300" s="107"/>
      <c r="R300" s="107"/>
      <c r="S300" s="107"/>
      <c r="T300" s="107"/>
      <c r="U300" s="107"/>
      <c r="V300" s="107"/>
      <c r="W300" s="107"/>
      <c r="X300" s="107"/>
      <c r="Y300" s="107"/>
      <c r="Z300" s="107"/>
      <c r="AA300" s="107"/>
      <c r="AB300" s="107"/>
      <c r="AC300" s="107"/>
      <c r="AD300" s="107"/>
      <c r="AE300" s="107"/>
      <c r="AF300" s="107"/>
      <c r="AG300" s="107"/>
      <c r="AH300" s="107"/>
      <c r="AI300" s="107"/>
      <c r="AJ300" s="107"/>
      <c r="AK300" s="107"/>
      <c r="AL300" s="107"/>
      <c r="AM300" s="107"/>
      <c r="AN300" s="107"/>
      <c r="AO300" s="107"/>
      <c r="AP300" s="107"/>
      <c r="AQ300" s="107"/>
      <c r="AR300" s="107"/>
      <c r="AS300" s="107"/>
      <c r="AT300" s="107"/>
      <c r="AU300" s="107"/>
      <c r="AV300" s="107"/>
      <c r="AW300" s="107"/>
      <c r="AX300" s="107"/>
      <c r="AY300" s="107"/>
      <c r="AZ300" s="107"/>
      <c r="BA300" s="107"/>
      <c r="BB300" s="107"/>
    </row>
    <row r="301" spans="3:54" ht="12.75" customHeight="1" x14ac:dyDescent="0.25">
      <c r="C301" s="107"/>
      <c r="D301" s="107"/>
      <c r="E301" s="107"/>
      <c r="F301" s="107"/>
      <c r="G301" s="107"/>
      <c r="H301" s="107"/>
      <c r="I301" s="107"/>
      <c r="J301" s="107"/>
      <c r="K301" s="107"/>
      <c r="L301" s="107"/>
      <c r="M301" s="107"/>
      <c r="N301" s="107"/>
      <c r="O301" s="107"/>
      <c r="P301" s="107"/>
      <c r="Q301" s="107"/>
      <c r="R301" s="107"/>
      <c r="S301" s="107"/>
      <c r="T301" s="107"/>
      <c r="U301" s="107"/>
      <c r="V301" s="107"/>
      <c r="W301" s="107"/>
      <c r="X301" s="107"/>
      <c r="Y301" s="107"/>
      <c r="Z301" s="107"/>
      <c r="AA301" s="107"/>
      <c r="AB301" s="107"/>
      <c r="AC301" s="107"/>
      <c r="AD301" s="107"/>
      <c r="AE301" s="107"/>
      <c r="AF301" s="107"/>
      <c r="AG301" s="107"/>
      <c r="AH301" s="107"/>
      <c r="AI301" s="107"/>
      <c r="AJ301" s="107"/>
      <c r="AK301" s="107"/>
      <c r="AL301" s="107"/>
      <c r="AM301" s="107"/>
      <c r="AN301" s="107"/>
      <c r="AO301" s="107"/>
      <c r="AP301" s="107"/>
      <c r="AQ301" s="107"/>
      <c r="AR301" s="107"/>
      <c r="AS301" s="107"/>
      <c r="AT301" s="107"/>
      <c r="AU301" s="107"/>
      <c r="AV301" s="107"/>
      <c r="AW301" s="107"/>
      <c r="AX301" s="107"/>
      <c r="AY301" s="107"/>
      <c r="AZ301" s="107"/>
      <c r="BA301" s="107"/>
      <c r="BB301" s="107"/>
    </row>
    <row r="302" spans="3:54" ht="12.75" customHeight="1" x14ac:dyDescent="0.25">
      <c r="C302" s="107"/>
      <c r="D302" s="107"/>
      <c r="E302" s="107"/>
      <c r="F302" s="107"/>
      <c r="G302" s="107"/>
      <c r="H302" s="107"/>
      <c r="I302" s="107"/>
      <c r="J302" s="107"/>
      <c r="K302" s="107"/>
      <c r="L302" s="107"/>
      <c r="M302" s="107"/>
      <c r="N302" s="107"/>
      <c r="O302" s="107"/>
      <c r="P302" s="107"/>
      <c r="Q302" s="107"/>
      <c r="R302" s="107"/>
      <c r="S302" s="107"/>
      <c r="T302" s="107"/>
      <c r="U302" s="107"/>
      <c r="V302" s="107"/>
      <c r="W302" s="107"/>
      <c r="X302" s="107"/>
      <c r="Y302" s="107"/>
      <c r="Z302" s="107"/>
      <c r="AA302" s="107"/>
      <c r="AB302" s="107"/>
      <c r="AC302" s="107"/>
      <c r="AD302" s="107"/>
      <c r="AE302" s="107"/>
      <c r="AF302" s="107"/>
      <c r="AG302" s="107"/>
      <c r="AH302" s="107"/>
      <c r="AI302" s="107"/>
      <c r="AJ302" s="107"/>
      <c r="AK302" s="107"/>
      <c r="AL302" s="107"/>
      <c r="AM302" s="107"/>
      <c r="AN302" s="107"/>
      <c r="AO302" s="107"/>
      <c r="AP302" s="107"/>
      <c r="AQ302" s="107"/>
      <c r="AR302" s="107"/>
      <c r="AS302" s="107"/>
      <c r="AT302" s="107"/>
      <c r="AU302" s="107"/>
      <c r="AV302" s="107"/>
      <c r="AW302" s="107"/>
      <c r="AX302" s="107"/>
      <c r="AY302" s="107"/>
      <c r="AZ302" s="107"/>
      <c r="BA302" s="107"/>
      <c r="BB302" s="107"/>
    </row>
    <row r="303" spans="3:54" ht="12.75" customHeight="1" x14ac:dyDescent="0.25">
      <c r="C303" s="107"/>
      <c r="D303" s="107"/>
      <c r="E303" s="107"/>
      <c r="F303" s="107"/>
      <c r="G303" s="107"/>
      <c r="H303" s="107"/>
      <c r="I303" s="107"/>
      <c r="J303" s="107"/>
      <c r="K303" s="107"/>
      <c r="L303" s="107"/>
      <c r="M303" s="107"/>
      <c r="N303" s="107"/>
      <c r="O303" s="107"/>
      <c r="P303" s="107"/>
      <c r="Q303" s="107"/>
      <c r="R303" s="107"/>
      <c r="S303" s="107"/>
      <c r="T303" s="107"/>
      <c r="U303" s="107"/>
      <c r="V303" s="107"/>
      <c r="W303" s="107"/>
      <c r="X303" s="107"/>
      <c r="Y303" s="107"/>
      <c r="Z303" s="107"/>
      <c r="AA303" s="107"/>
      <c r="AB303" s="107"/>
      <c r="AC303" s="107"/>
      <c r="AD303" s="107"/>
      <c r="AE303" s="107"/>
      <c r="AF303" s="107"/>
      <c r="AG303" s="107"/>
      <c r="AH303" s="107"/>
      <c r="AI303" s="107"/>
      <c r="AJ303" s="107"/>
      <c r="AK303" s="107"/>
      <c r="AL303" s="107"/>
      <c r="AM303" s="107"/>
      <c r="AN303" s="107"/>
      <c r="AO303" s="107"/>
      <c r="AP303" s="107"/>
      <c r="AQ303" s="107"/>
      <c r="AR303" s="107"/>
      <c r="AS303" s="107"/>
      <c r="AT303" s="107"/>
      <c r="AU303" s="107"/>
      <c r="AV303" s="107"/>
      <c r="AW303" s="107"/>
      <c r="AX303" s="107"/>
      <c r="AY303" s="107"/>
      <c r="AZ303" s="107"/>
      <c r="BA303" s="107"/>
      <c r="BB303" s="107"/>
    </row>
    <row r="304" spans="3:54" ht="12.75" customHeight="1" x14ac:dyDescent="0.25">
      <c r="C304" s="107"/>
      <c r="D304" s="107"/>
      <c r="E304" s="107"/>
      <c r="F304" s="107"/>
      <c r="G304" s="107"/>
      <c r="H304" s="107"/>
      <c r="I304" s="107"/>
      <c r="J304" s="107"/>
      <c r="K304" s="107"/>
      <c r="L304" s="107"/>
      <c r="M304" s="107"/>
      <c r="N304" s="107"/>
      <c r="O304" s="107"/>
      <c r="P304" s="107"/>
      <c r="Q304" s="107"/>
      <c r="R304" s="107"/>
      <c r="S304" s="107"/>
      <c r="T304" s="107"/>
      <c r="U304" s="107"/>
      <c r="V304" s="107"/>
      <c r="W304" s="107"/>
      <c r="X304" s="107"/>
      <c r="Y304" s="107"/>
      <c r="Z304" s="107"/>
      <c r="AA304" s="107"/>
      <c r="AB304" s="107"/>
      <c r="AC304" s="107"/>
      <c r="AD304" s="107"/>
      <c r="AE304" s="107"/>
      <c r="AF304" s="107"/>
      <c r="AG304" s="107"/>
      <c r="AH304" s="107"/>
      <c r="AI304" s="107"/>
      <c r="AJ304" s="107"/>
      <c r="AK304" s="107"/>
      <c r="AL304" s="107"/>
      <c r="AM304" s="107"/>
      <c r="AN304" s="107"/>
      <c r="AO304" s="107"/>
      <c r="AP304" s="107"/>
      <c r="AQ304" s="107"/>
      <c r="AR304" s="107"/>
      <c r="AS304" s="107"/>
      <c r="AT304" s="107"/>
      <c r="AU304" s="107"/>
      <c r="AV304" s="107"/>
      <c r="AW304" s="107"/>
      <c r="AX304" s="107"/>
      <c r="AY304" s="107"/>
      <c r="AZ304" s="107"/>
      <c r="BA304" s="107"/>
      <c r="BB304" s="107"/>
    </row>
    <row r="305" spans="3:54" ht="12.75" customHeight="1" x14ac:dyDescent="0.25">
      <c r="C305" s="107"/>
      <c r="D305" s="107"/>
      <c r="E305" s="107"/>
      <c r="F305" s="107"/>
      <c r="G305" s="107"/>
      <c r="H305" s="107"/>
      <c r="I305" s="107"/>
      <c r="J305" s="107"/>
      <c r="K305" s="107"/>
      <c r="L305" s="107"/>
      <c r="M305" s="107"/>
      <c r="N305" s="107"/>
      <c r="O305" s="107"/>
      <c r="P305" s="107"/>
      <c r="Q305" s="107"/>
      <c r="R305" s="107"/>
      <c r="S305" s="107"/>
      <c r="T305" s="107"/>
      <c r="U305" s="107"/>
      <c r="V305" s="107"/>
      <c r="W305" s="107"/>
      <c r="X305" s="107"/>
      <c r="Y305" s="107"/>
      <c r="Z305" s="107"/>
      <c r="AA305" s="107"/>
      <c r="AB305" s="107"/>
      <c r="AC305" s="107"/>
      <c r="AD305" s="107"/>
      <c r="AE305" s="107"/>
      <c r="AF305" s="107"/>
      <c r="AG305" s="107"/>
      <c r="AH305" s="107"/>
      <c r="AI305" s="107"/>
      <c r="AJ305" s="107"/>
      <c r="AK305" s="107"/>
      <c r="AL305" s="107"/>
      <c r="AM305" s="107"/>
      <c r="AN305" s="107"/>
      <c r="AO305" s="107"/>
      <c r="AP305" s="107"/>
      <c r="AQ305" s="107"/>
      <c r="AR305" s="107"/>
      <c r="AS305" s="107"/>
      <c r="AT305" s="107"/>
      <c r="AU305" s="107"/>
      <c r="AV305" s="107"/>
      <c r="AW305" s="107"/>
      <c r="AX305" s="107"/>
      <c r="AY305" s="107"/>
      <c r="AZ305" s="107"/>
      <c r="BA305" s="107"/>
      <c r="BB305" s="107"/>
    </row>
    <row r="306" spans="3:54" ht="12.75" customHeight="1" x14ac:dyDescent="0.25">
      <c r="C306" s="107"/>
      <c r="D306" s="107"/>
      <c r="E306" s="107"/>
      <c r="F306" s="107"/>
      <c r="G306" s="107"/>
      <c r="H306" s="107"/>
      <c r="I306" s="107"/>
      <c r="J306" s="107"/>
      <c r="K306" s="107"/>
      <c r="L306" s="107"/>
      <c r="M306" s="107"/>
      <c r="N306" s="107"/>
      <c r="O306" s="107"/>
      <c r="P306" s="107"/>
      <c r="Q306" s="107"/>
      <c r="R306" s="107"/>
      <c r="S306" s="107"/>
      <c r="T306" s="107"/>
      <c r="U306" s="107"/>
      <c r="V306" s="107"/>
      <c r="W306" s="107"/>
      <c r="X306" s="107"/>
      <c r="Y306" s="107"/>
      <c r="Z306" s="107"/>
      <c r="AA306" s="107"/>
      <c r="AB306" s="107"/>
      <c r="AC306" s="107"/>
      <c r="AD306" s="107"/>
      <c r="AE306" s="107"/>
      <c r="AF306" s="107"/>
      <c r="AG306" s="107"/>
      <c r="AH306" s="107"/>
      <c r="AI306" s="107"/>
      <c r="AJ306" s="107"/>
      <c r="AK306" s="107"/>
      <c r="AL306" s="107"/>
      <c r="AM306" s="107"/>
      <c r="AN306" s="107"/>
      <c r="AO306" s="107"/>
      <c r="AP306" s="107"/>
      <c r="AQ306" s="107"/>
      <c r="AR306" s="107"/>
      <c r="AS306" s="107"/>
      <c r="AT306" s="107"/>
      <c r="AU306" s="107"/>
      <c r="AV306" s="107"/>
      <c r="AW306" s="107"/>
      <c r="AX306" s="107"/>
      <c r="AY306" s="107"/>
      <c r="AZ306" s="107"/>
      <c r="BA306" s="107"/>
      <c r="BB306" s="107"/>
    </row>
    <row r="307" spans="3:54" ht="12.75" customHeight="1" x14ac:dyDescent="0.25">
      <c r="C307" s="107"/>
      <c r="D307" s="107"/>
      <c r="E307" s="107"/>
      <c r="F307" s="107"/>
      <c r="G307" s="107"/>
      <c r="H307" s="107"/>
      <c r="I307" s="107"/>
      <c r="J307" s="107"/>
      <c r="K307" s="107"/>
      <c r="L307" s="107"/>
      <c r="M307" s="107"/>
      <c r="N307" s="107"/>
      <c r="O307" s="107"/>
      <c r="P307" s="107"/>
      <c r="Q307" s="107"/>
      <c r="R307" s="107"/>
      <c r="S307" s="107"/>
      <c r="T307" s="107"/>
      <c r="U307" s="107"/>
      <c r="V307" s="107"/>
      <c r="W307" s="107"/>
      <c r="X307" s="107"/>
      <c r="Y307" s="107"/>
      <c r="Z307" s="107"/>
      <c r="AA307" s="107"/>
      <c r="AB307" s="107"/>
      <c r="AC307" s="107"/>
      <c r="AD307" s="107"/>
      <c r="AE307" s="107"/>
      <c r="AF307" s="107"/>
      <c r="AG307" s="107"/>
      <c r="AH307" s="107"/>
      <c r="AI307" s="107"/>
      <c r="AJ307" s="107"/>
      <c r="AK307" s="107"/>
      <c r="AL307" s="107"/>
      <c r="AM307" s="107"/>
      <c r="AN307" s="107"/>
      <c r="AO307" s="107"/>
      <c r="AP307" s="107"/>
      <c r="AQ307" s="107"/>
      <c r="AR307" s="107"/>
      <c r="AS307" s="107"/>
      <c r="AT307" s="107"/>
      <c r="AU307" s="107"/>
      <c r="AV307" s="107"/>
      <c r="AW307" s="107"/>
      <c r="AX307" s="107"/>
      <c r="AY307" s="107"/>
      <c r="AZ307" s="107"/>
      <c r="BA307" s="107"/>
      <c r="BB307" s="107"/>
    </row>
    <row r="308" spans="3:54" ht="12.75" customHeight="1" x14ac:dyDescent="0.25">
      <c r="C308" s="107"/>
      <c r="D308" s="107"/>
      <c r="E308" s="107"/>
      <c r="F308" s="107"/>
      <c r="G308" s="107"/>
      <c r="H308" s="107"/>
      <c r="I308" s="107"/>
      <c r="J308" s="107"/>
      <c r="K308" s="107"/>
      <c r="L308" s="107"/>
      <c r="M308" s="107"/>
      <c r="N308" s="107"/>
      <c r="O308" s="107"/>
      <c r="P308" s="107"/>
      <c r="Q308" s="107"/>
      <c r="R308" s="107"/>
      <c r="S308" s="107"/>
      <c r="T308" s="107"/>
      <c r="U308" s="107"/>
      <c r="V308" s="107"/>
      <c r="W308" s="107"/>
      <c r="X308" s="107"/>
      <c r="Y308" s="107"/>
      <c r="Z308" s="107"/>
      <c r="AA308" s="107"/>
      <c r="AB308" s="107"/>
      <c r="AC308" s="107"/>
      <c r="AD308" s="107"/>
      <c r="AE308" s="107"/>
      <c r="AF308" s="107"/>
      <c r="AG308" s="107"/>
      <c r="AH308" s="107"/>
      <c r="AI308" s="107"/>
      <c r="AJ308" s="107"/>
      <c r="AK308" s="107"/>
      <c r="AL308" s="107"/>
      <c r="AM308" s="107"/>
      <c r="AN308" s="107"/>
      <c r="AO308" s="107"/>
      <c r="AP308" s="107"/>
      <c r="AQ308" s="107"/>
      <c r="AR308" s="107"/>
      <c r="AS308" s="107"/>
      <c r="AT308" s="107"/>
      <c r="AU308" s="107"/>
      <c r="AV308" s="107"/>
      <c r="AW308" s="107"/>
      <c r="AX308" s="107"/>
      <c r="AY308" s="107"/>
      <c r="AZ308" s="107"/>
      <c r="BA308" s="107"/>
      <c r="BB308" s="107"/>
    </row>
    <row r="309" spans="3:54" ht="12.75" customHeight="1" x14ac:dyDescent="0.25">
      <c r="C309" s="107"/>
      <c r="D309" s="107"/>
      <c r="E309" s="107"/>
      <c r="F309" s="107"/>
      <c r="G309" s="107"/>
      <c r="H309" s="107"/>
      <c r="I309" s="107"/>
      <c r="J309" s="107"/>
      <c r="K309" s="107"/>
      <c r="L309" s="107"/>
      <c r="M309" s="107"/>
      <c r="N309" s="107"/>
      <c r="O309" s="107"/>
      <c r="P309" s="107"/>
      <c r="Q309" s="107"/>
      <c r="R309" s="107"/>
      <c r="S309" s="107"/>
      <c r="T309" s="107"/>
      <c r="U309" s="107"/>
      <c r="V309" s="107"/>
      <c r="W309" s="107"/>
      <c r="X309" s="107"/>
      <c r="Y309" s="107"/>
      <c r="Z309" s="107"/>
      <c r="AA309" s="107"/>
      <c r="AB309" s="107"/>
      <c r="AC309" s="107"/>
      <c r="AD309" s="107"/>
      <c r="AE309" s="107"/>
      <c r="AF309" s="107"/>
      <c r="AG309" s="107"/>
      <c r="AH309" s="107"/>
      <c r="AI309" s="107"/>
      <c r="AJ309" s="107"/>
      <c r="AK309" s="107"/>
      <c r="AL309" s="107"/>
      <c r="AM309" s="107"/>
      <c r="AN309" s="107"/>
      <c r="AO309" s="107"/>
      <c r="AP309" s="107"/>
      <c r="AQ309" s="107"/>
      <c r="AR309" s="107"/>
      <c r="AS309" s="107"/>
      <c r="AT309" s="107"/>
      <c r="AU309" s="107"/>
      <c r="AV309" s="107"/>
      <c r="AW309" s="107"/>
      <c r="AX309" s="107"/>
      <c r="AY309" s="107"/>
      <c r="AZ309" s="107"/>
      <c r="BA309" s="107"/>
      <c r="BB309" s="107"/>
    </row>
    <row r="310" spans="3:54" ht="12.75" customHeight="1" x14ac:dyDescent="0.25">
      <c r="C310" s="107"/>
      <c r="D310" s="107"/>
      <c r="E310" s="107"/>
      <c r="F310" s="107"/>
      <c r="G310" s="107"/>
      <c r="H310" s="107"/>
      <c r="I310" s="107"/>
      <c r="J310" s="107"/>
      <c r="K310" s="107"/>
      <c r="L310" s="107"/>
      <c r="M310" s="107"/>
      <c r="N310" s="107"/>
      <c r="O310" s="107"/>
      <c r="P310" s="107"/>
      <c r="Q310" s="107"/>
      <c r="R310" s="107"/>
      <c r="S310" s="107"/>
      <c r="T310" s="107"/>
      <c r="U310" s="107"/>
      <c r="V310" s="107"/>
      <c r="W310" s="107"/>
      <c r="X310" s="107"/>
      <c r="Y310" s="107"/>
      <c r="Z310" s="107"/>
      <c r="AA310" s="107"/>
      <c r="AB310" s="107"/>
      <c r="AC310" s="107"/>
      <c r="AD310" s="107"/>
      <c r="AE310" s="107"/>
      <c r="AF310" s="107"/>
      <c r="AG310" s="107"/>
      <c r="AH310" s="107"/>
      <c r="AI310" s="107"/>
      <c r="AJ310" s="107"/>
      <c r="AK310" s="107"/>
      <c r="AL310" s="107"/>
      <c r="AM310" s="107"/>
      <c r="AN310" s="107"/>
      <c r="AO310" s="107"/>
      <c r="AP310" s="107"/>
      <c r="AQ310" s="107"/>
      <c r="AR310" s="107"/>
      <c r="AS310" s="107"/>
      <c r="AT310" s="107"/>
      <c r="AU310" s="107"/>
      <c r="AV310" s="107"/>
      <c r="AW310" s="107"/>
      <c r="AX310" s="107"/>
      <c r="AY310" s="107"/>
      <c r="AZ310" s="107"/>
      <c r="BA310" s="107"/>
      <c r="BB310" s="107"/>
    </row>
    <row r="311" spans="3:54" ht="12.75" customHeight="1" x14ac:dyDescent="0.25">
      <c r="C311" s="107"/>
      <c r="D311" s="107"/>
      <c r="E311" s="107"/>
      <c r="F311" s="107"/>
      <c r="G311" s="107"/>
      <c r="H311" s="107"/>
      <c r="I311" s="107"/>
      <c r="J311" s="107"/>
      <c r="K311" s="107"/>
      <c r="L311" s="107"/>
      <c r="M311" s="107"/>
      <c r="N311" s="107"/>
      <c r="O311" s="107"/>
      <c r="P311" s="107"/>
      <c r="Q311" s="107"/>
      <c r="R311" s="107"/>
      <c r="S311" s="107"/>
      <c r="T311" s="107"/>
      <c r="U311" s="107"/>
      <c r="V311" s="107"/>
      <c r="W311" s="107"/>
      <c r="X311" s="107"/>
      <c r="Y311" s="107"/>
      <c r="Z311" s="107"/>
      <c r="AA311" s="107"/>
      <c r="AB311" s="107"/>
      <c r="AC311" s="107"/>
      <c r="AD311" s="107"/>
      <c r="AE311" s="107"/>
      <c r="AF311" s="107"/>
      <c r="AG311" s="107"/>
      <c r="AH311" s="107"/>
      <c r="AI311" s="107"/>
      <c r="AJ311" s="107"/>
      <c r="AK311" s="107"/>
      <c r="AL311" s="107"/>
      <c r="AM311" s="107"/>
      <c r="AN311" s="107"/>
      <c r="AO311" s="107"/>
      <c r="AP311" s="107"/>
      <c r="AQ311" s="107"/>
      <c r="AR311" s="107"/>
      <c r="AS311" s="107"/>
      <c r="AT311" s="107"/>
      <c r="AU311" s="107"/>
      <c r="AV311" s="107"/>
      <c r="AW311" s="107"/>
      <c r="AX311" s="107"/>
      <c r="AY311" s="107"/>
      <c r="AZ311" s="107"/>
      <c r="BA311" s="107"/>
      <c r="BB311" s="107"/>
    </row>
    <row r="312" spans="3:54" ht="12.75" customHeight="1" x14ac:dyDescent="0.25">
      <c r="C312" s="107"/>
      <c r="D312" s="107"/>
      <c r="E312" s="107"/>
      <c r="F312" s="107"/>
      <c r="G312" s="107"/>
      <c r="H312" s="107"/>
      <c r="I312" s="107"/>
      <c r="J312" s="107"/>
      <c r="K312" s="107"/>
      <c r="L312" s="107"/>
      <c r="M312" s="107"/>
      <c r="N312" s="107"/>
      <c r="O312" s="107"/>
      <c r="P312" s="107"/>
      <c r="Q312" s="107"/>
      <c r="R312" s="107"/>
      <c r="S312" s="107"/>
      <c r="T312" s="107"/>
      <c r="U312" s="107"/>
      <c r="V312" s="107"/>
      <c r="W312" s="107"/>
      <c r="X312" s="107"/>
      <c r="Y312" s="107"/>
      <c r="Z312" s="107"/>
      <c r="AA312" s="107"/>
      <c r="AB312" s="107"/>
      <c r="AC312" s="107"/>
      <c r="AD312" s="107"/>
      <c r="AE312" s="107"/>
      <c r="AF312" s="107"/>
      <c r="AG312" s="107"/>
      <c r="AH312" s="107"/>
      <c r="AI312" s="107"/>
      <c r="AJ312" s="107"/>
      <c r="AK312" s="107"/>
      <c r="AL312" s="107"/>
      <c r="AM312" s="107"/>
      <c r="AN312" s="107"/>
      <c r="AO312" s="107"/>
      <c r="AP312" s="107"/>
      <c r="AQ312" s="107"/>
      <c r="AR312" s="107"/>
      <c r="AS312" s="107"/>
      <c r="AT312" s="107"/>
      <c r="AU312" s="107"/>
      <c r="AV312" s="107"/>
      <c r="AW312" s="107"/>
      <c r="AX312" s="107"/>
      <c r="AY312" s="107"/>
      <c r="AZ312" s="107"/>
      <c r="BA312" s="107"/>
      <c r="BB312" s="107"/>
    </row>
    <row r="313" spans="3:54" ht="12.75" customHeight="1" x14ac:dyDescent="0.25">
      <c r="C313" s="107"/>
      <c r="D313" s="107"/>
      <c r="E313" s="107"/>
      <c r="F313" s="107"/>
      <c r="G313" s="107"/>
      <c r="H313" s="107"/>
      <c r="I313" s="107"/>
      <c r="J313" s="107"/>
      <c r="K313" s="107"/>
      <c r="L313" s="107"/>
      <c r="M313" s="107"/>
      <c r="N313" s="107"/>
      <c r="O313" s="107"/>
      <c r="P313" s="107"/>
      <c r="Q313" s="107"/>
      <c r="R313" s="107"/>
      <c r="S313" s="107"/>
      <c r="T313" s="107"/>
      <c r="U313" s="107"/>
      <c r="V313" s="107"/>
      <c r="W313" s="107"/>
      <c r="X313" s="107"/>
      <c r="Y313" s="107"/>
      <c r="Z313" s="107"/>
      <c r="AA313" s="107"/>
      <c r="AB313" s="107"/>
      <c r="AC313" s="107"/>
      <c r="AD313" s="107"/>
      <c r="AE313" s="107"/>
      <c r="AF313" s="107"/>
      <c r="AG313" s="107"/>
      <c r="AH313" s="107"/>
      <c r="AI313" s="107"/>
      <c r="AJ313" s="107"/>
      <c r="AK313" s="107"/>
      <c r="AL313" s="107"/>
      <c r="AM313" s="107"/>
      <c r="AN313" s="107"/>
      <c r="AO313" s="107"/>
      <c r="AP313" s="107"/>
      <c r="AQ313" s="107"/>
      <c r="AR313" s="107"/>
      <c r="AS313" s="107"/>
      <c r="AT313" s="107"/>
      <c r="AU313" s="107"/>
      <c r="AV313" s="107"/>
      <c r="AW313" s="107"/>
      <c r="AX313" s="107"/>
      <c r="AY313" s="107"/>
      <c r="AZ313" s="107"/>
      <c r="BA313" s="107"/>
      <c r="BB313" s="107"/>
    </row>
    <row r="314" spans="3:54" ht="12.75" customHeight="1" x14ac:dyDescent="0.25">
      <c r="C314" s="107"/>
      <c r="D314" s="107"/>
      <c r="E314" s="107"/>
      <c r="F314" s="107"/>
      <c r="G314" s="107"/>
      <c r="H314" s="107"/>
      <c r="I314" s="107"/>
      <c r="J314" s="107"/>
      <c r="K314" s="107"/>
      <c r="L314" s="107"/>
      <c r="M314" s="107"/>
      <c r="N314" s="107"/>
      <c r="O314" s="107"/>
      <c r="P314" s="107"/>
      <c r="Q314" s="107"/>
      <c r="R314" s="107"/>
      <c r="S314" s="107"/>
      <c r="T314" s="107"/>
      <c r="U314" s="107"/>
      <c r="V314" s="107"/>
      <c r="W314" s="107"/>
      <c r="X314" s="107"/>
      <c r="Y314" s="107"/>
      <c r="Z314" s="107"/>
      <c r="AA314" s="107"/>
      <c r="AB314" s="107"/>
      <c r="AC314" s="107"/>
      <c r="AD314" s="107"/>
      <c r="AE314" s="107"/>
      <c r="AF314" s="107"/>
      <c r="AG314" s="107"/>
      <c r="AH314" s="107"/>
      <c r="AI314" s="107"/>
      <c r="AJ314" s="107"/>
      <c r="AK314" s="107"/>
      <c r="AL314" s="107"/>
      <c r="AM314" s="107"/>
      <c r="AN314" s="107"/>
      <c r="AO314" s="107"/>
      <c r="AP314" s="107"/>
      <c r="AQ314" s="107"/>
      <c r="AR314" s="107"/>
      <c r="AS314" s="107"/>
      <c r="AT314" s="107"/>
      <c r="AU314" s="107"/>
      <c r="AV314" s="107"/>
      <c r="AW314" s="107"/>
      <c r="AX314" s="107"/>
      <c r="AY314" s="107"/>
      <c r="AZ314" s="107"/>
      <c r="BA314" s="107"/>
      <c r="BB314" s="107"/>
    </row>
    <row r="315" spans="3:54" ht="12.75" customHeight="1" x14ac:dyDescent="0.25">
      <c r="C315" s="107"/>
      <c r="D315" s="107"/>
      <c r="E315" s="107"/>
      <c r="F315" s="107"/>
      <c r="G315" s="107"/>
      <c r="H315" s="107"/>
      <c r="I315" s="107"/>
      <c r="J315" s="107"/>
      <c r="K315" s="107"/>
      <c r="L315" s="107"/>
      <c r="M315" s="107"/>
      <c r="N315" s="107"/>
      <c r="O315" s="107"/>
      <c r="P315" s="107"/>
      <c r="Q315" s="107"/>
      <c r="R315" s="107"/>
      <c r="S315" s="107"/>
      <c r="T315" s="107"/>
      <c r="U315" s="107"/>
      <c r="V315" s="107"/>
      <c r="W315" s="107"/>
      <c r="X315" s="107"/>
      <c r="Y315" s="107"/>
      <c r="Z315" s="107"/>
      <c r="AA315" s="107"/>
      <c r="AB315" s="107"/>
      <c r="AC315" s="107"/>
      <c r="AD315" s="107"/>
      <c r="AE315" s="107"/>
      <c r="AF315" s="107"/>
      <c r="AG315" s="107"/>
      <c r="AH315" s="107"/>
      <c r="AI315" s="107"/>
      <c r="AJ315" s="107"/>
      <c r="AK315" s="107"/>
      <c r="AL315" s="107"/>
      <c r="AM315" s="107"/>
      <c r="AN315" s="107"/>
      <c r="AO315" s="107"/>
      <c r="AP315" s="107"/>
      <c r="AQ315" s="107"/>
      <c r="AR315" s="107"/>
      <c r="AS315" s="107"/>
      <c r="AT315" s="107"/>
      <c r="AU315" s="107"/>
      <c r="AV315" s="107"/>
      <c r="AW315" s="107"/>
      <c r="AX315" s="107"/>
      <c r="AY315" s="107"/>
      <c r="AZ315" s="107"/>
      <c r="BA315" s="107"/>
      <c r="BB315" s="107"/>
    </row>
    <row r="316" spans="3:54" ht="12.75" customHeight="1" x14ac:dyDescent="0.25">
      <c r="C316" s="107"/>
      <c r="D316" s="107"/>
      <c r="E316" s="107"/>
      <c r="F316" s="107"/>
      <c r="G316" s="107"/>
      <c r="H316" s="107"/>
      <c r="I316" s="107"/>
      <c r="J316" s="107"/>
      <c r="K316" s="107"/>
      <c r="L316" s="107"/>
      <c r="M316" s="107"/>
      <c r="N316" s="107"/>
      <c r="O316" s="107"/>
      <c r="P316" s="107"/>
      <c r="Q316" s="107"/>
      <c r="R316" s="107"/>
      <c r="S316" s="107"/>
      <c r="T316" s="107"/>
      <c r="U316" s="107"/>
      <c r="V316" s="107"/>
      <c r="W316" s="107"/>
      <c r="X316" s="107"/>
      <c r="Y316" s="107"/>
      <c r="Z316" s="107"/>
      <c r="AA316" s="107"/>
      <c r="AB316" s="107"/>
      <c r="AC316" s="107"/>
      <c r="AD316" s="107"/>
      <c r="AE316" s="107"/>
      <c r="AF316" s="107"/>
      <c r="AG316" s="107"/>
      <c r="AH316" s="107"/>
      <c r="AI316" s="107"/>
      <c r="AJ316" s="107"/>
      <c r="AK316" s="107"/>
      <c r="AL316" s="107"/>
      <c r="AM316" s="107"/>
      <c r="AN316" s="107"/>
      <c r="AO316" s="107"/>
      <c r="AP316" s="107"/>
      <c r="AQ316" s="107"/>
      <c r="AR316" s="107"/>
      <c r="AS316" s="107"/>
      <c r="AT316" s="107"/>
      <c r="AU316" s="107"/>
      <c r="AV316" s="107"/>
      <c r="AW316" s="107"/>
      <c r="AX316" s="107"/>
      <c r="AY316" s="107"/>
      <c r="AZ316" s="107"/>
      <c r="BA316" s="107"/>
      <c r="BB316" s="107"/>
    </row>
    <row r="317" spans="3:54" ht="12.75" customHeight="1" x14ac:dyDescent="0.25">
      <c r="C317" s="107"/>
      <c r="D317" s="107"/>
      <c r="E317" s="107"/>
      <c r="F317" s="107"/>
      <c r="G317" s="107"/>
      <c r="H317" s="107"/>
      <c r="I317" s="107"/>
      <c r="J317" s="107"/>
      <c r="K317" s="107"/>
      <c r="L317" s="107"/>
      <c r="M317" s="107"/>
      <c r="N317" s="107"/>
      <c r="O317" s="107"/>
      <c r="P317" s="107"/>
      <c r="Q317" s="107"/>
      <c r="R317" s="107"/>
      <c r="S317" s="107"/>
      <c r="T317" s="107"/>
      <c r="U317" s="107"/>
      <c r="V317" s="107"/>
      <c r="W317" s="107"/>
      <c r="X317" s="107"/>
      <c r="Y317" s="107"/>
      <c r="Z317" s="107"/>
      <c r="AA317" s="107"/>
      <c r="AB317" s="107"/>
      <c r="AC317" s="107"/>
      <c r="AD317" s="107"/>
      <c r="AE317" s="107"/>
      <c r="AF317" s="107"/>
      <c r="AG317" s="107"/>
      <c r="AH317" s="107"/>
      <c r="AI317" s="107"/>
      <c r="AJ317" s="107"/>
      <c r="AK317" s="107"/>
      <c r="AL317" s="107"/>
      <c r="AM317" s="107"/>
      <c r="AN317" s="107"/>
      <c r="AO317" s="107"/>
      <c r="AP317" s="107"/>
      <c r="AQ317" s="107"/>
      <c r="AR317" s="107"/>
      <c r="AS317" s="107"/>
      <c r="AT317" s="107"/>
      <c r="AU317" s="107"/>
      <c r="AV317" s="107"/>
      <c r="AW317" s="107"/>
      <c r="AX317" s="107"/>
      <c r="AY317" s="107"/>
      <c r="AZ317" s="107"/>
      <c r="BA317" s="107"/>
      <c r="BB317" s="107"/>
    </row>
    <row r="318" spans="3:54" ht="12.75" customHeight="1" x14ac:dyDescent="0.25">
      <c r="C318" s="107"/>
      <c r="D318" s="107"/>
      <c r="E318" s="107"/>
      <c r="F318" s="107"/>
      <c r="G318" s="107"/>
      <c r="H318" s="107"/>
      <c r="I318" s="107"/>
      <c r="J318" s="107"/>
      <c r="K318" s="107"/>
      <c r="L318" s="107"/>
      <c r="M318" s="107"/>
      <c r="N318" s="107"/>
      <c r="O318" s="107"/>
      <c r="P318" s="107"/>
      <c r="Q318" s="107"/>
      <c r="R318" s="107"/>
      <c r="S318" s="107"/>
      <c r="T318" s="107"/>
      <c r="U318" s="107"/>
      <c r="V318" s="107"/>
      <c r="W318" s="107"/>
      <c r="X318" s="107"/>
      <c r="Y318" s="107"/>
      <c r="Z318" s="107"/>
      <c r="AA318" s="107"/>
      <c r="AB318" s="107"/>
      <c r="AC318" s="107"/>
      <c r="AD318" s="107"/>
      <c r="AE318" s="107"/>
      <c r="AF318" s="107"/>
      <c r="AG318" s="107"/>
      <c r="AH318" s="107"/>
      <c r="AI318" s="107"/>
      <c r="AJ318" s="107"/>
      <c r="AK318" s="107"/>
      <c r="AL318" s="107"/>
      <c r="AM318" s="107"/>
      <c r="AN318" s="107"/>
      <c r="AO318" s="107"/>
      <c r="AP318" s="107"/>
      <c r="AQ318" s="107"/>
      <c r="AR318" s="107"/>
      <c r="AS318" s="107"/>
      <c r="AT318" s="107"/>
      <c r="AU318" s="107"/>
      <c r="AV318" s="107"/>
      <c r="AW318" s="107"/>
      <c r="AX318" s="107"/>
      <c r="AY318" s="107"/>
      <c r="AZ318" s="107"/>
      <c r="BA318" s="107"/>
      <c r="BB318" s="107"/>
    </row>
    <row r="319" spans="3:54" ht="12.75" customHeight="1" x14ac:dyDescent="0.25">
      <c r="C319" s="107"/>
      <c r="D319" s="107"/>
      <c r="E319" s="107"/>
      <c r="F319" s="107"/>
      <c r="G319" s="107"/>
      <c r="H319" s="107"/>
      <c r="I319" s="107"/>
      <c r="J319" s="107"/>
      <c r="K319" s="107"/>
      <c r="L319" s="107"/>
      <c r="M319" s="107"/>
      <c r="N319" s="107"/>
      <c r="O319" s="107"/>
      <c r="P319" s="107"/>
      <c r="Q319" s="107"/>
      <c r="R319" s="107"/>
      <c r="S319" s="107"/>
      <c r="T319" s="107"/>
      <c r="U319" s="107"/>
      <c r="V319" s="107"/>
      <c r="W319" s="107"/>
      <c r="X319" s="107"/>
      <c r="Y319" s="107"/>
      <c r="Z319" s="107"/>
      <c r="AA319" s="107"/>
      <c r="AB319" s="107"/>
      <c r="AC319" s="107"/>
      <c r="AD319" s="107"/>
      <c r="AE319" s="107"/>
      <c r="AF319" s="107"/>
      <c r="AG319" s="107"/>
      <c r="AH319" s="107"/>
      <c r="AI319" s="107"/>
      <c r="AJ319" s="107"/>
      <c r="AK319" s="107"/>
      <c r="AL319" s="107"/>
      <c r="AM319" s="107"/>
      <c r="AN319" s="107"/>
      <c r="AO319" s="107"/>
      <c r="AP319" s="107"/>
      <c r="AQ319" s="107"/>
      <c r="AR319" s="107"/>
      <c r="AS319" s="107"/>
      <c r="AT319" s="107"/>
      <c r="AU319" s="107"/>
      <c r="AV319" s="107"/>
      <c r="AW319" s="107"/>
      <c r="AX319" s="107"/>
      <c r="AY319" s="107"/>
      <c r="AZ319" s="107"/>
      <c r="BA319" s="107"/>
      <c r="BB319" s="107"/>
    </row>
    <row r="320" spans="3:54" ht="12.75" customHeight="1" x14ac:dyDescent="0.25">
      <c r="C320" s="107"/>
      <c r="D320" s="107"/>
      <c r="E320" s="107"/>
      <c r="F320" s="107"/>
      <c r="G320" s="107"/>
      <c r="H320" s="107"/>
      <c r="I320" s="107"/>
      <c r="J320" s="107"/>
      <c r="K320" s="107"/>
      <c r="L320" s="107"/>
      <c r="M320" s="107"/>
      <c r="N320" s="107"/>
      <c r="O320" s="107"/>
      <c r="P320" s="107"/>
      <c r="Q320" s="107"/>
      <c r="R320" s="107"/>
      <c r="S320" s="107"/>
      <c r="T320" s="107"/>
      <c r="U320" s="107"/>
      <c r="V320" s="107"/>
      <c r="W320" s="107"/>
      <c r="X320" s="107"/>
      <c r="Y320" s="107"/>
      <c r="Z320" s="107"/>
      <c r="AA320" s="107"/>
      <c r="AB320" s="107"/>
      <c r="AC320" s="107"/>
      <c r="AD320" s="107"/>
      <c r="AE320" s="107"/>
      <c r="AF320" s="107"/>
      <c r="AG320" s="107"/>
      <c r="AH320" s="107"/>
      <c r="AI320" s="107"/>
      <c r="AJ320" s="107"/>
      <c r="AK320" s="107"/>
      <c r="AL320" s="107"/>
      <c r="AM320" s="107"/>
      <c r="AN320" s="107"/>
      <c r="AO320" s="107"/>
      <c r="AP320" s="107"/>
      <c r="AQ320" s="107"/>
      <c r="AR320" s="107"/>
      <c r="AS320" s="107"/>
      <c r="AT320" s="107"/>
      <c r="AU320" s="107"/>
      <c r="AV320" s="107"/>
      <c r="AW320" s="107"/>
      <c r="AX320" s="107"/>
      <c r="AY320" s="107"/>
      <c r="AZ320" s="107"/>
      <c r="BA320" s="107"/>
      <c r="BB320" s="107"/>
    </row>
    <row r="321" spans="3:54" ht="12.75" customHeight="1" x14ac:dyDescent="0.25">
      <c r="C321" s="107"/>
      <c r="D321" s="107"/>
      <c r="E321" s="107"/>
      <c r="F321" s="107"/>
      <c r="G321" s="107"/>
      <c r="H321" s="107"/>
      <c r="I321" s="107"/>
      <c r="J321" s="107"/>
      <c r="K321" s="107"/>
      <c r="L321" s="107"/>
      <c r="M321" s="107"/>
      <c r="N321" s="107"/>
      <c r="O321" s="107"/>
      <c r="P321" s="107"/>
      <c r="Q321" s="107"/>
      <c r="R321" s="107"/>
      <c r="S321" s="107"/>
      <c r="T321" s="107"/>
      <c r="U321" s="107"/>
      <c r="V321" s="107"/>
      <c r="W321" s="107"/>
      <c r="X321" s="107"/>
      <c r="Y321" s="107"/>
      <c r="Z321" s="107"/>
      <c r="AA321" s="107"/>
      <c r="AB321" s="107"/>
      <c r="AC321" s="107"/>
      <c r="AD321" s="107"/>
      <c r="AE321" s="107"/>
      <c r="AF321" s="107"/>
      <c r="AG321" s="107"/>
      <c r="AH321" s="107"/>
      <c r="AI321" s="107"/>
      <c r="AJ321" s="107"/>
      <c r="AK321" s="107"/>
      <c r="AL321" s="107"/>
      <c r="AM321" s="107"/>
      <c r="AN321" s="107"/>
      <c r="AO321" s="107"/>
      <c r="AP321" s="107"/>
      <c r="AQ321" s="107"/>
      <c r="AR321" s="107"/>
      <c r="AS321" s="107"/>
      <c r="AT321" s="107"/>
      <c r="AU321" s="107"/>
      <c r="AV321" s="107"/>
      <c r="AW321" s="107"/>
      <c r="AX321" s="107"/>
      <c r="AY321" s="107"/>
      <c r="AZ321" s="107"/>
      <c r="BA321" s="107"/>
      <c r="BB321" s="107"/>
    </row>
    <row r="322" spans="3:54" ht="12.75" customHeight="1" x14ac:dyDescent="0.25">
      <c r="C322" s="107"/>
      <c r="D322" s="107"/>
      <c r="E322" s="107"/>
      <c r="F322" s="107"/>
      <c r="G322" s="107"/>
      <c r="H322" s="107"/>
      <c r="I322" s="107"/>
      <c r="J322" s="107"/>
      <c r="K322" s="107"/>
      <c r="L322" s="107"/>
      <c r="M322" s="107"/>
      <c r="N322" s="107"/>
      <c r="O322" s="107"/>
      <c r="P322" s="107"/>
      <c r="Q322" s="107"/>
      <c r="R322" s="107"/>
      <c r="S322" s="107"/>
      <c r="T322" s="107"/>
      <c r="U322" s="107"/>
      <c r="V322" s="107"/>
      <c r="W322" s="107"/>
      <c r="X322" s="107"/>
      <c r="Y322" s="107"/>
      <c r="Z322" s="107"/>
      <c r="AA322" s="107"/>
      <c r="AB322" s="107"/>
      <c r="AC322" s="107"/>
      <c r="AD322" s="107"/>
      <c r="AE322" s="107"/>
      <c r="AF322" s="107"/>
      <c r="AG322" s="107"/>
      <c r="AH322" s="107"/>
      <c r="AI322" s="107"/>
      <c r="AJ322" s="107"/>
      <c r="AK322" s="107"/>
      <c r="AL322" s="107"/>
      <c r="AM322" s="107"/>
      <c r="AN322" s="107"/>
      <c r="AO322" s="107"/>
      <c r="AP322" s="107"/>
      <c r="AQ322" s="107"/>
      <c r="AR322" s="107"/>
      <c r="AS322" s="107"/>
      <c r="AT322" s="107"/>
      <c r="AU322" s="107"/>
      <c r="AV322" s="107"/>
      <c r="AW322" s="107"/>
      <c r="AX322" s="107"/>
      <c r="AY322" s="107"/>
      <c r="AZ322" s="107"/>
      <c r="BA322" s="107"/>
      <c r="BB322" s="107"/>
    </row>
    <row r="323" spans="3:54" ht="12.75" customHeight="1" x14ac:dyDescent="0.25">
      <c r="C323" s="107"/>
      <c r="D323" s="107"/>
      <c r="E323" s="107"/>
      <c r="F323" s="107"/>
      <c r="G323" s="107"/>
      <c r="H323" s="107"/>
      <c r="I323" s="107"/>
      <c r="J323" s="107"/>
      <c r="K323" s="107"/>
      <c r="L323" s="107"/>
      <c r="M323" s="107"/>
      <c r="N323" s="107"/>
      <c r="O323" s="107"/>
      <c r="P323" s="107"/>
      <c r="Q323" s="107"/>
      <c r="R323" s="107"/>
      <c r="S323" s="107"/>
      <c r="T323" s="107"/>
      <c r="U323" s="107"/>
      <c r="V323" s="107"/>
      <c r="W323" s="107"/>
      <c r="X323" s="107"/>
      <c r="Y323" s="107"/>
      <c r="Z323" s="107"/>
      <c r="AA323" s="107"/>
      <c r="AB323" s="107"/>
      <c r="AC323" s="107"/>
      <c r="AD323" s="107"/>
      <c r="AE323" s="107"/>
      <c r="AF323" s="107"/>
      <c r="AG323" s="107"/>
      <c r="AH323" s="107"/>
      <c r="AI323" s="107"/>
      <c r="AJ323" s="107"/>
      <c r="AK323" s="107"/>
      <c r="AL323" s="107"/>
      <c r="AM323" s="107"/>
      <c r="AN323" s="107"/>
      <c r="AO323" s="107"/>
      <c r="AP323" s="107"/>
      <c r="AQ323" s="107"/>
      <c r="AR323" s="107"/>
      <c r="AS323" s="107"/>
      <c r="AT323" s="107"/>
      <c r="AU323" s="107"/>
      <c r="AV323" s="107"/>
      <c r="AW323" s="107"/>
      <c r="AX323" s="107"/>
      <c r="AY323" s="107"/>
      <c r="AZ323" s="107"/>
      <c r="BA323" s="107"/>
      <c r="BB323" s="107"/>
    </row>
    <row r="324" spans="3:54" ht="12.75" customHeight="1" x14ac:dyDescent="0.25">
      <c r="C324" s="107"/>
      <c r="D324" s="107"/>
      <c r="E324" s="107"/>
      <c r="F324" s="107"/>
      <c r="G324" s="107"/>
      <c r="H324" s="107"/>
      <c r="I324" s="107"/>
      <c r="J324" s="107"/>
      <c r="K324" s="107"/>
      <c r="L324" s="107"/>
      <c r="M324" s="107"/>
      <c r="N324" s="107"/>
      <c r="O324" s="107"/>
      <c r="P324" s="107"/>
      <c r="Q324" s="107"/>
      <c r="R324" s="107"/>
      <c r="S324" s="107"/>
      <c r="T324" s="107"/>
      <c r="U324" s="107"/>
      <c r="V324" s="107"/>
      <c r="W324" s="107"/>
      <c r="X324" s="107"/>
      <c r="Y324" s="107"/>
      <c r="Z324" s="107"/>
      <c r="AA324" s="107"/>
      <c r="AB324" s="107"/>
      <c r="AC324" s="107"/>
      <c r="AD324" s="107"/>
      <c r="AE324" s="107"/>
      <c r="AF324" s="107"/>
      <c r="AG324" s="107"/>
      <c r="AH324" s="107"/>
      <c r="AI324" s="107"/>
      <c r="AJ324" s="107"/>
      <c r="AK324" s="107"/>
      <c r="AL324" s="107"/>
      <c r="AM324" s="107"/>
      <c r="AN324" s="107"/>
      <c r="AO324" s="107"/>
      <c r="AP324" s="107"/>
      <c r="AQ324" s="107"/>
      <c r="AR324" s="107"/>
      <c r="AS324" s="107"/>
      <c r="AT324" s="107"/>
      <c r="AU324" s="107"/>
      <c r="AV324" s="107"/>
      <c r="AW324" s="107"/>
      <c r="AX324" s="107"/>
      <c r="AY324" s="107"/>
      <c r="AZ324" s="107"/>
      <c r="BA324" s="107"/>
      <c r="BB324" s="107"/>
    </row>
    <row r="325" spans="3:54" ht="12.75" customHeight="1" x14ac:dyDescent="0.25">
      <c r="C325" s="107"/>
      <c r="D325" s="107"/>
      <c r="E325" s="107"/>
      <c r="F325" s="107"/>
      <c r="G325" s="107"/>
      <c r="H325" s="107"/>
      <c r="I325" s="107"/>
      <c r="J325" s="107"/>
      <c r="K325" s="107"/>
      <c r="L325" s="107"/>
      <c r="M325" s="107"/>
      <c r="N325" s="107"/>
      <c r="O325" s="107"/>
      <c r="P325" s="107"/>
      <c r="Q325" s="107"/>
      <c r="R325" s="107"/>
      <c r="S325" s="107"/>
      <c r="T325" s="107"/>
      <c r="U325" s="107"/>
      <c r="V325" s="107"/>
      <c r="W325" s="107"/>
      <c r="X325" s="107"/>
      <c r="Y325" s="107"/>
      <c r="Z325" s="107"/>
      <c r="AA325" s="107"/>
      <c r="AB325" s="107"/>
      <c r="AC325" s="107"/>
      <c r="AD325" s="107"/>
      <c r="AE325" s="107"/>
      <c r="AF325" s="107"/>
      <c r="AG325" s="107"/>
      <c r="AH325" s="107"/>
      <c r="AI325" s="107"/>
      <c r="AJ325" s="107"/>
      <c r="AK325" s="107"/>
      <c r="AL325" s="107"/>
      <c r="AM325" s="107"/>
      <c r="AN325" s="107"/>
      <c r="AO325" s="107"/>
      <c r="AP325" s="107"/>
      <c r="AQ325" s="107"/>
      <c r="AR325" s="107"/>
      <c r="AS325" s="107"/>
      <c r="AT325" s="107"/>
      <c r="AU325" s="107"/>
      <c r="AV325" s="107"/>
      <c r="AW325" s="107"/>
      <c r="AX325" s="107"/>
      <c r="AY325" s="107"/>
      <c r="AZ325" s="107"/>
      <c r="BA325" s="107"/>
      <c r="BB325" s="107"/>
    </row>
    <row r="326" spans="3:54" ht="12.75" customHeight="1" x14ac:dyDescent="0.25">
      <c r="C326" s="107"/>
      <c r="D326" s="107"/>
      <c r="E326" s="107"/>
      <c r="F326" s="107"/>
      <c r="G326" s="107"/>
      <c r="H326" s="107"/>
      <c r="I326" s="107"/>
      <c r="J326" s="107"/>
      <c r="K326" s="107"/>
      <c r="L326" s="107"/>
      <c r="M326" s="107"/>
      <c r="N326" s="107"/>
      <c r="O326" s="107"/>
      <c r="P326" s="107"/>
      <c r="Q326" s="107"/>
      <c r="R326" s="107"/>
      <c r="S326" s="107"/>
      <c r="T326" s="107"/>
      <c r="U326" s="107"/>
      <c r="V326" s="107"/>
      <c r="W326" s="107"/>
      <c r="X326" s="107"/>
      <c r="Y326" s="107"/>
      <c r="Z326" s="107"/>
      <c r="AA326" s="107"/>
      <c r="AB326" s="107"/>
      <c r="AC326" s="107"/>
      <c r="AD326" s="107"/>
      <c r="AE326" s="107"/>
      <c r="AF326" s="107"/>
      <c r="AG326" s="107"/>
      <c r="AH326" s="107"/>
      <c r="AI326" s="107"/>
      <c r="AJ326" s="107"/>
      <c r="AK326" s="107"/>
      <c r="AL326" s="107"/>
      <c r="AM326" s="107"/>
      <c r="AN326" s="107"/>
      <c r="AO326" s="107"/>
      <c r="AP326" s="107"/>
      <c r="AQ326" s="107"/>
      <c r="AR326" s="107"/>
      <c r="AS326" s="107"/>
      <c r="AT326" s="107"/>
      <c r="AU326" s="107"/>
      <c r="AV326" s="107"/>
      <c r="AW326" s="107"/>
      <c r="AX326" s="107"/>
      <c r="AY326" s="107"/>
      <c r="AZ326" s="107"/>
      <c r="BA326" s="107"/>
      <c r="BB326" s="107"/>
    </row>
    <row r="327" spans="3:54" ht="12.75" customHeight="1" x14ac:dyDescent="0.25">
      <c r="C327" s="107"/>
      <c r="D327" s="107"/>
      <c r="E327" s="107"/>
      <c r="F327" s="107"/>
      <c r="G327" s="107"/>
      <c r="H327" s="107"/>
      <c r="I327" s="107"/>
      <c r="J327" s="107"/>
      <c r="K327" s="107"/>
      <c r="L327" s="107"/>
      <c r="M327" s="107"/>
      <c r="N327" s="107"/>
      <c r="O327" s="107"/>
      <c r="P327" s="107"/>
      <c r="Q327" s="107"/>
      <c r="R327" s="107"/>
      <c r="S327" s="107"/>
      <c r="T327" s="107"/>
      <c r="U327" s="107"/>
      <c r="V327" s="107"/>
      <c r="W327" s="107"/>
      <c r="X327" s="107"/>
      <c r="Y327" s="107"/>
      <c r="Z327" s="107"/>
      <c r="AA327" s="107"/>
      <c r="AB327" s="107"/>
      <c r="AC327" s="107"/>
      <c r="AD327" s="107"/>
      <c r="AE327" s="107"/>
      <c r="AF327" s="107"/>
      <c r="AG327" s="107"/>
      <c r="AH327" s="107"/>
      <c r="AI327" s="107"/>
      <c r="AJ327" s="107"/>
      <c r="AK327" s="107"/>
      <c r="AL327" s="107"/>
      <c r="AM327" s="107"/>
      <c r="AN327" s="107"/>
      <c r="AO327" s="107"/>
      <c r="AP327" s="107"/>
      <c r="AQ327" s="107"/>
      <c r="AR327" s="107"/>
      <c r="AS327" s="107"/>
      <c r="AT327" s="107"/>
      <c r="AU327" s="107"/>
      <c r="AV327" s="107"/>
      <c r="AW327" s="107"/>
      <c r="AX327" s="107"/>
      <c r="AY327" s="107"/>
      <c r="AZ327" s="107"/>
      <c r="BA327" s="107"/>
      <c r="BB327" s="107"/>
    </row>
    <row r="328" spans="3:54" ht="12.75" customHeight="1" x14ac:dyDescent="0.25">
      <c r="C328" s="107"/>
      <c r="D328" s="107"/>
      <c r="E328" s="107"/>
      <c r="F328" s="107"/>
      <c r="G328" s="107"/>
      <c r="H328" s="107"/>
      <c r="I328" s="107"/>
      <c r="J328" s="107"/>
      <c r="K328" s="107"/>
      <c r="L328" s="107"/>
      <c r="M328" s="107"/>
      <c r="N328" s="107"/>
      <c r="O328" s="107"/>
      <c r="P328" s="107"/>
      <c r="Q328" s="107"/>
      <c r="R328" s="107"/>
      <c r="S328" s="107"/>
      <c r="T328" s="107"/>
      <c r="U328" s="107"/>
      <c r="V328" s="107"/>
      <c r="W328" s="107"/>
      <c r="X328" s="107"/>
      <c r="Y328" s="107"/>
      <c r="Z328" s="107"/>
      <c r="AA328" s="107"/>
      <c r="AB328" s="107"/>
      <c r="AC328" s="107"/>
      <c r="AD328" s="107"/>
      <c r="AE328" s="107"/>
      <c r="AF328" s="107"/>
      <c r="AG328" s="107"/>
      <c r="AH328" s="107"/>
      <c r="AI328" s="107"/>
      <c r="AJ328" s="107"/>
      <c r="AK328" s="107"/>
      <c r="AL328" s="107"/>
      <c r="AM328" s="107"/>
      <c r="AN328" s="107"/>
      <c r="AO328" s="107"/>
      <c r="AP328" s="107"/>
      <c r="AQ328" s="107"/>
      <c r="AR328" s="107"/>
      <c r="AS328" s="107"/>
      <c r="AT328" s="107"/>
      <c r="AU328" s="107"/>
      <c r="AV328" s="107"/>
      <c r="AW328" s="107"/>
      <c r="AX328" s="107"/>
      <c r="AY328" s="107"/>
      <c r="AZ328" s="107"/>
      <c r="BA328" s="107"/>
      <c r="BB328" s="107"/>
    </row>
    <row r="329" spans="3:54" ht="12.75" customHeight="1" x14ac:dyDescent="0.25">
      <c r="C329" s="107"/>
      <c r="D329" s="107"/>
      <c r="E329" s="107"/>
      <c r="F329" s="107"/>
      <c r="G329" s="107"/>
      <c r="H329" s="107"/>
      <c r="I329" s="107"/>
      <c r="J329" s="107"/>
      <c r="K329" s="107"/>
      <c r="L329" s="107"/>
      <c r="M329" s="107"/>
      <c r="N329" s="107"/>
      <c r="O329" s="107"/>
      <c r="P329" s="107"/>
      <c r="Q329" s="107"/>
      <c r="R329" s="107"/>
      <c r="S329" s="107"/>
      <c r="T329" s="107"/>
      <c r="U329" s="107"/>
      <c r="V329" s="107"/>
      <c r="W329" s="107"/>
      <c r="X329" s="107"/>
      <c r="Y329" s="107"/>
      <c r="Z329" s="107"/>
      <c r="AA329" s="107"/>
      <c r="AB329" s="107"/>
      <c r="AC329" s="107"/>
      <c r="AD329" s="107"/>
      <c r="AE329" s="107"/>
      <c r="AF329" s="107"/>
      <c r="AG329" s="107"/>
      <c r="AH329" s="107"/>
      <c r="AI329" s="107"/>
      <c r="AJ329" s="107"/>
      <c r="AK329" s="107"/>
      <c r="AL329" s="107"/>
      <c r="AM329" s="107"/>
      <c r="AN329" s="107"/>
      <c r="AO329" s="107"/>
      <c r="AP329" s="107"/>
      <c r="AQ329" s="107"/>
      <c r="AR329" s="107"/>
      <c r="AS329" s="107"/>
      <c r="AT329" s="107"/>
      <c r="AU329" s="107"/>
      <c r="AV329" s="107"/>
      <c r="AW329" s="107"/>
      <c r="AX329" s="107"/>
      <c r="AY329" s="107"/>
      <c r="AZ329" s="107"/>
      <c r="BA329" s="107"/>
      <c r="BB329" s="107"/>
    </row>
    <row r="330" spans="3:54" ht="12.75" customHeight="1" x14ac:dyDescent="0.25">
      <c r="C330" s="107"/>
      <c r="D330" s="107"/>
      <c r="E330" s="107"/>
      <c r="F330" s="107"/>
      <c r="G330" s="107"/>
      <c r="H330" s="107"/>
      <c r="I330" s="107"/>
      <c r="J330" s="107"/>
      <c r="K330" s="107"/>
      <c r="L330" s="107"/>
      <c r="M330" s="107"/>
      <c r="N330" s="107"/>
      <c r="O330" s="107"/>
      <c r="P330" s="107"/>
      <c r="Q330" s="107"/>
      <c r="R330" s="107"/>
      <c r="S330" s="107"/>
      <c r="T330" s="107"/>
      <c r="U330" s="107"/>
      <c r="V330" s="107"/>
      <c r="W330" s="107"/>
      <c r="X330" s="107"/>
      <c r="Y330" s="107"/>
      <c r="Z330" s="107"/>
      <c r="AA330" s="107"/>
      <c r="AB330" s="107"/>
      <c r="AC330" s="107"/>
      <c r="AD330" s="107"/>
      <c r="AE330" s="107"/>
      <c r="AF330" s="107"/>
      <c r="AG330" s="107"/>
      <c r="AH330" s="107"/>
      <c r="AI330" s="107"/>
      <c r="AJ330" s="107"/>
      <c r="AK330" s="107"/>
      <c r="AL330" s="107"/>
      <c r="AM330" s="107"/>
      <c r="AN330" s="107"/>
      <c r="AO330" s="107"/>
      <c r="AP330" s="107"/>
      <c r="AQ330" s="107"/>
      <c r="AR330" s="107"/>
      <c r="AS330" s="107"/>
      <c r="AT330" s="107"/>
      <c r="AU330" s="107"/>
      <c r="AV330" s="107"/>
      <c r="AW330" s="107"/>
      <c r="AX330" s="107"/>
      <c r="AY330" s="107"/>
      <c r="AZ330" s="107"/>
      <c r="BA330" s="107"/>
      <c r="BB330" s="107"/>
    </row>
    <row r="331" spans="3:54" ht="12.75" customHeight="1" x14ac:dyDescent="0.25">
      <c r="C331" s="107"/>
      <c r="D331" s="107"/>
      <c r="E331" s="107"/>
      <c r="F331" s="107"/>
      <c r="G331" s="107"/>
      <c r="H331" s="107"/>
      <c r="I331" s="107"/>
      <c r="J331" s="107"/>
      <c r="K331" s="107"/>
      <c r="L331" s="107"/>
      <c r="M331" s="107"/>
      <c r="N331" s="107"/>
      <c r="O331" s="107"/>
      <c r="P331" s="107"/>
      <c r="Q331" s="107"/>
      <c r="R331" s="107"/>
      <c r="S331" s="107"/>
      <c r="T331" s="107"/>
      <c r="U331" s="107"/>
      <c r="V331" s="107"/>
      <c r="W331" s="107"/>
      <c r="X331" s="107"/>
      <c r="Y331" s="107"/>
      <c r="Z331" s="107"/>
      <c r="AA331" s="107"/>
      <c r="AB331" s="107"/>
      <c r="AC331" s="107"/>
      <c r="AD331" s="107"/>
      <c r="AE331" s="107"/>
      <c r="AF331" s="107"/>
      <c r="AG331" s="107"/>
      <c r="AH331" s="107"/>
      <c r="AI331" s="107"/>
      <c r="AJ331" s="107"/>
      <c r="AK331" s="107"/>
      <c r="AL331" s="107"/>
      <c r="AM331" s="107"/>
      <c r="AN331" s="107"/>
      <c r="AO331" s="107"/>
      <c r="AP331" s="107"/>
      <c r="AQ331" s="107"/>
      <c r="AR331" s="107"/>
      <c r="AS331" s="107"/>
      <c r="AT331" s="107"/>
      <c r="AU331" s="107"/>
      <c r="AV331" s="107"/>
      <c r="AW331" s="107"/>
      <c r="AX331" s="107"/>
      <c r="AY331" s="107"/>
      <c r="AZ331" s="107"/>
      <c r="BA331" s="107"/>
      <c r="BB331" s="107"/>
    </row>
    <row r="332" spans="3:54" ht="12.75" customHeight="1" x14ac:dyDescent="0.25">
      <c r="C332" s="107"/>
      <c r="D332" s="107"/>
      <c r="E332" s="107"/>
      <c r="F332" s="107"/>
      <c r="G332" s="107"/>
      <c r="H332" s="107"/>
      <c r="I332" s="107"/>
      <c r="J332" s="107"/>
      <c r="K332" s="107"/>
      <c r="L332" s="107"/>
      <c r="M332" s="107"/>
      <c r="N332" s="107"/>
      <c r="O332" s="107"/>
      <c r="P332" s="107"/>
      <c r="Q332" s="107"/>
      <c r="R332" s="107"/>
      <c r="S332" s="107"/>
      <c r="T332" s="107"/>
      <c r="U332" s="107"/>
      <c r="V332" s="107"/>
      <c r="W332" s="107"/>
      <c r="X332" s="107"/>
      <c r="Y332" s="107"/>
      <c r="Z332" s="107"/>
      <c r="AA332" s="107"/>
      <c r="AB332" s="107"/>
      <c r="AC332" s="107"/>
      <c r="AD332" s="107"/>
      <c r="AE332" s="107"/>
      <c r="AF332" s="107"/>
      <c r="AG332" s="107"/>
      <c r="AH332" s="107"/>
      <c r="AI332" s="107"/>
      <c r="AJ332" s="107"/>
      <c r="AK332" s="107"/>
      <c r="AL332" s="107"/>
      <c r="AM332" s="107"/>
      <c r="AN332" s="107"/>
      <c r="AO332" s="107"/>
      <c r="AP332" s="107"/>
      <c r="AQ332" s="107"/>
      <c r="AR332" s="107"/>
      <c r="AS332" s="107"/>
      <c r="AT332" s="107"/>
      <c r="AU332" s="107"/>
      <c r="AV332" s="107"/>
      <c r="AW332" s="107"/>
      <c r="AX332" s="107"/>
      <c r="AY332" s="107"/>
      <c r="AZ332" s="107"/>
      <c r="BA332" s="107"/>
      <c r="BB332" s="107"/>
    </row>
    <row r="333" spans="3:54" ht="12.75" customHeight="1" x14ac:dyDescent="0.25">
      <c r="C333" s="107"/>
      <c r="D333" s="107"/>
      <c r="E333" s="107"/>
      <c r="F333" s="107"/>
      <c r="G333" s="107"/>
      <c r="H333" s="107"/>
      <c r="I333" s="107"/>
      <c r="J333" s="107"/>
      <c r="K333" s="107"/>
      <c r="L333" s="107"/>
      <c r="M333" s="107"/>
      <c r="N333" s="107"/>
      <c r="O333" s="107"/>
      <c r="P333" s="107"/>
      <c r="Q333" s="107"/>
      <c r="R333" s="107"/>
      <c r="S333" s="107"/>
      <c r="T333" s="107"/>
      <c r="U333" s="107"/>
      <c r="V333" s="107"/>
      <c r="W333" s="107"/>
      <c r="X333" s="107"/>
      <c r="Y333" s="107"/>
      <c r="Z333" s="107"/>
      <c r="AA333" s="107"/>
      <c r="AB333" s="107"/>
      <c r="AC333" s="107"/>
      <c r="AD333" s="107"/>
      <c r="AE333" s="107"/>
      <c r="AF333" s="107"/>
      <c r="AG333" s="107"/>
      <c r="AH333" s="107"/>
      <c r="AI333" s="107"/>
      <c r="AJ333" s="107"/>
      <c r="AK333" s="107"/>
      <c r="AL333" s="107"/>
      <c r="AM333" s="107"/>
      <c r="AN333" s="107"/>
      <c r="AO333" s="107"/>
      <c r="AP333" s="107"/>
      <c r="AQ333" s="107"/>
      <c r="AR333" s="107"/>
      <c r="AS333" s="107"/>
      <c r="AT333" s="107"/>
      <c r="AU333" s="107"/>
      <c r="AV333" s="107"/>
      <c r="AW333" s="107"/>
      <c r="AX333" s="107"/>
      <c r="AY333" s="107"/>
      <c r="AZ333" s="107"/>
      <c r="BA333" s="107"/>
      <c r="BB333" s="107"/>
    </row>
    <row r="334" spans="3:54" ht="12.75" customHeight="1" x14ac:dyDescent="0.25">
      <c r="C334" s="107"/>
      <c r="D334" s="107"/>
      <c r="E334" s="107"/>
      <c r="F334" s="107"/>
      <c r="G334" s="107"/>
      <c r="H334" s="107"/>
      <c r="I334" s="107"/>
      <c r="J334" s="107"/>
      <c r="K334" s="107"/>
      <c r="L334" s="107"/>
      <c r="M334" s="107"/>
      <c r="N334" s="107"/>
      <c r="O334" s="107"/>
      <c r="P334" s="107"/>
      <c r="Q334" s="107"/>
      <c r="R334" s="107"/>
      <c r="S334" s="107"/>
      <c r="T334" s="107"/>
      <c r="U334" s="107"/>
      <c r="V334" s="107"/>
      <c r="W334" s="107"/>
      <c r="X334" s="107"/>
      <c r="Y334" s="107"/>
      <c r="Z334" s="107"/>
      <c r="AA334" s="107"/>
      <c r="AB334" s="107"/>
      <c r="AC334" s="107"/>
      <c r="AD334" s="107"/>
      <c r="AE334" s="107"/>
      <c r="AF334" s="107"/>
      <c r="AG334" s="107"/>
      <c r="AH334" s="107"/>
      <c r="AI334" s="107"/>
      <c r="AJ334" s="107"/>
      <c r="AK334" s="107"/>
      <c r="AL334" s="107"/>
      <c r="AM334" s="107"/>
      <c r="AN334" s="107"/>
      <c r="AO334" s="107"/>
      <c r="AP334" s="107"/>
      <c r="AQ334" s="107"/>
      <c r="AR334" s="107"/>
      <c r="AS334" s="107"/>
      <c r="AT334" s="107"/>
      <c r="AU334" s="107"/>
      <c r="AV334" s="107"/>
      <c r="AW334" s="107"/>
      <c r="AX334" s="107"/>
      <c r="AY334" s="107"/>
      <c r="AZ334" s="107"/>
      <c r="BA334" s="107"/>
      <c r="BB334" s="107"/>
    </row>
    <row r="335" spans="3:54" ht="12.75" customHeight="1" x14ac:dyDescent="0.25">
      <c r="C335" s="107"/>
      <c r="D335" s="107"/>
      <c r="E335" s="107"/>
      <c r="F335" s="107"/>
      <c r="G335" s="107"/>
      <c r="H335" s="107"/>
      <c r="I335" s="107"/>
      <c r="J335" s="107"/>
      <c r="K335" s="107"/>
      <c r="L335" s="107"/>
      <c r="M335" s="107"/>
      <c r="N335" s="107"/>
      <c r="O335" s="107"/>
      <c r="P335" s="107"/>
      <c r="Q335" s="107"/>
      <c r="R335" s="107"/>
      <c r="S335" s="107"/>
      <c r="T335" s="107"/>
      <c r="U335" s="107"/>
      <c r="V335" s="107"/>
      <c r="W335" s="107"/>
      <c r="X335" s="107"/>
      <c r="Y335" s="107"/>
      <c r="Z335" s="107"/>
      <c r="AA335" s="107"/>
      <c r="AB335" s="107"/>
      <c r="AC335" s="107"/>
      <c r="AD335" s="107"/>
      <c r="AE335" s="107"/>
      <c r="AF335" s="107"/>
      <c r="AG335" s="107"/>
      <c r="AH335" s="107"/>
      <c r="AI335" s="107"/>
      <c r="AJ335" s="107"/>
      <c r="AK335" s="107"/>
      <c r="AL335" s="107"/>
      <c r="AM335" s="107"/>
      <c r="AN335" s="107"/>
      <c r="AO335" s="107"/>
      <c r="AP335" s="107"/>
      <c r="AQ335" s="107"/>
      <c r="AR335" s="107"/>
      <c r="AS335" s="107"/>
      <c r="AT335" s="107"/>
      <c r="AU335" s="107"/>
      <c r="AV335" s="107"/>
      <c r="AW335" s="107"/>
      <c r="AX335" s="107"/>
      <c r="AY335" s="107"/>
      <c r="AZ335" s="107"/>
      <c r="BA335" s="107"/>
      <c r="BB335" s="107"/>
    </row>
    <row r="336" spans="3:54" ht="12.75" customHeight="1" x14ac:dyDescent="0.25">
      <c r="C336" s="107"/>
      <c r="D336" s="107"/>
      <c r="E336" s="107"/>
      <c r="F336" s="107"/>
      <c r="G336" s="107"/>
      <c r="H336" s="107"/>
      <c r="I336" s="107"/>
      <c r="J336" s="107"/>
      <c r="K336" s="107"/>
      <c r="L336" s="107"/>
      <c r="M336" s="107"/>
      <c r="N336" s="107"/>
      <c r="O336" s="107"/>
      <c r="P336" s="107"/>
      <c r="Q336" s="107"/>
      <c r="R336" s="107"/>
      <c r="S336" s="107"/>
      <c r="T336" s="107"/>
      <c r="U336" s="107"/>
      <c r="V336" s="107"/>
      <c r="W336" s="107"/>
      <c r="X336" s="107"/>
      <c r="Y336" s="107"/>
      <c r="Z336" s="107"/>
      <c r="AA336" s="107"/>
      <c r="AB336" s="107"/>
      <c r="AC336" s="107"/>
      <c r="AD336" s="107"/>
      <c r="AE336" s="107"/>
      <c r="AF336" s="107"/>
      <c r="AG336" s="107"/>
      <c r="AH336" s="107"/>
      <c r="AI336" s="107"/>
      <c r="AJ336" s="107"/>
      <c r="AK336" s="107"/>
      <c r="AL336" s="107"/>
      <c r="AM336" s="107"/>
      <c r="AN336" s="107"/>
      <c r="AO336" s="107"/>
      <c r="AP336" s="107"/>
      <c r="AQ336" s="107"/>
      <c r="AR336" s="107"/>
      <c r="AS336" s="107"/>
      <c r="AT336" s="107"/>
      <c r="AU336" s="107"/>
      <c r="AV336" s="107"/>
      <c r="AW336" s="107"/>
      <c r="AX336" s="107"/>
      <c r="AY336" s="107"/>
      <c r="AZ336" s="107"/>
      <c r="BA336" s="107"/>
      <c r="BB336" s="107"/>
    </row>
    <row r="337" spans="3:54" ht="12.75" customHeight="1" x14ac:dyDescent="0.25">
      <c r="C337" s="107"/>
      <c r="D337" s="107"/>
      <c r="E337" s="107"/>
      <c r="F337" s="107"/>
      <c r="G337" s="107"/>
      <c r="H337" s="107"/>
      <c r="I337" s="107"/>
      <c r="J337" s="107"/>
      <c r="K337" s="107"/>
      <c r="L337" s="107"/>
      <c r="M337" s="107"/>
      <c r="N337" s="107"/>
      <c r="O337" s="107"/>
      <c r="P337" s="107"/>
      <c r="Q337" s="107"/>
      <c r="R337" s="107"/>
      <c r="S337" s="107"/>
      <c r="T337" s="107"/>
      <c r="U337" s="107"/>
      <c r="V337" s="107"/>
      <c r="W337" s="107"/>
      <c r="X337" s="107"/>
      <c r="Y337" s="107"/>
      <c r="Z337" s="107"/>
      <c r="AA337" s="107"/>
      <c r="AB337" s="107"/>
      <c r="AC337" s="107"/>
      <c r="AD337" s="107"/>
      <c r="AE337" s="107"/>
      <c r="AF337" s="107"/>
      <c r="AG337" s="107"/>
      <c r="AH337" s="107"/>
      <c r="AI337" s="107"/>
      <c r="AJ337" s="107"/>
      <c r="AK337" s="107"/>
      <c r="AL337" s="107"/>
      <c r="AM337" s="107"/>
      <c r="AN337" s="107"/>
      <c r="AO337" s="107"/>
      <c r="AP337" s="107"/>
      <c r="AQ337" s="107"/>
      <c r="AR337" s="107"/>
      <c r="AS337" s="107"/>
      <c r="AT337" s="107"/>
      <c r="AU337" s="107"/>
      <c r="AV337" s="107"/>
      <c r="AW337" s="107"/>
      <c r="AX337" s="107"/>
      <c r="AY337" s="107"/>
      <c r="AZ337" s="107"/>
      <c r="BA337" s="107"/>
      <c r="BB337" s="107"/>
    </row>
    <row r="338" spans="3:54" ht="12.75" customHeight="1" x14ac:dyDescent="0.25">
      <c r="C338" s="107"/>
      <c r="D338" s="107"/>
      <c r="E338" s="107"/>
      <c r="F338" s="107"/>
      <c r="G338" s="107"/>
      <c r="H338" s="107"/>
      <c r="I338" s="107"/>
      <c r="J338" s="107"/>
      <c r="K338" s="107"/>
      <c r="L338" s="107"/>
      <c r="M338" s="107"/>
      <c r="N338" s="107"/>
      <c r="O338" s="107"/>
      <c r="P338" s="107"/>
      <c r="Q338" s="107"/>
      <c r="R338" s="107"/>
      <c r="S338" s="107"/>
      <c r="T338" s="107"/>
      <c r="U338" s="107"/>
      <c r="V338" s="107"/>
      <c r="W338" s="107"/>
      <c r="X338" s="107"/>
      <c r="Y338" s="107"/>
      <c r="Z338" s="107"/>
      <c r="AA338" s="107"/>
      <c r="AB338" s="107"/>
      <c r="AC338" s="107"/>
      <c r="AD338" s="107"/>
      <c r="AE338" s="107"/>
      <c r="AF338" s="107"/>
      <c r="AG338" s="107"/>
      <c r="AH338" s="107"/>
      <c r="AI338" s="107"/>
      <c r="AJ338" s="107"/>
      <c r="AK338" s="107"/>
      <c r="AL338" s="107"/>
      <c r="AM338" s="107"/>
      <c r="AN338" s="107"/>
      <c r="AO338" s="107"/>
      <c r="AP338" s="107"/>
      <c r="AQ338" s="107"/>
      <c r="AR338" s="107"/>
      <c r="AS338" s="107"/>
      <c r="AT338" s="107"/>
      <c r="AU338" s="107"/>
      <c r="AV338" s="107"/>
      <c r="AW338" s="107"/>
      <c r="AX338" s="107"/>
      <c r="AY338" s="107"/>
      <c r="AZ338" s="107"/>
      <c r="BA338" s="107"/>
      <c r="BB338" s="107"/>
    </row>
    <row r="339" spans="3:54" ht="12.75" customHeight="1" x14ac:dyDescent="0.25">
      <c r="C339" s="107"/>
      <c r="D339" s="107"/>
      <c r="E339" s="107"/>
      <c r="F339" s="107"/>
      <c r="G339" s="107"/>
      <c r="H339" s="107"/>
      <c r="I339" s="107"/>
      <c r="J339" s="107"/>
      <c r="K339" s="107"/>
      <c r="L339" s="107"/>
      <c r="M339" s="107"/>
      <c r="N339" s="107"/>
      <c r="O339" s="107"/>
      <c r="P339" s="107"/>
      <c r="Q339" s="107"/>
      <c r="R339" s="107"/>
      <c r="S339" s="107"/>
      <c r="T339" s="107"/>
      <c r="U339" s="107"/>
      <c r="V339" s="107"/>
      <c r="W339" s="107"/>
      <c r="X339" s="107"/>
      <c r="Y339" s="107"/>
      <c r="Z339" s="107"/>
      <c r="AA339" s="107"/>
      <c r="AB339" s="107"/>
      <c r="AC339" s="107"/>
      <c r="AD339" s="107"/>
      <c r="AE339" s="107"/>
      <c r="AF339" s="107"/>
      <c r="AG339" s="107"/>
      <c r="AH339" s="107"/>
      <c r="AI339" s="107"/>
      <c r="AJ339" s="107"/>
      <c r="AK339" s="107"/>
      <c r="AL339" s="107"/>
      <c r="AM339" s="107"/>
      <c r="AN339" s="107"/>
      <c r="AO339" s="107"/>
      <c r="AP339" s="107"/>
      <c r="AQ339" s="107"/>
      <c r="AR339" s="107"/>
      <c r="AS339" s="107"/>
      <c r="AT339" s="107"/>
      <c r="AU339" s="107"/>
      <c r="AV339" s="107"/>
      <c r="AW339" s="107"/>
      <c r="AX339" s="107"/>
      <c r="AY339" s="107"/>
      <c r="AZ339" s="107"/>
      <c r="BA339" s="107"/>
      <c r="BB339" s="107"/>
    </row>
    <row r="340" spans="3:54" ht="12.75" customHeight="1" x14ac:dyDescent="0.25">
      <c r="C340" s="107"/>
      <c r="D340" s="107"/>
      <c r="E340" s="107"/>
      <c r="F340" s="107"/>
      <c r="G340" s="107"/>
      <c r="H340" s="107"/>
      <c r="I340" s="107"/>
      <c r="J340" s="107"/>
      <c r="K340" s="107"/>
      <c r="L340" s="107"/>
      <c r="M340" s="107"/>
      <c r="N340" s="107"/>
      <c r="O340" s="107"/>
      <c r="P340" s="107"/>
      <c r="Q340" s="107"/>
      <c r="R340" s="107"/>
      <c r="S340" s="107"/>
      <c r="T340" s="107"/>
      <c r="U340" s="107"/>
      <c r="V340" s="107"/>
      <c r="W340" s="107"/>
      <c r="X340" s="107"/>
      <c r="Y340" s="107"/>
      <c r="Z340" s="107"/>
      <c r="AA340" s="107"/>
      <c r="AB340" s="107"/>
      <c r="AC340" s="107"/>
      <c r="AD340" s="107"/>
      <c r="AE340" s="107"/>
      <c r="AF340" s="107"/>
      <c r="AG340" s="107"/>
      <c r="AH340" s="107"/>
      <c r="AI340" s="107"/>
      <c r="AJ340" s="107"/>
      <c r="AK340" s="107"/>
      <c r="AL340" s="107"/>
      <c r="AM340" s="107"/>
      <c r="AN340" s="107"/>
      <c r="AO340" s="107"/>
      <c r="AP340" s="107"/>
      <c r="AQ340" s="107"/>
      <c r="AR340" s="107"/>
      <c r="AS340" s="107"/>
      <c r="AT340" s="107"/>
      <c r="AU340" s="107"/>
      <c r="AV340" s="107"/>
      <c r="AW340" s="107"/>
      <c r="AX340" s="107"/>
      <c r="AY340" s="107"/>
      <c r="AZ340" s="107"/>
      <c r="BA340" s="107"/>
      <c r="BB340" s="107"/>
    </row>
    <row r="341" spans="3:54" ht="12.75" customHeight="1" x14ac:dyDescent="0.25">
      <c r="C341" s="107"/>
      <c r="D341" s="107"/>
      <c r="E341" s="107"/>
      <c r="F341" s="107"/>
      <c r="G341" s="107"/>
      <c r="H341" s="107"/>
      <c r="I341" s="107"/>
      <c r="J341" s="107"/>
      <c r="K341" s="107"/>
      <c r="L341" s="107"/>
      <c r="M341" s="107"/>
      <c r="N341" s="107"/>
      <c r="O341" s="107"/>
      <c r="P341" s="107"/>
      <c r="Q341" s="107"/>
      <c r="R341" s="107"/>
      <c r="S341" s="107"/>
      <c r="T341" s="107"/>
      <c r="U341" s="107"/>
      <c r="V341" s="107"/>
      <c r="W341" s="107"/>
      <c r="X341" s="107"/>
      <c r="Y341" s="107"/>
      <c r="Z341" s="107"/>
      <c r="AA341" s="107"/>
      <c r="AB341" s="107"/>
      <c r="AC341" s="107"/>
      <c r="AD341" s="107"/>
      <c r="AE341" s="107"/>
      <c r="AF341" s="107"/>
      <c r="AG341" s="107"/>
      <c r="AH341" s="107"/>
      <c r="AI341" s="107"/>
      <c r="AJ341" s="107"/>
      <c r="AK341" s="107"/>
      <c r="AL341" s="107"/>
      <c r="AM341" s="107"/>
      <c r="AN341" s="107"/>
      <c r="AO341" s="107"/>
      <c r="AP341" s="107"/>
      <c r="AQ341" s="107"/>
      <c r="AR341" s="107"/>
      <c r="AS341" s="107"/>
      <c r="AT341" s="107"/>
      <c r="AU341" s="107"/>
      <c r="AV341" s="107"/>
      <c r="AW341" s="107"/>
      <c r="AX341" s="107"/>
      <c r="AY341" s="107"/>
      <c r="AZ341" s="107"/>
      <c r="BA341" s="107"/>
      <c r="BB341" s="107"/>
    </row>
    <row r="342" spans="3:54" ht="12.75" customHeight="1" x14ac:dyDescent="0.25">
      <c r="C342" s="107"/>
      <c r="D342" s="107"/>
      <c r="E342" s="107"/>
      <c r="F342" s="107"/>
      <c r="G342" s="107"/>
      <c r="H342" s="107"/>
      <c r="I342" s="107"/>
      <c r="J342" s="107"/>
      <c r="K342" s="107"/>
      <c r="L342" s="107"/>
      <c r="M342" s="107"/>
      <c r="N342" s="107"/>
      <c r="O342" s="107"/>
      <c r="P342" s="107"/>
      <c r="Q342" s="107"/>
      <c r="R342" s="107"/>
      <c r="S342" s="107"/>
      <c r="T342" s="107"/>
      <c r="U342" s="107"/>
      <c r="V342" s="107"/>
      <c r="W342" s="107"/>
      <c r="X342" s="107"/>
      <c r="Y342" s="107"/>
      <c r="Z342" s="107"/>
      <c r="AA342" s="107"/>
      <c r="AB342" s="107"/>
      <c r="AC342" s="107"/>
      <c r="AD342" s="107"/>
      <c r="AE342" s="107"/>
      <c r="AF342" s="107"/>
      <c r="AG342" s="107"/>
      <c r="AH342" s="107"/>
      <c r="AI342" s="107"/>
      <c r="AJ342" s="107"/>
      <c r="AK342" s="107"/>
      <c r="AL342" s="107"/>
      <c r="AM342" s="107"/>
      <c r="AN342" s="107"/>
      <c r="AO342" s="107"/>
      <c r="AP342" s="107"/>
      <c r="AQ342" s="107"/>
      <c r="AR342" s="107"/>
      <c r="AS342" s="107"/>
      <c r="AT342" s="107"/>
      <c r="AU342" s="107"/>
      <c r="AV342" s="107"/>
      <c r="AW342" s="107"/>
      <c r="AX342" s="107"/>
      <c r="AY342" s="107"/>
      <c r="AZ342" s="107"/>
      <c r="BA342" s="107"/>
      <c r="BB342" s="107"/>
    </row>
    <row r="343" spans="3:54" ht="12.75" customHeight="1" x14ac:dyDescent="0.25">
      <c r="C343" s="107"/>
      <c r="D343" s="107"/>
      <c r="E343" s="107"/>
      <c r="F343" s="107"/>
      <c r="G343" s="107"/>
      <c r="H343" s="107"/>
      <c r="I343" s="107"/>
      <c r="J343" s="107"/>
      <c r="K343" s="107"/>
      <c r="L343" s="107"/>
      <c r="M343" s="107"/>
      <c r="N343" s="107"/>
      <c r="O343" s="107"/>
      <c r="P343" s="107"/>
      <c r="Q343" s="107"/>
      <c r="R343" s="107"/>
      <c r="S343" s="107"/>
      <c r="T343" s="107"/>
      <c r="U343" s="107"/>
      <c r="V343" s="107"/>
      <c r="W343" s="107"/>
      <c r="X343" s="107"/>
      <c r="Y343" s="107"/>
      <c r="Z343" s="107"/>
      <c r="AA343" s="107"/>
      <c r="AB343" s="107"/>
      <c r="AC343" s="107"/>
      <c r="AD343" s="107"/>
      <c r="AE343" s="107"/>
      <c r="AF343" s="107"/>
      <c r="AG343" s="107"/>
      <c r="AH343" s="107"/>
      <c r="AI343" s="107"/>
      <c r="AJ343" s="107"/>
      <c r="AK343" s="107"/>
      <c r="AL343" s="107"/>
      <c r="AM343" s="107"/>
      <c r="AN343" s="107"/>
      <c r="AO343" s="107"/>
      <c r="AP343" s="107"/>
      <c r="AQ343" s="107"/>
      <c r="AR343" s="107"/>
      <c r="AS343" s="107"/>
      <c r="AT343" s="107"/>
      <c r="AU343" s="107"/>
      <c r="AV343" s="107"/>
      <c r="AW343" s="107"/>
      <c r="AX343" s="107"/>
      <c r="AY343" s="107"/>
      <c r="AZ343" s="107"/>
      <c r="BA343" s="107"/>
      <c r="BB343" s="107"/>
    </row>
    <row r="344" spans="3:54" ht="12.75" customHeight="1" x14ac:dyDescent="0.25">
      <c r="C344" s="107"/>
      <c r="D344" s="107"/>
      <c r="E344" s="107"/>
      <c r="F344" s="107"/>
      <c r="G344" s="107"/>
      <c r="H344" s="107"/>
      <c r="I344" s="107"/>
      <c r="J344" s="107"/>
      <c r="K344" s="107"/>
      <c r="L344" s="107"/>
      <c r="M344" s="107"/>
      <c r="N344" s="107"/>
      <c r="O344" s="107"/>
      <c r="P344" s="107"/>
      <c r="Q344" s="107"/>
      <c r="R344" s="107"/>
      <c r="S344" s="107"/>
      <c r="T344" s="107"/>
      <c r="U344" s="107"/>
      <c r="V344" s="107"/>
      <c r="W344" s="107"/>
      <c r="X344" s="107"/>
      <c r="Y344" s="107"/>
      <c r="Z344" s="107"/>
      <c r="AA344" s="107"/>
      <c r="AB344" s="107"/>
      <c r="AC344" s="107"/>
      <c r="AD344" s="107"/>
      <c r="AE344" s="107"/>
      <c r="AF344" s="107"/>
      <c r="AG344" s="107"/>
      <c r="AH344" s="107"/>
      <c r="AI344" s="107"/>
      <c r="AJ344" s="107"/>
      <c r="AK344" s="107"/>
      <c r="AL344" s="107"/>
      <c r="AM344" s="107"/>
      <c r="AN344" s="107"/>
      <c r="AO344" s="107"/>
      <c r="AP344" s="107"/>
      <c r="AQ344" s="107"/>
      <c r="AR344" s="107"/>
      <c r="AS344" s="107"/>
      <c r="AT344" s="107"/>
      <c r="AU344" s="107"/>
      <c r="AV344" s="107"/>
      <c r="AW344" s="107"/>
      <c r="AX344" s="107"/>
      <c r="AY344" s="107"/>
      <c r="AZ344" s="107"/>
      <c r="BA344" s="107"/>
      <c r="BB344" s="107"/>
    </row>
    <row r="345" spans="3:54" ht="12.75" customHeight="1" x14ac:dyDescent="0.25">
      <c r="C345" s="107"/>
      <c r="D345" s="107"/>
      <c r="E345" s="107"/>
      <c r="F345" s="107"/>
      <c r="G345" s="107"/>
      <c r="H345" s="107"/>
      <c r="I345" s="107"/>
      <c r="J345" s="107"/>
      <c r="K345" s="107"/>
      <c r="L345" s="107"/>
      <c r="M345" s="107"/>
      <c r="N345" s="107"/>
      <c r="O345" s="107"/>
      <c r="P345" s="107"/>
      <c r="Q345" s="107"/>
      <c r="R345" s="107"/>
      <c r="S345" s="107"/>
      <c r="T345" s="107"/>
      <c r="U345" s="107"/>
      <c r="V345" s="107"/>
      <c r="W345" s="107"/>
      <c r="X345" s="107"/>
      <c r="Y345" s="107"/>
      <c r="Z345" s="107"/>
      <c r="AA345" s="107"/>
      <c r="AB345" s="107"/>
      <c r="AC345" s="107"/>
      <c r="AD345" s="107"/>
      <c r="AE345" s="107"/>
      <c r="AF345" s="107"/>
      <c r="AG345" s="107"/>
      <c r="AH345" s="107"/>
      <c r="AI345" s="107"/>
      <c r="AJ345" s="107"/>
      <c r="AK345" s="107"/>
      <c r="AL345" s="107"/>
      <c r="AM345" s="107"/>
      <c r="AN345" s="107"/>
      <c r="AO345" s="107"/>
      <c r="AP345" s="107"/>
      <c r="AQ345" s="107"/>
      <c r="AR345" s="107"/>
      <c r="AS345" s="107"/>
      <c r="AT345" s="107"/>
      <c r="AU345" s="107"/>
      <c r="AV345" s="107"/>
      <c r="AW345" s="107"/>
      <c r="AX345" s="107"/>
      <c r="AY345" s="107"/>
      <c r="AZ345" s="107"/>
      <c r="BA345" s="107"/>
      <c r="BB345" s="107"/>
    </row>
    <row r="346" spans="3:54" ht="12.75" customHeight="1" x14ac:dyDescent="0.25">
      <c r="C346" s="107"/>
      <c r="D346" s="107"/>
      <c r="E346" s="107"/>
      <c r="F346" s="107"/>
      <c r="G346" s="107"/>
      <c r="H346" s="107"/>
      <c r="I346" s="107"/>
      <c r="J346" s="107"/>
      <c r="K346" s="107"/>
      <c r="L346" s="107"/>
      <c r="M346" s="107"/>
      <c r="N346" s="107"/>
      <c r="O346" s="107"/>
      <c r="P346" s="107"/>
      <c r="Q346" s="107"/>
      <c r="R346" s="107"/>
      <c r="S346" s="107"/>
      <c r="T346" s="107"/>
      <c r="U346" s="107"/>
      <c r="V346" s="107"/>
      <c r="W346" s="107"/>
      <c r="X346" s="107"/>
      <c r="Y346" s="107"/>
      <c r="Z346" s="107"/>
      <c r="AA346" s="107"/>
      <c r="AB346" s="107"/>
      <c r="AC346" s="107"/>
      <c r="AD346" s="107"/>
      <c r="AE346" s="107"/>
      <c r="AF346" s="107"/>
      <c r="AG346" s="107"/>
      <c r="AH346" s="107"/>
      <c r="AI346" s="107"/>
      <c r="AJ346" s="107"/>
      <c r="AK346" s="107"/>
      <c r="AL346" s="107"/>
      <c r="AM346" s="107"/>
      <c r="AN346" s="107"/>
      <c r="AO346" s="107"/>
      <c r="AP346" s="107"/>
      <c r="AQ346" s="107"/>
      <c r="AR346" s="107"/>
      <c r="AS346" s="107"/>
      <c r="AT346" s="107"/>
      <c r="AU346" s="107"/>
      <c r="AV346" s="107"/>
      <c r="AW346" s="107"/>
      <c r="AX346" s="107"/>
      <c r="AY346" s="107"/>
      <c r="AZ346" s="107"/>
      <c r="BA346" s="107"/>
      <c r="BB346" s="107"/>
    </row>
    <row r="347" spans="3:54" ht="12.75" customHeight="1" x14ac:dyDescent="0.25">
      <c r="C347" s="107"/>
      <c r="D347" s="107"/>
      <c r="E347" s="107"/>
      <c r="F347" s="107"/>
      <c r="G347" s="107"/>
      <c r="H347" s="107"/>
      <c r="I347" s="107"/>
      <c r="J347" s="107"/>
      <c r="K347" s="107"/>
      <c r="L347" s="107"/>
      <c r="M347" s="107"/>
      <c r="N347" s="107"/>
      <c r="O347" s="107"/>
      <c r="P347" s="107"/>
      <c r="Q347" s="107"/>
      <c r="R347" s="107"/>
      <c r="S347" s="107"/>
      <c r="T347" s="107"/>
      <c r="U347" s="107"/>
      <c r="V347" s="107"/>
      <c r="W347" s="107"/>
      <c r="X347" s="107"/>
      <c r="Y347" s="107"/>
      <c r="Z347" s="107"/>
      <c r="AA347" s="107"/>
      <c r="AB347" s="107"/>
      <c r="AC347" s="107"/>
      <c r="AD347" s="107"/>
      <c r="AE347" s="107"/>
      <c r="AF347" s="107"/>
      <c r="AG347" s="107"/>
      <c r="AH347" s="107"/>
      <c r="AI347" s="107"/>
      <c r="AJ347" s="107"/>
      <c r="AK347" s="107"/>
      <c r="AL347" s="107"/>
      <c r="AM347" s="107"/>
      <c r="AN347" s="107"/>
      <c r="AO347" s="107"/>
      <c r="AP347" s="107"/>
      <c r="AQ347" s="107"/>
      <c r="AR347" s="107"/>
      <c r="AS347" s="107"/>
      <c r="AT347" s="107"/>
      <c r="AU347" s="107"/>
      <c r="AV347" s="107"/>
      <c r="AW347" s="107"/>
      <c r="AX347" s="107"/>
      <c r="AY347" s="107"/>
      <c r="AZ347" s="107"/>
      <c r="BA347" s="107"/>
      <c r="BB347" s="107"/>
    </row>
    <row r="348" spans="3:54" ht="12.75" customHeight="1" x14ac:dyDescent="0.25">
      <c r="C348" s="107"/>
      <c r="D348" s="107"/>
      <c r="E348" s="107"/>
      <c r="F348" s="107"/>
      <c r="G348" s="107"/>
      <c r="H348" s="107"/>
      <c r="I348" s="107"/>
      <c r="J348" s="107"/>
      <c r="K348" s="107"/>
      <c r="L348" s="107"/>
      <c r="M348" s="107"/>
      <c r="N348" s="107"/>
      <c r="O348" s="107"/>
      <c r="P348" s="107"/>
      <c r="Q348" s="107"/>
      <c r="R348" s="107"/>
      <c r="S348" s="107"/>
      <c r="T348" s="107"/>
      <c r="U348" s="107"/>
      <c r="V348" s="107"/>
      <c r="W348" s="107"/>
      <c r="X348" s="107"/>
      <c r="Y348" s="107"/>
      <c r="Z348" s="107"/>
      <c r="AA348" s="107"/>
      <c r="AB348" s="107"/>
      <c r="AC348" s="107"/>
      <c r="AD348" s="107"/>
      <c r="AE348" s="107"/>
      <c r="AF348" s="107"/>
      <c r="AG348" s="107"/>
      <c r="AH348" s="107"/>
      <c r="AI348" s="107"/>
      <c r="AJ348" s="107"/>
      <c r="AK348" s="107"/>
      <c r="AL348" s="107"/>
      <c r="AM348" s="107"/>
      <c r="AN348" s="107"/>
      <c r="AO348" s="107"/>
      <c r="AP348" s="107"/>
      <c r="AQ348" s="107"/>
      <c r="AR348" s="107"/>
      <c r="AS348" s="107"/>
      <c r="AT348" s="107"/>
      <c r="AU348" s="107"/>
      <c r="AV348" s="107"/>
      <c r="AW348" s="107"/>
      <c r="AX348" s="107"/>
      <c r="AY348" s="107"/>
      <c r="AZ348" s="107"/>
      <c r="BA348" s="107"/>
      <c r="BB348" s="107"/>
    </row>
    <row r="349" spans="3:54" ht="12.75" customHeight="1" x14ac:dyDescent="0.25">
      <c r="C349" s="107"/>
      <c r="D349" s="107"/>
      <c r="E349" s="107"/>
      <c r="F349" s="107"/>
      <c r="G349" s="107"/>
      <c r="H349" s="107"/>
      <c r="I349" s="107"/>
      <c r="J349" s="107"/>
      <c r="K349" s="107"/>
      <c r="L349" s="107"/>
      <c r="M349" s="107"/>
      <c r="N349" s="107"/>
      <c r="O349" s="107"/>
      <c r="P349" s="107"/>
      <c r="Q349" s="107"/>
      <c r="R349" s="107"/>
      <c r="S349" s="107"/>
      <c r="T349" s="107"/>
      <c r="U349" s="107"/>
      <c r="V349" s="107"/>
      <c r="W349" s="107"/>
      <c r="X349" s="107"/>
      <c r="Y349" s="107"/>
      <c r="Z349" s="107"/>
      <c r="AA349" s="107"/>
      <c r="AB349" s="107"/>
      <c r="AC349" s="107"/>
      <c r="AD349" s="107"/>
      <c r="AE349" s="107"/>
      <c r="AF349" s="107"/>
      <c r="AG349" s="107"/>
      <c r="AH349" s="107"/>
      <c r="AI349" s="107"/>
      <c r="AJ349" s="107"/>
      <c r="AK349" s="107"/>
      <c r="AL349" s="107"/>
      <c r="AM349" s="107"/>
      <c r="AN349" s="107"/>
      <c r="AO349" s="107"/>
      <c r="AP349" s="107"/>
      <c r="AQ349" s="107"/>
      <c r="AR349" s="107"/>
      <c r="AS349" s="107"/>
      <c r="AT349" s="107"/>
      <c r="AU349" s="107"/>
      <c r="AV349" s="107"/>
      <c r="AW349" s="107"/>
      <c r="AX349" s="107"/>
      <c r="AY349" s="107"/>
      <c r="AZ349" s="107"/>
      <c r="BA349" s="107"/>
      <c r="BB349" s="107"/>
    </row>
    <row r="350" spans="3:54" ht="12.75" customHeight="1" x14ac:dyDescent="0.25">
      <c r="C350" s="107"/>
      <c r="D350" s="107"/>
      <c r="E350" s="107"/>
      <c r="F350" s="107"/>
      <c r="G350" s="107"/>
      <c r="H350" s="107"/>
      <c r="I350" s="107"/>
      <c r="J350" s="107"/>
      <c r="K350" s="107"/>
      <c r="L350" s="107"/>
      <c r="M350" s="107"/>
      <c r="N350" s="107"/>
      <c r="O350" s="107"/>
      <c r="P350" s="107"/>
      <c r="Q350" s="107"/>
      <c r="R350" s="107"/>
      <c r="S350" s="107"/>
      <c r="T350" s="107"/>
      <c r="U350" s="107"/>
      <c r="V350" s="107"/>
      <c r="W350" s="107"/>
      <c r="X350" s="107"/>
      <c r="Y350" s="107"/>
      <c r="Z350" s="107"/>
      <c r="AA350" s="107"/>
      <c r="AB350" s="107"/>
      <c r="AC350" s="107"/>
      <c r="AD350" s="107"/>
      <c r="AE350" s="107"/>
      <c r="AF350" s="107"/>
      <c r="AG350" s="107"/>
      <c r="AH350" s="107"/>
      <c r="AI350" s="107"/>
      <c r="AJ350" s="107"/>
      <c r="AK350" s="107"/>
      <c r="AL350" s="107"/>
      <c r="AM350" s="107"/>
      <c r="AN350" s="107"/>
      <c r="AO350" s="107"/>
      <c r="AP350" s="107"/>
      <c r="AQ350" s="107"/>
      <c r="AR350" s="107"/>
      <c r="AS350" s="107"/>
      <c r="AT350" s="107"/>
      <c r="AU350" s="107"/>
      <c r="AV350" s="107"/>
      <c r="AW350" s="107"/>
      <c r="AX350" s="107"/>
      <c r="AY350" s="107"/>
      <c r="AZ350" s="107"/>
      <c r="BA350" s="107"/>
      <c r="BB350" s="107"/>
    </row>
    <row r="351" spans="3:54" ht="12.75" customHeight="1" x14ac:dyDescent="0.25">
      <c r="C351" s="107"/>
      <c r="D351" s="107"/>
      <c r="E351" s="107"/>
      <c r="F351" s="107"/>
      <c r="G351" s="107"/>
      <c r="H351" s="107"/>
      <c r="I351" s="107"/>
      <c r="J351" s="107"/>
      <c r="K351" s="107"/>
      <c r="L351" s="107"/>
      <c r="M351" s="107"/>
      <c r="N351" s="107"/>
      <c r="O351" s="107"/>
      <c r="P351" s="107"/>
      <c r="Q351" s="107"/>
      <c r="R351" s="107"/>
      <c r="S351" s="107"/>
      <c r="T351" s="107"/>
      <c r="U351" s="107"/>
      <c r="V351" s="107"/>
      <c r="W351" s="107"/>
      <c r="X351" s="107"/>
      <c r="Y351" s="107"/>
      <c r="Z351" s="107"/>
      <c r="AA351" s="107"/>
      <c r="AB351" s="107"/>
      <c r="AC351" s="107"/>
      <c r="AD351" s="107"/>
      <c r="AE351" s="107"/>
      <c r="AF351" s="107"/>
      <c r="AG351" s="107"/>
      <c r="AH351" s="107"/>
      <c r="AI351" s="107"/>
      <c r="AJ351" s="107"/>
      <c r="AK351" s="107"/>
      <c r="AL351" s="107"/>
      <c r="AM351" s="107"/>
      <c r="AN351" s="107"/>
      <c r="AO351" s="107"/>
      <c r="AP351" s="107"/>
      <c r="AQ351" s="107"/>
      <c r="AR351" s="107"/>
      <c r="AS351" s="107"/>
      <c r="AT351" s="107"/>
      <c r="AU351" s="107"/>
      <c r="AV351" s="107"/>
      <c r="AW351" s="107"/>
      <c r="AX351" s="107"/>
      <c r="AY351" s="107"/>
      <c r="AZ351" s="107"/>
      <c r="BA351" s="107"/>
      <c r="BB351" s="107"/>
    </row>
    <row r="352" spans="3:54" ht="12.75" customHeight="1" x14ac:dyDescent="0.25">
      <c r="C352" s="107"/>
      <c r="D352" s="107"/>
      <c r="E352" s="107"/>
      <c r="F352" s="107"/>
      <c r="G352" s="107"/>
      <c r="H352" s="107"/>
      <c r="I352" s="107"/>
      <c r="J352" s="107"/>
      <c r="K352" s="107"/>
      <c r="L352" s="107"/>
      <c r="M352" s="107"/>
      <c r="N352" s="107"/>
      <c r="O352" s="107"/>
      <c r="P352" s="107"/>
      <c r="Q352" s="107"/>
      <c r="R352" s="107"/>
      <c r="S352" s="107"/>
      <c r="T352" s="107"/>
      <c r="U352" s="107"/>
      <c r="V352" s="107"/>
      <c r="W352" s="107"/>
      <c r="X352" s="107"/>
      <c r="Y352" s="107"/>
      <c r="Z352" s="107"/>
      <c r="AA352" s="107"/>
      <c r="AB352" s="107"/>
      <c r="AC352" s="107"/>
      <c r="AD352" s="107"/>
      <c r="AE352" s="107"/>
      <c r="AF352" s="107"/>
      <c r="AG352" s="107"/>
      <c r="AH352" s="107"/>
      <c r="AI352" s="107"/>
      <c r="AJ352" s="107"/>
      <c r="AK352" s="107"/>
      <c r="AL352" s="107"/>
      <c r="AM352" s="107"/>
      <c r="AN352" s="107"/>
      <c r="AO352" s="107"/>
      <c r="AP352" s="107"/>
      <c r="AQ352" s="107"/>
      <c r="AR352" s="107"/>
      <c r="AS352" s="107"/>
      <c r="AT352" s="107"/>
      <c r="AU352" s="107"/>
      <c r="AV352" s="107"/>
      <c r="AW352" s="107"/>
      <c r="AX352" s="107"/>
      <c r="AY352" s="107"/>
      <c r="AZ352" s="107"/>
      <c r="BA352" s="107"/>
      <c r="BB352" s="107"/>
    </row>
    <row r="353" spans="3:54" ht="12.75" customHeight="1" x14ac:dyDescent="0.25">
      <c r="C353" s="107"/>
      <c r="D353" s="107"/>
      <c r="E353" s="107"/>
      <c r="F353" s="107"/>
      <c r="G353" s="107"/>
      <c r="H353" s="107"/>
      <c r="I353" s="107"/>
      <c r="J353" s="107"/>
      <c r="K353" s="107"/>
      <c r="L353" s="107"/>
      <c r="M353" s="107"/>
      <c r="N353" s="107"/>
      <c r="O353" s="107"/>
      <c r="P353" s="107"/>
      <c r="Q353" s="107"/>
      <c r="R353" s="107"/>
      <c r="S353" s="107"/>
      <c r="T353" s="107"/>
      <c r="U353" s="107"/>
      <c r="V353" s="107"/>
      <c r="W353" s="107"/>
      <c r="X353" s="107"/>
      <c r="Y353" s="107"/>
      <c r="Z353" s="107"/>
      <c r="AA353" s="107"/>
      <c r="AB353" s="107"/>
      <c r="AC353" s="107"/>
      <c r="AD353" s="107"/>
      <c r="AE353" s="107"/>
      <c r="AF353" s="107"/>
      <c r="AG353" s="107"/>
      <c r="AH353" s="107"/>
      <c r="AI353" s="107"/>
      <c r="AJ353" s="107"/>
      <c r="AK353" s="107"/>
      <c r="AL353" s="107"/>
      <c r="AM353" s="107"/>
      <c r="AN353" s="107"/>
      <c r="AO353" s="107"/>
      <c r="AP353" s="107"/>
      <c r="AQ353" s="107"/>
      <c r="AR353" s="107"/>
      <c r="AS353" s="107"/>
      <c r="AT353" s="107"/>
      <c r="AU353" s="107"/>
      <c r="AV353" s="107"/>
      <c r="AW353" s="107"/>
      <c r="AX353" s="107"/>
      <c r="AY353" s="107"/>
      <c r="AZ353" s="107"/>
      <c r="BA353" s="107"/>
      <c r="BB353" s="107"/>
    </row>
    <row r="354" spans="3:54" ht="12.75" customHeight="1" x14ac:dyDescent="0.25">
      <c r="C354" s="107"/>
      <c r="D354" s="107"/>
      <c r="E354" s="107"/>
      <c r="F354" s="107"/>
      <c r="G354" s="107"/>
      <c r="H354" s="107"/>
      <c r="I354" s="107"/>
      <c r="J354" s="107"/>
      <c r="K354" s="107"/>
      <c r="L354" s="107"/>
      <c r="M354" s="107"/>
      <c r="N354" s="107"/>
      <c r="O354" s="107"/>
      <c r="P354" s="107"/>
      <c r="Q354" s="107"/>
      <c r="R354" s="107"/>
      <c r="S354" s="107"/>
      <c r="T354" s="107"/>
      <c r="U354" s="107"/>
      <c r="V354" s="107"/>
      <c r="W354" s="107"/>
      <c r="X354" s="107"/>
      <c r="Y354" s="107"/>
      <c r="Z354" s="107"/>
      <c r="AA354" s="107"/>
      <c r="AB354" s="107"/>
      <c r="AC354" s="107"/>
      <c r="AD354" s="107"/>
      <c r="AE354" s="107"/>
      <c r="AF354" s="107"/>
      <c r="AG354" s="107"/>
      <c r="AH354" s="107"/>
      <c r="AI354" s="107"/>
      <c r="AJ354" s="107"/>
      <c r="AK354" s="107"/>
      <c r="AL354" s="107"/>
      <c r="AM354" s="107"/>
      <c r="AN354" s="107"/>
      <c r="AO354" s="107"/>
      <c r="AP354" s="107"/>
      <c r="AQ354" s="107"/>
      <c r="AR354" s="107"/>
      <c r="AS354" s="107"/>
      <c r="AT354" s="107"/>
      <c r="AU354" s="107"/>
      <c r="AV354" s="107"/>
      <c r="AW354" s="107"/>
      <c r="AX354" s="107"/>
      <c r="AY354" s="107"/>
      <c r="AZ354" s="107"/>
      <c r="BA354" s="107"/>
      <c r="BB354" s="107"/>
    </row>
    <row r="355" spans="3:54" ht="12.75" customHeight="1" x14ac:dyDescent="0.25">
      <c r="C355" s="107"/>
      <c r="D355" s="107"/>
      <c r="E355" s="107"/>
      <c r="F355" s="107"/>
      <c r="G355" s="107"/>
      <c r="H355" s="107"/>
      <c r="I355" s="107"/>
      <c r="J355" s="107"/>
      <c r="K355" s="107"/>
      <c r="L355" s="107"/>
      <c r="M355" s="107"/>
      <c r="N355" s="107"/>
      <c r="O355" s="107"/>
      <c r="P355" s="107"/>
      <c r="Q355" s="107"/>
      <c r="R355" s="107"/>
      <c r="S355" s="107"/>
      <c r="T355" s="107"/>
      <c r="U355" s="107"/>
      <c r="V355" s="107"/>
      <c r="W355" s="107"/>
      <c r="X355" s="107"/>
      <c r="Y355" s="107"/>
      <c r="Z355" s="107"/>
      <c r="AA355" s="107"/>
      <c r="AB355" s="107"/>
      <c r="AC355" s="107"/>
      <c r="AD355" s="107"/>
      <c r="AE355" s="107"/>
      <c r="AF355" s="107"/>
      <c r="AG355" s="107"/>
      <c r="AH355" s="107"/>
      <c r="AI355" s="107"/>
      <c r="AJ355" s="107"/>
      <c r="AK355" s="107"/>
      <c r="AL355" s="107"/>
      <c r="AM355" s="107"/>
      <c r="AN355" s="107"/>
      <c r="AO355" s="107"/>
      <c r="AP355" s="107"/>
      <c r="AQ355" s="107"/>
      <c r="AR355" s="107"/>
      <c r="AS355" s="107"/>
      <c r="AT355" s="107"/>
      <c r="AU355" s="107"/>
      <c r="AV355" s="107"/>
      <c r="AW355" s="107"/>
      <c r="AX355" s="107"/>
      <c r="AY355" s="107"/>
      <c r="AZ355" s="107"/>
      <c r="BA355" s="107"/>
      <c r="BB355" s="107"/>
    </row>
    <row r="356" spans="3:54" ht="12.75" customHeight="1" x14ac:dyDescent="0.25">
      <c r="C356" s="107"/>
      <c r="D356" s="107"/>
      <c r="E356" s="107"/>
      <c r="F356" s="107"/>
      <c r="G356" s="107"/>
      <c r="H356" s="107"/>
      <c r="I356" s="107"/>
      <c r="J356" s="107"/>
      <c r="K356" s="107"/>
      <c r="L356" s="107"/>
      <c r="M356" s="107"/>
      <c r="N356" s="107"/>
      <c r="O356" s="107"/>
      <c r="P356" s="107"/>
      <c r="Q356" s="107"/>
      <c r="R356" s="107"/>
      <c r="S356" s="107"/>
      <c r="T356" s="107"/>
      <c r="U356" s="107"/>
      <c r="V356" s="107"/>
      <c r="W356" s="107"/>
      <c r="X356" s="107"/>
      <c r="Y356" s="107"/>
      <c r="Z356" s="107"/>
      <c r="AA356" s="107"/>
      <c r="AB356" s="107"/>
      <c r="AC356" s="107"/>
      <c r="AD356" s="107"/>
      <c r="AE356" s="107"/>
      <c r="AF356" s="107"/>
      <c r="AG356" s="107"/>
      <c r="AH356" s="107"/>
      <c r="AI356" s="107"/>
      <c r="AJ356" s="107"/>
      <c r="AK356" s="107"/>
      <c r="AL356" s="107"/>
      <c r="AM356" s="107"/>
      <c r="AN356" s="107"/>
      <c r="AO356" s="107"/>
      <c r="AP356" s="107"/>
      <c r="AQ356" s="107"/>
      <c r="AR356" s="107"/>
      <c r="AS356" s="107"/>
      <c r="AT356" s="107"/>
      <c r="AU356" s="107"/>
      <c r="AV356" s="107"/>
      <c r="AW356" s="107"/>
      <c r="AX356" s="107"/>
      <c r="AY356" s="107"/>
      <c r="AZ356" s="107"/>
      <c r="BA356" s="107"/>
      <c r="BB356" s="107"/>
    </row>
    <row r="357" spans="3:54" ht="12.75" customHeight="1" x14ac:dyDescent="0.25">
      <c r="C357" s="107"/>
      <c r="D357" s="107"/>
      <c r="E357" s="107"/>
      <c r="F357" s="107"/>
      <c r="G357" s="107"/>
      <c r="H357" s="107"/>
      <c r="I357" s="107"/>
      <c r="J357" s="107"/>
      <c r="K357" s="107"/>
      <c r="L357" s="107"/>
      <c r="M357" s="107"/>
      <c r="N357" s="107"/>
      <c r="O357" s="107"/>
      <c r="P357" s="107"/>
      <c r="Q357" s="107"/>
      <c r="R357" s="107"/>
      <c r="S357" s="107"/>
      <c r="T357" s="107"/>
      <c r="U357" s="107"/>
      <c r="V357" s="107"/>
      <c r="W357" s="107"/>
      <c r="X357" s="107"/>
      <c r="Y357" s="107"/>
      <c r="Z357" s="107"/>
      <c r="AA357" s="107"/>
      <c r="AB357" s="107"/>
      <c r="AC357" s="107"/>
      <c r="AD357" s="107"/>
      <c r="AE357" s="107"/>
      <c r="AF357" s="107"/>
      <c r="AG357" s="107"/>
      <c r="AH357" s="107"/>
      <c r="AI357" s="107"/>
      <c r="AJ357" s="107"/>
      <c r="AK357" s="107"/>
      <c r="AL357" s="107"/>
      <c r="AM357" s="107"/>
      <c r="AN357" s="107"/>
      <c r="AO357" s="107"/>
      <c r="AP357" s="107"/>
      <c r="AQ357" s="107"/>
      <c r="AR357" s="107"/>
      <c r="AS357" s="107"/>
      <c r="AT357" s="107"/>
      <c r="AU357" s="107"/>
      <c r="AV357" s="107"/>
      <c r="AW357" s="107"/>
      <c r="AX357" s="107"/>
      <c r="AY357" s="107"/>
      <c r="AZ357" s="107"/>
      <c r="BA357" s="107"/>
      <c r="BB357" s="107"/>
    </row>
    <row r="358" spans="3:54" ht="12.75" customHeight="1" x14ac:dyDescent="0.25">
      <c r="C358" s="107"/>
      <c r="D358" s="107"/>
      <c r="E358" s="107"/>
      <c r="F358" s="107"/>
      <c r="G358" s="107"/>
      <c r="H358" s="107"/>
      <c r="I358" s="107"/>
      <c r="J358" s="107"/>
      <c r="K358" s="107"/>
      <c r="L358" s="107"/>
      <c r="M358" s="107"/>
      <c r="N358" s="107"/>
      <c r="O358" s="107"/>
      <c r="P358" s="107"/>
      <c r="Q358" s="107"/>
      <c r="R358" s="107"/>
      <c r="S358" s="107"/>
      <c r="T358" s="107"/>
      <c r="U358" s="107"/>
      <c r="V358" s="107"/>
      <c r="W358" s="107"/>
      <c r="X358" s="107"/>
      <c r="Y358" s="107"/>
      <c r="Z358" s="107"/>
      <c r="AA358" s="107"/>
      <c r="AB358" s="107"/>
      <c r="AC358" s="107"/>
      <c r="AD358" s="107"/>
      <c r="AE358" s="107"/>
      <c r="AF358" s="107"/>
      <c r="AG358" s="107"/>
      <c r="AH358" s="107"/>
      <c r="AI358" s="107"/>
      <c r="AJ358" s="107"/>
      <c r="AK358" s="107"/>
      <c r="AL358" s="107"/>
      <c r="AM358" s="107"/>
      <c r="AN358" s="107"/>
      <c r="AO358" s="107"/>
      <c r="AP358" s="107"/>
      <c r="AQ358" s="107"/>
      <c r="AR358" s="107"/>
      <c r="AS358" s="107"/>
      <c r="AT358" s="107"/>
      <c r="AU358" s="107"/>
      <c r="AV358" s="107"/>
      <c r="AW358" s="107"/>
      <c r="AX358" s="107"/>
      <c r="AY358" s="107"/>
      <c r="AZ358" s="107"/>
      <c r="BA358" s="107"/>
      <c r="BB358" s="107"/>
    </row>
    <row r="359" spans="3:54" ht="12.75" customHeight="1" x14ac:dyDescent="0.25">
      <c r="C359" s="107"/>
      <c r="D359" s="107"/>
      <c r="E359" s="107"/>
      <c r="F359" s="107"/>
      <c r="G359" s="107"/>
      <c r="H359" s="107"/>
      <c r="I359" s="107"/>
      <c r="J359" s="107"/>
      <c r="K359" s="107"/>
      <c r="L359" s="107"/>
      <c r="M359" s="107"/>
      <c r="N359" s="107"/>
      <c r="O359" s="107"/>
      <c r="P359" s="107"/>
      <c r="Q359" s="107"/>
      <c r="R359" s="107"/>
      <c r="S359" s="107"/>
      <c r="T359" s="107"/>
      <c r="U359" s="107"/>
      <c r="V359" s="107"/>
      <c r="W359" s="107"/>
      <c r="X359" s="107"/>
      <c r="Y359" s="107"/>
      <c r="Z359" s="107"/>
      <c r="AA359" s="107"/>
      <c r="AB359" s="107"/>
      <c r="AC359" s="107"/>
      <c r="AD359" s="107"/>
      <c r="AE359" s="107"/>
      <c r="AF359" s="107"/>
      <c r="AG359" s="107"/>
      <c r="AH359" s="107"/>
      <c r="AI359" s="107"/>
      <c r="AJ359" s="107"/>
      <c r="AK359" s="107"/>
      <c r="AL359" s="107"/>
      <c r="AM359" s="107"/>
      <c r="AN359" s="107"/>
      <c r="AO359" s="107"/>
      <c r="AP359" s="107"/>
      <c r="AQ359" s="107"/>
      <c r="AR359" s="107"/>
      <c r="AS359" s="107"/>
      <c r="AT359" s="107"/>
      <c r="AU359" s="107"/>
      <c r="AV359" s="107"/>
      <c r="AW359" s="107"/>
      <c r="AX359" s="107"/>
      <c r="AY359" s="107"/>
      <c r="AZ359" s="107"/>
      <c r="BA359" s="107"/>
      <c r="BB359" s="107"/>
    </row>
    <row r="360" spans="3:54" ht="12.75" customHeight="1" x14ac:dyDescent="0.25">
      <c r="C360" s="107"/>
      <c r="D360" s="107"/>
      <c r="E360" s="107"/>
      <c r="F360" s="107"/>
      <c r="G360" s="107"/>
      <c r="H360" s="107"/>
      <c r="I360" s="107"/>
      <c r="J360" s="107"/>
      <c r="K360" s="107"/>
      <c r="L360" s="107"/>
      <c r="M360" s="107"/>
      <c r="N360" s="107"/>
      <c r="O360" s="107"/>
      <c r="P360" s="107"/>
      <c r="Q360" s="107"/>
      <c r="R360" s="107"/>
      <c r="S360" s="107"/>
      <c r="T360" s="107"/>
      <c r="U360" s="107"/>
      <c r="V360" s="107"/>
      <c r="W360" s="107"/>
      <c r="X360" s="107"/>
      <c r="Y360" s="107"/>
      <c r="Z360" s="107"/>
      <c r="AA360" s="107"/>
      <c r="AB360" s="107"/>
      <c r="AC360" s="107"/>
      <c r="AD360" s="107"/>
      <c r="AE360" s="107"/>
      <c r="AF360" s="107"/>
      <c r="AG360" s="107"/>
      <c r="AH360" s="107"/>
      <c r="AI360" s="107"/>
      <c r="AJ360" s="107"/>
      <c r="AK360" s="107"/>
      <c r="AL360" s="107"/>
      <c r="AM360" s="107"/>
      <c r="AN360" s="107"/>
      <c r="AO360" s="107"/>
      <c r="AP360" s="107"/>
      <c r="AQ360" s="107"/>
      <c r="AR360" s="107"/>
      <c r="AS360" s="107"/>
      <c r="AT360" s="107"/>
      <c r="AU360" s="107"/>
      <c r="AV360" s="107"/>
      <c r="AW360" s="107"/>
      <c r="AX360" s="107"/>
      <c r="AY360" s="107"/>
      <c r="AZ360" s="107"/>
      <c r="BA360" s="107"/>
      <c r="BB360" s="107"/>
    </row>
    <row r="361" spans="3:54" ht="12.75" customHeight="1" x14ac:dyDescent="0.25">
      <c r="C361" s="107"/>
      <c r="D361" s="107"/>
      <c r="E361" s="107"/>
      <c r="F361" s="107"/>
      <c r="G361" s="107"/>
      <c r="H361" s="107"/>
      <c r="I361" s="107"/>
      <c r="J361" s="107"/>
      <c r="K361" s="107"/>
      <c r="L361" s="107"/>
      <c r="M361" s="107"/>
      <c r="N361" s="107"/>
      <c r="O361" s="107"/>
      <c r="P361" s="107"/>
      <c r="Q361" s="107"/>
      <c r="R361" s="107"/>
      <c r="S361" s="107"/>
      <c r="T361" s="107"/>
      <c r="U361" s="107"/>
      <c r="V361" s="107"/>
      <c r="W361" s="107"/>
      <c r="X361" s="107"/>
      <c r="Y361" s="107"/>
      <c r="Z361" s="107"/>
      <c r="AA361" s="107"/>
      <c r="AB361" s="107"/>
      <c r="AC361" s="107"/>
      <c r="AD361" s="107"/>
      <c r="AE361" s="107"/>
      <c r="AF361" s="107"/>
      <c r="AG361" s="107"/>
      <c r="AH361" s="107"/>
      <c r="AI361" s="107"/>
      <c r="AJ361" s="107"/>
      <c r="AK361" s="107"/>
      <c r="AL361" s="107"/>
      <c r="AM361" s="107"/>
      <c r="AN361" s="107"/>
      <c r="AO361" s="107"/>
      <c r="AP361" s="107"/>
      <c r="AQ361" s="107"/>
      <c r="AR361" s="107"/>
      <c r="AS361" s="107"/>
      <c r="AT361" s="107"/>
      <c r="AU361" s="107"/>
      <c r="AV361" s="107"/>
      <c r="AW361" s="107"/>
      <c r="AX361" s="107"/>
      <c r="AY361" s="107"/>
      <c r="AZ361" s="107"/>
      <c r="BA361" s="107"/>
      <c r="BB361" s="107"/>
    </row>
    <row r="362" spans="3:54" ht="12.75" customHeight="1" x14ac:dyDescent="0.25">
      <c r="C362" s="107"/>
      <c r="D362" s="107"/>
      <c r="E362" s="107"/>
      <c r="F362" s="107"/>
      <c r="G362" s="107"/>
      <c r="H362" s="107"/>
      <c r="I362" s="107"/>
      <c r="J362" s="107"/>
      <c r="K362" s="107"/>
      <c r="L362" s="107"/>
      <c r="M362" s="107"/>
      <c r="N362" s="107"/>
      <c r="O362" s="107"/>
      <c r="P362" s="107"/>
      <c r="Q362" s="107"/>
      <c r="R362" s="107"/>
      <c r="S362" s="107"/>
      <c r="T362" s="107"/>
      <c r="U362" s="107"/>
      <c r="V362" s="107"/>
      <c r="W362" s="107"/>
      <c r="X362" s="107"/>
      <c r="Y362" s="107"/>
      <c r="Z362" s="107"/>
      <c r="AA362" s="107"/>
      <c r="AB362" s="107"/>
      <c r="AC362" s="107"/>
      <c r="AD362" s="107"/>
      <c r="AE362" s="107"/>
      <c r="AF362" s="107"/>
      <c r="AG362" s="107"/>
      <c r="AH362" s="107"/>
      <c r="AI362" s="107"/>
      <c r="AJ362" s="107"/>
      <c r="AK362" s="107"/>
      <c r="AL362" s="107"/>
      <c r="AM362" s="107"/>
      <c r="AN362" s="107"/>
      <c r="AO362" s="107"/>
      <c r="AP362" s="107"/>
      <c r="AQ362" s="107"/>
      <c r="AR362" s="107"/>
      <c r="AS362" s="107"/>
      <c r="AT362" s="107"/>
      <c r="AU362" s="107"/>
      <c r="AV362" s="107"/>
      <c r="AW362" s="107"/>
      <c r="AX362" s="107"/>
      <c r="AY362" s="107"/>
      <c r="AZ362" s="107"/>
      <c r="BA362" s="107"/>
      <c r="BB362" s="107"/>
    </row>
    <row r="363" spans="3:54" ht="12.75" customHeight="1" x14ac:dyDescent="0.25">
      <c r="C363" s="107"/>
      <c r="D363" s="107"/>
      <c r="E363" s="107"/>
      <c r="F363" s="107"/>
      <c r="G363" s="107"/>
      <c r="H363" s="107"/>
      <c r="I363" s="107"/>
      <c r="J363" s="107"/>
      <c r="K363" s="107"/>
      <c r="L363" s="107"/>
      <c r="M363" s="107"/>
      <c r="N363" s="107"/>
      <c r="O363" s="107"/>
      <c r="P363" s="107"/>
      <c r="Q363" s="107"/>
      <c r="R363" s="107"/>
      <c r="S363" s="107"/>
      <c r="T363" s="107"/>
      <c r="U363" s="107"/>
      <c r="V363" s="107"/>
      <c r="W363" s="107"/>
      <c r="X363" s="107"/>
      <c r="Y363" s="107"/>
      <c r="Z363" s="107"/>
      <c r="AA363" s="107"/>
      <c r="AB363" s="107"/>
      <c r="AC363" s="107"/>
      <c r="AD363" s="107"/>
      <c r="AE363" s="107"/>
      <c r="AF363" s="107"/>
      <c r="AG363" s="107"/>
      <c r="AH363" s="107"/>
      <c r="AI363" s="107"/>
      <c r="AJ363" s="107"/>
      <c r="AK363" s="107"/>
      <c r="AL363" s="107"/>
      <c r="AM363" s="107"/>
      <c r="AN363" s="107"/>
      <c r="AO363" s="107"/>
      <c r="AP363" s="107"/>
      <c r="AQ363" s="107"/>
      <c r="AR363" s="107"/>
      <c r="AS363" s="107"/>
      <c r="AT363" s="107"/>
      <c r="AU363" s="107"/>
      <c r="AV363" s="107"/>
      <c r="AW363" s="107"/>
      <c r="AX363" s="107"/>
      <c r="AY363" s="107"/>
      <c r="AZ363" s="107"/>
      <c r="BA363" s="107"/>
      <c r="BB363" s="107"/>
    </row>
    <row r="364" spans="3:54" ht="12.75" customHeight="1" x14ac:dyDescent="0.25">
      <c r="C364" s="107"/>
      <c r="D364" s="107"/>
      <c r="E364" s="107"/>
      <c r="F364" s="107"/>
      <c r="G364" s="107"/>
      <c r="H364" s="107"/>
      <c r="I364" s="107"/>
      <c r="J364" s="107"/>
      <c r="K364" s="107"/>
      <c r="L364" s="107"/>
      <c r="M364" s="107"/>
      <c r="N364" s="107"/>
      <c r="O364" s="107"/>
      <c r="P364" s="107"/>
      <c r="Q364" s="107"/>
      <c r="R364" s="107"/>
      <c r="S364" s="107"/>
      <c r="T364" s="107"/>
      <c r="U364" s="107"/>
      <c r="V364" s="107"/>
      <c r="W364" s="107"/>
      <c r="X364" s="107"/>
      <c r="Y364" s="107"/>
      <c r="Z364" s="107"/>
      <c r="AA364" s="107"/>
      <c r="AB364" s="107"/>
      <c r="AC364" s="107"/>
      <c r="AD364" s="107"/>
      <c r="AE364" s="107"/>
      <c r="AF364" s="107"/>
      <c r="AG364" s="107"/>
      <c r="AH364" s="107"/>
      <c r="AI364" s="107"/>
      <c r="AJ364" s="107"/>
      <c r="AK364" s="107"/>
      <c r="AL364" s="107"/>
      <c r="AM364" s="107"/>
      <c r="AN364" s="107"/>
      <c r="AO364" s="107"/>
      <c r="AP364" s="107"/>
      <c r="AQ364" s="107"/>
      <c r="AR364" s="107"/>
      <c r="AS364" s="107"/>
      <c r="AT364" s="107"/>
      <c r="AU364" s="107"/>
      <c r="AV364" s="107"/>
      <c r="AW364" s="107"/>
      <c r="AX364" s="107"/>
      <c r="AY364" s="107"/>
      <c r="AZ364" s="107"/>
      <c r="BA364" s="107"/>
      <c r="BB364" s="107"/>
    </row>
    <row r="365" spans="3:54" ht="12.75" customHeight="1" x14ac:dyDescent="0.25">
      <c r="C365" s="107"/>
      <c r="D365" s="107"/>
      <c r="E365" s="107"/>
      <c r="F365" s="107"/>
      <c r="G365" s="107"/>
      <c r="H365" s="107"/>
      <c r="I365" s="107"/>
      <c r="J365" s="107"/>
      <c r="K365" s="107"/>
      <c r="L365" s="107"/>
      <c r="M365" s="107"/>
      <c r="N365" s="107"/>
      <c r="O365" s="107"/>
      <c r="P365" s="107"/>
      <c r="Q365" s="107"/>
      <c r="R365" s="107"/>
      <c r="S365" s="107"/>
      <c r="T365" s="107"/>
      <c r="U365" s="107"/>
      <c r="V365" s="107"/>
      <c r="W365" s="107"/>
      <c r="X365" s="107"/>
      <c r="Y365" s="107"/>
      <c r="Z365" s="107"/>
      <c r="AA365" s="107"/>
      <c r="AB365" s="107"/>
      <c r="AC365" s="107"/>
      <c r="AD365" s="107"/>
      <c r="AE365" s="107"/>
      <c r="AF365" s="107"/>
      <c r="AG365" s="107"/>
      <c r="AH365" s="107"/>
      <c r="AI365" s="107"/>
      <c r="AJ365" s="107"/>
      <c r="AK365" s="107"/>
      <c r="AL365" s="107"/>
      <c r="AM365" s="107"/>
      <c r="AN365" s="107"/>
      <c r="AO365" s="107"/>
      <c r="AP365" s="107"/>
      <c r="AQ365" s="107"/>
      <c r="AR365" s="107"/>
      <c r="AS365" s="107"/>
      <c r="AT365" s="107"/>
      <c r="AU365" s="107"/>
      <c r="AV365" s="107"/>
      <c r="AW365" s="107"/>
      <c r="AX365" s="107"/>
      <c r="AY365" s="107"/>
      <c r="AZ365" s="107"/>
      <c r="BA365" s="107"/>
      <c r="BB365" s="107"/>
    </row>
    <row r="366" spans="3:54" ht="12.75" customHeight="1" x14ac:dyDescent="0.25">
      <c r="C366" s="107"/>
      <c r="D366" s="107"/>
      <c r="E366" s="107"/>
      <c r="F366" s="107"/>
      <c r="G366" s="107"/>
      <c r="H366" s="107"/>
      <c r="I366" s="107"/>
      <c r="J366" s="107"/>
      <c r="K366" s="107"/>
      <c r="L366" s="107"/>
      <c r="M366" s="107"/>
      <c r="N366" s="107"/>
      <c r="O366" s="107"/>
      <c r="P366" s="107"/>
      <c r="Q366" s="107"/>
      <c r="R366" s="107"/>
      <c r="S366" s="107"/>
      <c r="T366" s="107"/>
      <c r="U366" s="107"/>
      <c r="V366" s="107"/>
      <c r="W366" s="107"/>
      <c r="X366" s="107"/>
      <c r="Y366" s="107"/>
      <c r="Z366" s="107"/>
      <c r="AA366" s="107"/>
      <c r="AB366" s="107"/>
      <c r="AC366" s="107"/>
      <c r="AD366" s="107"/>
      <c r="AE366" s="107"/>
      <c r="AF366" s="107"/>
      <c r="AG366" s="107"/>
      <c r="AH366" s="107"/>
      <c r="AI366" s="107"/>
      <c r="AJ366" s="107"/>
      <c r="AK366" s="107"/>
      <c r="AL366" s="107"/>
      <c r="AM366" s="107"/>
      <c r="AN366" s="107"/>
      <c r="AO366" s="107"/>
      <c r="AP366" s="107"/>
      <c r="AQ366" s="107"/>
      <c r="AR366" s="107"/>
      <c r="AS366" s="107"/>
      <c r="AT366" s="107"/>
      <c r="AU366" s="107"/>
      <c r="AV366" s="107"/>
      <c r="AW366" s="107"/>
      <c r="AX366" s="107"/>
      <c r="AY366" s="107"/>
      <c r="AZ366" s="107"/>
      <c r="BA366" s="107"/>
      <c r="BB366" s="107"/>
    </row>
    <row r="367" spans="3:54" ht="12.75" customHeight="1" x14ac:dyDescent="0.25">
      <c r="C367" s="107"/>
      <c r="D367" s="107"/>
      <c r="E367" s="107"/>
      <c r="F367" s="107"/>
      <c r="G367" s="107"/>
      <c r="H367" s="107"/>
      <c r="I367" s="107"/>
      <c r="J367" s="107"/>
      <c r="K367" s="107"/>
      <c r="L367" s="107"/>
      <c r="M367" s="107"/>
      <c r="N367" s="107"/>
      <c r="O367" s="107"/>
      <c r="P367" s="107"/>
      <c r="Q367" s="107"/>
      <c r="R367" s="107"/>
      <c r="S367" s="107"/>
      <c r="T367" s="107"/>
      <c r="U367" s="107"/>
      <c r="V367" s="107"/>
      <c r="W367" s="107"/>
      <c r="X367" s="107"/>
      <c r="Y367" s="107"/>
      <c r="Z367" s="107"/>
      <c r="AA367" s="107"/>
      <c r="AB367" s="107"/>
      <c r="AC367" s="107"/>
      <c r="AD367" s="107"/>
      <c r="AE367" s="107"/>
      <c r="AF367" s="107"/>
      <c r="AG367" s="107"/>
      <c r="AH367" s="107"/>
      <c r="AI367" s="107"/>
      <c r="AJ367" s="107"/>
      <c r="AK367" s="107"/>
      <c r="AL367" s="107"/>
      <c r="AM367" s="107"/>
      <c r="AN367" s="107"/>
      <c r="AO367" s="107"/>
      <c r="AP367" s="107"/>
      <c r="AQ367" s="107"/>
      <c r="AR367" s="107"/>
      <c r="AS367" s="107"/>
      <c r="AT367" s="107"/>
      <c r="AU367" s="107"/>
      <c r="AV367" s="107"/>
      <c r="AW367" s="107"/>
      <c r="AX367" s="107"/>
      <c r="AY367" s="107"/>
      <c r="AZ367" s="107"/>
      <c r="BA367" s="107"/>
      <c r="BB367" s="107"/>
    </row>
    <row r="368" spans="3:54" ht="12.75" customHeight="1" x14ac:dyDescent="0.25">
      <c r="C368" s="107"/>
      <c r="D368" s="107"/>
      <c r="E368" s="107"/>
      <c r="F368" s="107"/>
      <c r="G368" s="107"/>
      <c r="H368" s="107"/>
      <c r="I368" s="107"/>
      <c r="J368" s="107"/>
      <c r="K368" s="107"/>
      <c r="L368" s="107"/>
      <c r="M368" s="107"/>
      <c r="N368" s="107"/>
      <c r="O368" s="107"/>
      <c r="P368" s="107"/>
      <c r="Q368" s="107"/>
      <c r="R368" s="107"/>
      <c r="S368" s="107"/>
      <c r="T368" s="107"/>
      <c r="U368" s="107"/>
      <c r="V368" s="107"/>
      <c r="W368" s="107"/>
      <c r="X368" s="107"/>
      <c r="Y368" s="107"/>
      <c r="Z368" s="107"/>
      <c r="AA368" s="107"/>
      <c r="AB368" s="107"/>
      <c r="AC368" s="107"/>
      <c r="AD368" s="107"/>
      <c r="AE368" s="107"/>
      <c r="AF368" s="107"/>
      <c r="AG368" s="107"/>
      <c r="AH368" s="107"/>
      <c r="AI368" s="107"/>
      <c r="AJ368" s="107"/>
      <c r="AK368" s="107"/>
      <c r="AL368" s="107"/>
      <c r="AM368" s="107"/>
      <c r="AN368" s="107"/>
      <c r="AO368" s="107"/>
      <c r="AP368" s="107"/>
      <c r="AQ368" s="107"/>
      <c r="AR368" s="107"/>
      <c r="AS368" s="107"/>
      <c r="AT368" s="107"/>
      <c r="AU368" s="107"/>
      <c r="AV368" s="107"/>
      <c r="AW368" s="107"/>
      <c r="AX368" s="107"/>
      <c r="AY368" s="107"/>
      <c r="AZ368" s="107"/>
      <c r="BA368" s="107"/>
      <c r="BB368" s="107"/>
    </row>
    <row r="369" spans="3:54" ht="12.75" customHeight="1" x14ac:dyDescent="0.25">
      <c r="C369" s="107"/>
      <c r="D369" s="107"/>
      <c r="E369" s="107"/>
      <c r="F369" s="107"/>
      <c r="G369" s="107"/>
      <c r="H369" s="107"/>
      <c r="I369" s="107"/>
      <c r="J369" s="107"/>
      <c r="K369" s="107"/>
      <c r="L369" s="107"/>
      <c r="M369" s="107"/>
      <c r="N369" s="107"/>
      <c r="O369" s="107"/>
      <c r="P369" s="107"/>
      <c r="Q369" s="107"/>
      <c r="R369" s="107"/>
      <c r="S369" s="107"/>
      <c r="T369" s="107"/>
      <c r="U369" s="107"/>
      <c r="V369" s="107"/>
      <c r="W369" s="107"/>
      <c r="X369" s="107"/>
      <c r="Y369" s="107"/>
      <c r="Z369" s="107"/>
      <c r="AA369" s="107"/>
      <c r="AB369" s="107"/>
      <c r="AC369" s="107"/>
      <c r="AD369" s="107"/>
      <c r="AE369" s="107"/>
      <c r="AF369" s="107"/>
      <c r="AG369" s="107"/>
      <c r="AH369" s="107"/>
      <c r="AI369" s="107"/>
      <c r="AJ369" s="107"/>
      <c r="AK369" s="107"/>
      <c r="AL369" s="107"/>
      <c r="AM369" s="107"/>
      <c r="AN369" s="107"/>
      <c r="AO369" s="107"/>
      <c r="AP369" s="107"/>
      <c r="AQ369" s="107"/>
      <c r="AR369" s="107"/>
      <c r="AS369" s="107"/>
      <c r="AT369" s="107"/>
      <c r="AU369" s="107"/>
      <c r="AV369" s="107"/>
      <c r="AW369" s="107"/>
      <c r="AX369" s="107"/>
      <c r="AY369" s="107"/>
      <c r="AZ369" s="107"/>
      <c r="BA369" s="107"/>
      <c r="BB369" s="107"/>
    </row>
    <row r="370" spans="3:54" ht="12.75" customHeight="1" x14ac:dyDescent="0.25">
      <c r="C370" s="107"/>
      <c r="D370" s="107"/>
      <c r="E370" s="107"/>
      <c r="F370" s="107"/>
      <c r="G370" s="107"/>
      <c r="H370" s="107"/>
      <c r="I370" s="107"/>
      <c r="J370" s="107"/>
      <c r="K370" s="107"/>
      <c r="L370" s="107"/>
      <c r="M370" s="107"/>
      <c r="N370" s="107"/>
      <c r="O370" s="107"/>
      <c r="P370" s="107"/>
      <c r="Q370" s="107"/>
      <c r="R370" s="107"/>
      <c r="S370" s="107"/>
      <c r="T370" s="107"/>
      <c r="U370" s="107"/>
      <c r="V370" s="107"/>
      <c r="W370" s="107"/>
      <c r="X370" s="107"/>
      <c r="Y370" s="107"/>
      <c r="Z370" s="107"/>
      <c r="AA370" s="107"/>
      <c r="AB370" s="107"/>
      <c r="AC370" s="107"/>
      <c r="AD370" s="107"/>
      <c r="AE370" s="107"/>
      <c r="AF370" s="107"/>
      <c r="AG370" s="107"/>
      <c r="AH370" s="107"/>
      <c r="AI370" s="107"/>
      <c r="AJ370" s="107"/>
      <c r="AK370" s="107"/>
      <c r="AL370" s="107"/>
      <c r="AM370" s="107"/>
      <c r="AN370" s="107"/>
      <c r="AO370" s="107"/>
      <c r="AP370" s="107"/>
      <c r="AQ370" s="107"/>
      <c r="AR370" s="107"/>
      <c r="AS370" s="107"/>
      <c r="AT370" s="107"/>
      <c r="AU370" s="107"/>
      <c r="AV370" s="107"/>
      <c r="AW370" s="107"/>
      <c r="AX370" s="107"/>
      <c r="AY370" s="107"/>
      <c r="AZ370" s="107"/>
      <c r="BA370" s="107"/>
      <c r="BB370" s="107"/>
    </row>
    <row r="371" spans="3:54" ht="12.75" customHeight="1" x14ac:dyDescent="0.25">
      <c r="C371" s="107"/>
      <c r="D371" s="107"/>
      <c r="E371" s="107"/>
      <c r="F371" s="107"/>
      <c r="G371" s="107"/>
      <c r="H371" s="107"/>
      <c r="I371" s="107"/>
      <c r="J371" s="107"/>
      <c r="K371" s="107"/>
      <c r="L371" s="107"/>
      <c r="M371" s="107"/>
      <c r="N371" s="107"/>
      <c r="O371" s="107"/>
      <c r="P371" s="107"/>
      <c r="Q371" s="107"/>
      <c r="R371" s="107"/>
      <c r="S371" s="107"/>
      <c r="T371" s="107"/>
      <c r="U371" s="107"/>
      <c r="V371" s="107"/>
      <c r="W371" s="107"/>
      <c r="X371" s="107"/>
      <c r="Y371" s="107"/>
      <c r="Z371" s="107"/>
      <c r="AA371" s="107"/>
      <c r="AB371" s="107"/>
      <c r="AC371" s="107"/>
      <c r="AD371" s="107"/>
      <c r="AE371" s="107"/>
      <c r="AF371" s="107"/>
      <c r="AG371" s="107"/>
      <c r="AH371" s="107"/>
      <c r="AI371" s="107"/>
      <c r="AJ371" s="107"/>
      <c r="AK371" s="107"/>
      <c r="AL371" s="107"/>
      <c r="AM371" s="107"/>
      <c r="AN371" s="107"/>
      <c r="AO371" s="107"/>
      <c r="AP371" s="107"/>
      <c r="AQ371" s="107"/>
      <c r="AR371" s="107"/>
      <c r="AS371" s="107"/>
      <c r="AT371" s="107"/>
      <c r="AU371" s="107"/>
      <c r="AV371" s="107"/>
      <c r="AW371" s="107"/>
      <c r="AX371" s="107"/>
      <c r="AY371" s="107"/>
      <c r="AZ371" s="107"/>
      <c r="BA371" s="107"/>
      <c r="BB371" s="107"/>
    </row>
    <row r="372" spans="3:54" ht="12.75" customHeight="1" x14ac:dyDescent="0.25">
      <c r="C372" s="107"/>
      <c r="D372" s="107"/>
      <c r="E372" s="107"/>
      <c r="F372" s="107"/>
      <c r="G372" s="107"/>
      <c r="H372" s="107"/>
      <c r="I372" s="107"/>
      <c r="J372" s="107"/>
      <c r="K372" s="107"/>
      <c r="L372" s="107"/>
      <c r="M372" s="107"/>
      <c r="N372" s="107"/>
      <c r="O372" s="107"/>
      <c r="P372" s="107"/>
      <c r="Q372" s="107"/>
      <c r="R372" s="107"/>
      <c r="S372" s="107"/>
      <c r="T372" s="107"/>
      <c r="U372" s="107"/>
      <c r="V372" s="107"/>
      <c r="W372" s="107"/>
      <c r="X372" s="107"/>
      <c r="Y372" s="107"/>
      <c r="Z372" s="107"/>
      <c r="AA372" s="107"/>
      <c r="AB372" s="107"/>
      <c r="AC372" s="107"/>
      <c r="AD372" s="107"/>
      <c r="AE372" s="107"/>
      <c r="AF372" s="107"/>
      <c r="AG372" s="107"/>
      <c r="AH372" s="107"/>
      <c r="AI372" s="107"/>
      <c r="AJ372" s="107"/>
      <c r="AK372" s="107"/>
      <c r="AL372" s="107"/>
      <c r="AM372" s="107"/>
      <c r="AN372" s="107"/>
      <c r="AO372" s="107"/>
      <c r="AP372" s="107"/>
      <c r="AQ372" s="107"/>
      <c r="AR372" s="107"/>
      <c r="AS372" s="107"/>
      <c r="AT372" s="107"/>
      <c r="AU372" s="107"/>
      <c r="AV372" s="107"/>
      <c r="AW372" s="107"/>
      <c r="AX372" s="107"/>
      <c r="AY372" s="107"/>
      <c r="AZ372" s="107"/>
      <c r="BA372" s="107"/>
      <c r="BB372" s="107"/>
    </row>
    <row r="373" spans="3:54" ht="12.75" customHeight="1" x14ac:dyDescent="0.25">
      <c r="C373" s="107"/>
      <c r="D373" s="107"/>
      <c r="E373" s="107"/>
      <c r="F373" s="107"/>
      <c r="G373" s="107"/>
      <c r="H373" s="107"/>
      <c r="I373" s="107"/>
      <c r="J373" s="107"/>
      <c r="K373" s="107"/>
      <c r="L373" s="107"/>
      <c r="M373" s="107"/>
      <c r="N373" s="107"/>
      <c r="O373" s="107"/>
      <c r="P373" s="107"/>
      <c r="Q373" s="107"/>
      <c r="R373" s="107"/>
      <c r="S373" s="107"/>
      <c r="T373" s="107"/>
      <c r="U373" s="107"/>
      <c r="V373" s="107"/>
      <c r="W373" s="107"/>
      <c r="X373" s="107"/>
      <c r="Y373" s="107"/>
      <c r="Z373" s="107"/>
      <c r="AA373" s="107"/>
      <c r="AB373" s="107"/>
      <c r="AC373" s="107"/>
      <c r="AD373" s="107"/>
      <c r="AE373" s="107"/>
      <c r="AF373" s="107"/>
      <c r="AG373" s="107"/>
      <c r="AH373" s="107"/>
      <c r="AI373" s="107"/>
      <c r="AJ373" s="107"/>
      <c r="AK373" s="107"/>
      <c r="AL373" s="107"/>
      <c r="AM373" s="107"/>
      <c r="AN373" s="107"/>
      <c r="AO373" s="107"/>
      <c r="AP373" s="107"/>
      <c r="AQ373" s="107"/>
      <c r="AR373" s="107"/>
      <c r="AS373" s="107"/>
      <c r="AT373" s="107"/>
      <c r="AU373" s="107"/>
      <c r="AV373" s="107"/>
      <c r="AW373" s="107"/>
      <c r="AX373" s="107"/>
      <c r="AY373" s="107"/>
      <c r="AZ373" s="107"/>
      <c r="BA373" s="107"/>
      <c r="BB373" s="107"/>
    </row>
    <row r="374" spans="3:54" ht="12.75" customHeight="1" x14ac:dyDescent="0.25">
      <c r="C374" s="107"/>
      <c r="D374" s="107"/>
      <c r="E374" s="107"/>
      <c r="F374" s="107"/>
      <c r="G374" s="107"/>
      <c r="H374" s="107"/>
      <c r="I374" s="107"/>
      <c r="J374" s="107"/>
      <c r="K374" s="107"/>
      <c r="L374" s="107"/>
      <c r="M374" s="107"/>
      <c r="N374" s="107"/>
      <c r="O374" s="107"/>
      <c r="P374" s="107"/>
      <c r="Q374" s="107"/>
      <c r="R374" s="107"/>
      <c r="S374" s="107"/>
      <c r="T374" s="107"/>
      <c r="U374" s="107"/>
      <c r="V374" s="107"/>
      <c r="W374" s="107"/>
      <c r="X374" s="107"/>
      <c r="Y374" s="107"/>
      <c r="Z374" s="107"/>
      <c r="AA374" s="107"/>
      <c r="AB374" s="107"/>
      <c r="AC374" s="107"/>
      <c r="AD374" s="107"/>
      <c r="AE374" s="107"/>
      <c r="AF374" s="107"/>
      <c r="AG374" s="107"/>
      <c r="AH374" s="107"/>
      <c r="AI374" s="107"/>
      <c r="AJ374" s="107"/>
      <c r="AK374" s="107"/>
      <c r="AL374" s="107"/>
      <c r="AM374" s="107"/>
      <c r="AN374" s="107"/>
      <c r="AO374" s="107"/>
      <c r="AP374" s="107"/>
      <c r="AQ374" s="107"/>
      <c r="AR374" s="107"/>
      <c r="AS374" s="107"/>
      <c r="AT374" s="107"/>
      <c r="AU374" s="107"/>
      <c r="AV374" s="107"/>
      <c r="AW374" s="107"/>
      <c r="AX374" s="107"/>
      <c r="AY374" s="107"/>
      <c r="AZ374" s="107"/>
      <c r="BA374" s="107"/>
      <c r="BB374" s="107"/>
    </row>
    <row r="375" spans="3:54" ht="12.75" customHeight="1" x14ac:dyDescent="0.25">
      <c r="C375" s="107"/>
      <c r="D375" s="107"/>
      <c r="E375" s="107"/>
      <c r="F375" s="107"/>
      <c r="G375" s="107"/>
      <c r="H375" s="107"/>
      <c r="I375" s="107"/>
      <c r="J375" s="107"/>
      <c r="K375" s="107"/>
      <c r="L375" s="107"/>
      <c r="M375" s="107"/>
      <c r="N375" s="107"/>
      <c r="O375" s="107"/>
      <c r="P375" s="107"/>
      <c r="Q375" s="107"/>
      <c r="R375" s="107"/>
      <c r="S375" s="107"/>
      <c r="T375" s="107"/>
      <c r="U375" s="107"/>
      <c r="V375" s="107"/>
      <c r="W375" s="107"/>
      <c r="X375" s="107"/>
      <c r="Y375" s="107"/>
      <c r="Z375" s="107"/>
      <c r="AA375" s="107"/>
      <c r="AB375" s="107"/>
      <c r="AC375" s="107"/>
      <c r="AD375" s="107"/>
      <c r="AE375" s="107"/>
      <c r="AF375" s="107"/>
      <c r="AG375" s="107"/>
      <c r="AH375" s="107"/>
      <c r="AI375" s="107"/>
      <c r="AJ375" s="107"/>
      <c r="AK375" s="107"/>
      <c r="AL375" s="107"/>
      <c r="AM375" s="107"/>
      <c r="AN375" s="107"/>
      <c r="AO375" s="107"/>
      <c r="AP375" s="107"/>
      <c r="AQ375" s="107"/>
      <c r="AR375" s="107"/>
      <c r="AS375" s="107"/>
      <c r="AT375" s="107"/>
      <c r="AU375" s="107"/>
      <c r="AV375" s="107"/>
      <c r="AW375" s="107"/>
      <c r="AX375" s="107"/>
      <c r="AY375" s="107"/>
      <c r="AZ375" s="107"/>
      <c r="BA375" s="107"/>
      <c r="BB375" s="107"/>
    </row>
    <row r="376" spans="3:54" ht="12.75" customHeight="1" x14ac:dyDescent="0.25">
      <c r="C376" s="107"/>
      <c r="D376" s="107"/>
      <c r="E376" s="107"/>
      <c r="F376" s="107"/>
      <c r="G376" s="107"/>
      <c r="H376" s="107"/>
      <c r="I376" s="107"/>
      <c r="J376" s="107"/>
      <c r="K376" s="107"/>
      <c r="L376" s="107"/>
      <c r="M376" s="107"/>
      <c r="N376" s="107"/>
      <c r="O376" s="107"/>
      <c r="P376" s="107"/>
      <c r="Q376" s="107"/>
      <c r="R376" s="107"/>
      <c r="S376" s="107"/>
      <c r="T376" s="107"/>
      <c r="U376" s="107"/>
      <c r="V376" s="107"/>
      <c r="W376" s="107"/>
      <c r="X376" s="107"/>
      <c r="Y376" s="107"/>
      <c r="Z376" s="107"/>
      <c r="AA376" s="107"/>
      <c r="AB376" s="107"/>
      <c r="AC376" s="107"/>
      <c r="AD376" s="107"/>
      <c r="AE376" s="107"/>
      <c r="AF376" s="107"/>
      <c r="AG376" s="107"/>
      <c r="AH376" s="107"/>
      <c r="AI376" s="107"/>
      <c r="AJ376" s="107"/>
      <c r="AK376" s="107"/>
      <c r="AL376" s="107"/>
      <c r="AM376" s="107"/>
      <c r="AN376" s="107"/>
      <c r="AO376" s="107"/>
      <c r="AP376" s="107"/>
      <c r="AQ376" s="107"/>
      <c r="AR376" s="107"/>
      <c r="AS376" s="107"/>
      <c r="AT376" s="107"/>
      <c r="AU376" s="107"/>
      <c r="AV376" s="107"/>
      <c r="AW376" s="107"/>
      <c r="AX376" s="107"/>
      <c r="AY376" s="107"/>
      <c r="AZ376" s="107"/>
      <c r="BA376" s="107"/>
      <c r="BB376" s="107"/>
    </row>
    <row r="377" spans="3:54" ht="12.75" customHeight="1" x14ac:dyDescent="0.25">
      <c r="C377" s="107"/>
      <c r="D377" s="107"/>
      <c r="E377" s="107"/>
      <c r="F377" s="107"/>
      <c r="G377" s="107"/>
      <c r="H377" s="107"/>
      <c r="I377" s="107"/>
      <c r="J377" s="107"/>
      <c r="K377" s="107"/>
      <c r="L377" s="107"/>
      <c r="M377" s="107"/>
      <c r="N377" s="107"/>
      <c r="O377" s="107"/>
      <c r="P377" s="107"/>
      <c r="Q377" s="107"/>
      <c r="R377" s="107"/>
      <c r="S377" s="107"/>
      <c r="T377" s="107"/>
      <c r="U377" s="107"/>
      <c r="V377" s="107"/>
      <c r="W377" s="107"/>
      <c r="X377" s="107"/>
      <c r="Y377" s="107"/>
      <c r="Z377" s="107"/>
      <c r="AA377" s="107"/>
      <c r="AB377" s="107"/>
      <c r="AC377" s="107"/>
      <c r="AD377" s="107"/>
      <c r="AE377" s="107"/>
      <c r="AF377" s="107"/>
      <c r="AG377" s="107"/>
      <c r="AH377" s="107"/>
      <c r="AI377" s="107"/>
      <c r="AJ377" s="107"/>
      <c r="AK377" s="107"/>
      <c r="AL377" s="107"/>
      <c r="AM377" s="107"/>
      <c r="AN377" s="107"/>
      <c r="AO377" s="107"/>
      <c r="AP377" s="107"/>
      <c r="AQ377" s="107"/>
      <c r="AR377" s="107"/>
      <c r="AS377" s="107"/>
      <c r="AT377" s="107"/>
      <c r="AU377" s="107"/>
      <c r="AV377" s="107"/>
      <c r="AW377" s="107"/>
      <c r="AX377" s="107"/>
      <c r="AY377" s="107"/>
      <c r="AZ377" s="107"/>
      <c r="BA377" s="107"/>
      <c r="BB377" s="107"/>
    </row>
    <row r="378" spans="3:54" ht="12.75" customHeight="1" x14ac:dyDescent="0.25">
      <c r="C378" s="107"/>
      <c r="D378" s="107"/>
      <c r="E378" s="107"/>
      <c r="F378" s="107"/>
      <c r="G378" s="107"/>
      <c r="H378" s="107"/>
      <c r="I378" s="107"/>
      <c r="J378" s="107"/>
      <c r="K378" s="107"/>
      <c r="L378" s="107"/>
      <c r="M378" s="107"/>
      <c r="N378" s="107"/>
      <c r="O378" s="107"/>
      <c r="P378" s="107"/>
      <c r="Q378" s="107"/>
      <c r="R378" s="107"/>
      <c r="S378" s="107"/>
      <c r="T378" s="107"/>
      <c r="U378" s="107"/>
      <c r="V378" s="107"/>
      <c r="W378" s="107"/>
      <c r="X378" s="107"/>
      <c r="Y378" s="107"/>
      <c r="Z378" s="107"/>
      <c r="AA378" s="107"/>
      <c r="AB378" s="107"/>
      <c r="AC378" s="107"/>
      <c r="AD378" s="107"/>
      <c r="AE378" s="107"/>
      <c r="AF378" s="107"/>
      <c r="AG378" s="107"/>
      <c r="AH378" s="107"/>
      <c r="AI378" s="107"/>
      <c r="AJ378" s="107"/>
      <c r="AK378" s="107"/>
      <c r="AL378" s="107"/>
      <c r="AM378" s="107"/>
      <c r="AN378" s="107"/>
      <c r="AO378" s="107"/>
      <c r="AP378" s="107"/>
      <c r="AQ378" s="107"/>
      <c r="AR378" s="107"/>
      <c r="AS378" s="107"/>
      <c r="AT378" s="107"/>
      <c r="AU378" s="107"/>
      <c r="AV378" s="107"/>
      <c r="AW378" s="107"/>
      <c r="AX378" s="107"/>
      <c r="AY378" s="107"/>
      <c r="AZ378" s="107"/>
      <c r="BA378" s="107"/>
      <c r="BB378" s="107"/>
    </row>
    <row r="379" spans="3:54" ht="12.75" customHeight="1" x14ac:dyDescent="0.25">
      <c r="C379" s="107"/>
      <c r="D379" s="107"/>
      <c r="E379" s="107"/>
      <c r="F379" s="107"/>
      <c r="G379" s="107"/>
      <c r="H379" s="107"/>
      <c r="I379" s="107"/>
      <c r="J379" s="107"/>
      <c r="K379" s="107"/>
      <c r="L379" s="107"/>
      <c r="M379" s="107"/>
      <c r="N379" s="107"/>
      <c r="O379" s="107"/>
      <c r="P379" s="107"/>
      <c r="Q379" s="107"/>
      <c r="R379" s="107"/>
      <c r="S379" s="107"/>
      <c r="T379" s="107"/>
      <c r="U379" s="107"/>
      <c r="V379" s="107"/>
      <c r="W379" s="107"/>
      <c r="X379" s="107"/>
      <c r="Y379" s="107"/>
      <c r="Z379" s="107"/>
      <c r="AA379" s="107"/>
      <c r="AB379" s="107"/>
      <c r="AC379" s="107"/>
      <c r="AD379" s="107"/>
      <c r="AE379" s="107"/>
      <c r="AF379" s="107"/>
      <c r="AG379" s="107"/>
      <c r="AH379" s="107"/>
      <c r="AI379" s="107"/>
      <c r="AJ379" s="107"/>
      <c r="AK379" s="107"/>
      <c r="AL379" s="107"/>
      <c r="AM379" s="107"/>
      <c r="AN379" s="107"/>
      <c r="AO379" s="107"/>
      <c r="AP379" s="107"/>
      <c r="AQ379" s="107"/>
      <c r="AR379" s="107"/>
      <c r="AS379" s="107"/>
      <c r="AT379" s="107"/>
      <c r="AU379" s="107"/>
      <c r="AV379" s="107"/>
      <c r="AW379" s="107"/>
      <c r="AX379" s="107"/>
      <c r="AY379" s="107"/>
      <c r="AZ379" s="107"/>
      <c r="BA379" s="107"/>
      <c r="BB379" s="107"/>
    </row>
    <row r="380" spans="3:54" ht="12.75" customHeight="1" x14ac:dyDescent="0.25">
      <c r="C380" s="107"/>
      <c r="D380" s="107"/>
      <c r="E380" s="107"/>
      <c r="F380" s="107"/>
      <c r="G380" s="107"/>
      <c r="H380" s="107"/>
      <c r="I380" s="107"/>
      <c r="J380" s="107"/>
      <c r="K380" s="107"/>
      <c r="L380" s="107"/>
      <c r="M380" s="107"/>
      <c r="N380" s="107"/>
      <c r="O380" s="107"/>
      <c r="P380" s="107"/>
      <c r="Q380" s="107"/>
      <c r="R380" s="107"/>
      <c r="S380" s="107"/>
      <c r="T380" s="107"/>
      <c r="U380" s="107"/>
      <c r="V380" s="107"/>
      <c r="W380" s="107"/>
      <c r="X380" s="107"/>
      <c r="Y380" s="107"/>
      <c r="Z380" s="107"/>
      <c r="AA380" s="107"/>
      <c r="AB380" s="107"/>
      <c r="AC380" s="107"/>
      <c r="AD380" s="107"/>
      <c r="AE380" s="107"/>
      <c r="AF380" s="107"/>
      <c r="AG380" s="107"/>
      <c r="AH380" s="107"/>
      <c r="AI380" s="107"/>
      <c r="AJ380" s="107"/>
      <c r="AK380" s="107"/>
      <c r="AL380" s="107"/>
      <c r="AM380" s="107"/>
      <c r="AN380" s="107"/>
      <c r="AO380" s="107"/>
      <c r="AP380" s="107"/>
      <c r="AQ380" s="107"/>
      <c r="AR380" s="107"/>
      <c r="AS380" s="107"/>
      <c r="AT380" s="107"/>
      <c r="AU380" s="107"/>
      <c r="AV380" s="107"/>
      <c r="AW380" s="107"/>
      <c r="AX380" s="107"/>
      <c r="AY380" s="107"/>
      <c r="AZ380" s="107"/>
      <c r="BA380" s="107"/>
      <c r="BB380" s="107"/>
    </row>
    <row r="381" spans="3:54" ht="12.75" customHeight="1" x14ac:dyDescent="0.25">
      <c r="C381" s="107"/>
      <c r="D381" s="107"/>
      <c r="E381" s="107"/>
      <c r="F381" s="107"/>
      <c r="G381" s="107"/>
      <c r="H381" s="107"/>
      <c r="I381" s="107"/>
      <c r="J381" s="107"/>
      <c r="K381" s="107"/>
      <c r="L381" s="107"/>
      <c r="M381" s="107"/>
      <c r="N381" s="107"/>
      <c r="O381" s="107"/>
      <c r="P381" s="107"/>
      <c r="Q381" s="107"/>
      <c r="R381" s="107"/>
      <c r="S381" s="107"/>
      <c r="T381" s="107"/>
      <c r="U381" s="107"/>
      <c r="V381" s="107"/>
      <c r="W381" s="107"/>
      <c r="X381" s="107"/>
      <c r="Y381" s="107"/>
      <c r="Z381" s="107"/>
      <c r="AA381" s="107"/>
      <c r="AB381" s="107"/>
      <c r="AC381" s="107"/>
      <c r="AD381" s="107"/>
      <c r="AE381" s="107"/>
      <c r="AF381" s="107"/>
      <c r="AG381" s="107"/>
      <c r="AH381" s="107"/>
      <c r="AI381" s="107"/>
      <c r="AJ381" s="107"/>
      <c r="AK381" s="107"/>
      <c r="AL381" s="107"/>
      <c r="AM381" s="107"/>
      <c r="AN381" s="107"/>
      <c r="AO381" s="107"/>
      <c r="AP381" s="107"/>
      <c r="AQ381" s="107"/>
      <c r="AR381" s="107"/>
      <c r="AS381" s="107"/>
      <c r="AT381" s="107"/>
      <c r="AU381" s="107"/>
      <c r="AV381" s="107"/>
      <c r="AW381" s="107"/>
      <c r="AX381" s="107"/>
      <c r="AY381" s="107"/>
      <c r="AZ381" s="107"/>
      <c r="BA381" s="107"/>
      <c r="BB381" s="107"/>
    </row>
    <row r="382" spans="3:54" ht="12.75" customHeight="1" x14ac:dyDescent="0.25">
      <c r="C382" s="107"/>
      <c r="D382" s="107"/>
      <c r="E382" s="107"/>
      <c r="F382" s="107"/>
      <c r="G382" s="107"/>
      <c r="H382" s="107"/>
      <c r="I382" s="107"/>
      <c r="J382" s="107"/>
      <c r="K382" s="107"/>
      <c r="L382" s="107"/>
      <c r="M382" s="107"/>
      <c r="N382" s="107"/>
      <c r="O382" s="107"/>
      <c r="P382" s="107"/>
      <c r="Q382" s="107"/>
      <c r="R382" s="107"/>
      <c r="S382" s="107"/>
      <c r="T382" s="107"/>
      <c r="U382" s="107"/>
      <c r="V382" s="107"/>
      <c r="W382" s="107"/>
      <c r="X382" s="107"/>
      <c r="Y382" s="107"/>
      <c r="Z382" s="107"/>
      <c r="AA382" s="107"/>
      <c r="AB382" s="107"/>
      <c r="AC382" s="107"/>
      <c r="AD382" s="107"/>
      <c r="AE382" s="107"/>
      <c r="AF382" s="107"/>
      <c r="AG382" s="107"/>
      <c r="AH382" s="107"/>
      <c r="AI382" s="107"/>
      <c r="AJ382" s="107"/>
      <c r="AK382" s="107"/>
      <c r="AL382" s="107"/>
      <c r="AM382" s="107"/>
      <c r="AN382" s="107"/>
      <c r="AO382" s="107"/>
      <c r="AP382" s="107"/>
      <c r="AQ382" s="107"/>
      <c r="AR382" s="107"/>
      <c r="AS382" s="107"/>
      <c r="AT382" s="107"/>
      <c r="AU382" s="107"/>
      <c r="AV382" s="107"/>
      <c r="AW382" s="107"/>
      <c r="AX382" s="107"/>
      <c r="AY382" s="107"/>
      <c r="AZ382" s="107"/>
      <c r="BA382" s="107"/>
      <c r="BB382" s="107"/>
    </row>
    <row r="383" spans="3:54" ht="12.75" customHeight="1" x14ac:dyDescent="0.25">
      <c r="C383" s="107"/>
      <c r="D383" s="107"/>
      <c r="E383" s="107"/>
      <c r="F383" s="107"/>
      <c r="G383" s="107"/>
      <c r="H383" s="107"/>
      <c r="I383" s="107"/>
      <c r="J383" s="107"/>
      <c r="K383" s="107"/>
      <c r="L383" s="107"/>
      <c r="M383" s="107"/>
      <c r="N383" s="107"/>
      <c r="O383" s="107"/>
      <c r="P383" s="107"/>
      <c r="Q383" s="107"/>
      <c r="R383" s="107"/>
      <c r="S383" s="107"/>
      <c r="T383" s="107"/>
      <c r="U383" s="107"/>
      <c r="V383" s="107"/>
      <c r="W383" s="107"/>
      <c r="X383" s="107"/>
      <c r="Y383" s="107"/>
      <c r="Z383" s="107"/>
      <c r="AA383" s="107"/>
      <c r="AB383" s="107"/>
      <c r="AC383" s="107"/>
      <c r="AD383" s="107"/>
      <c r="AE383" s="107"/>
      <c r="AF383" s="107"/>
      <c r="AG383" s="107"/>
      <c r="AH383" s="107"/>
      <c r="AI383" s="107"/>
      <c r="AJ383" s="107"/>
      <c r="AK383" s="107"/>
      <c r="AL383" s="107"/>
      <c r="AM383" s="107"/>
      <c r="AN383" s="107"/>
      <c r="AO383" s="107"/>
      <c r="AP383" s="107"/>
      <c r="AQ383" s="107"/>
      <c r="AR383" s="107"/>
      <c r="AS383" s="107"/>
      <c r="AT383" s="107"/>
      <c r="AU383" s="107"/>
      <c r="AV383" s="107"/>
      <c r="AW383" s="107"/>
      <c r="AX383" s="107"/>
      <c r="AY383" s="107"/>
      <c r="AZ383" s="107"/>
      <c r="BA383" s="107"/>
      <c r="BB383" s="107"/>
    </row>
    <row r="384" spans="3:54" ht="12.75" customHeight="1" x14ac:dyDescent="0.25">
      <c r="C384" s="107"/>
      <c r="D384" s="107"/>
      <c r="E384" s="107"/>
      <c r="F384" s="107"/>
      <c r="G384" s="107"/>
      <c r="H384" s="107"/>
      <c r="I384" s="107"/>
      <c r="J384" s="107"/>
      <c r="K384" s="107"/>
      <c r="L384" s="107"/>
      <c r="M384" s="107"/>
      <c r="N384" s="107"/>
      <c r="O384" s="107"/>
      <c r="P384" s="107"/>
      <c r="Q384" s="107"/>
      <c r="R384" s="107"/>
      <c r="S384" s="107"/>
      <c r="T384" s="107"/>
      <c r="U384" s="107"/>
      <c r="V384" s="107"/>
      <c r="W384" s="107"/>
      <c r="X384" s="107"/>
      <c r="Y384" s="107"/>
      <c r="Z384" s="107"/>
      <c r="AA384" s="107"/>
      <c r="AB384" s="107"/>
      <c r="AC384" s="107"/>
      <c r="AD384" s="107"/>
      <c r="AE384" s="107"/>
      <c r="AF384" s="107"/>
      <c r="AG384" s="107"/>
      <c r="AH384" s="107"/>
      <c r="AI384" s="107"/>
      <c r="AJ384" s="107"/>
      <c r="AK384" s="107"/>
      <c r="AL384" s="107"/>
      <c r="AM384" s="107"/>
      <c r="AN384" s="107"/>
      <c r="AO384" s="107"/>
      <c r="AP384" s="107"/>
      <c r="AQ384" s="107"/>
      <c r="AR384" s="107"/>
      <c r="AS384" s="107"/>
      <c r="AT384" s="107"/>
      <c r="AU384" s="107"/>
      <c r="AV384" s="107"/>
      <c r="AW384" s="107"/>
      <c r="AX384" s="107"/>
      <c r="AY384" s="107"/>
      <c r="AZ384" s="107"/>
      <c r="BA384" s="107"/>
      <c r="BB384" s="107"/>
    </row>
    <row r="385" spans="3:54" ht="12.75" customHeight="1" x14ac:dyDescent="0.25">
      <c r="C385" s="107"/>
      <c r="D385" s="107"/>
      <c r="E385" s="107"/>
      <c r="F385" s="107"/>
      <c r="G385" s="107"/>
      <c r="H385" s="107"/>
      <c r="I385" s="107"/>
      <c r="J385" s="107"/>
      <c r="K385" s="107"/>
      <c r="L385" s="107"/>
      <c r="M385" s="107"/>
      <c r="N385" s="107"/>
      <c r="O385" s="107"/>
      <c r="P385" s="107"/>
      <c r="Q385" s="107"/>
      <c r="R385" s="107"/>
      <c r="S385" s="107"/>
      <c r="T385" s="107"/>
      <c r="U385" s="107"/>
      <c r="V385" s="107"/>
      <c r="W385" s="107"/>
      <c r="X385" s="107"/>
      <c r="Y385" s="107"/>
      <c r="Z385" s="107"/>
      <c r="AA385" s="107"/>
      <c r="AB385" s="107"/>
      <c r="AC385" s="107"/>
      <c r="AD385" s="107"/>
      <c r="AE385" s="107"/>
      <c r="AF385" s="107"/>
      <c r="AG385" s="107"/>
      <c r="AH385" s="107"/>
      <c r="AI385" s="107"/>
      <c r="AJ385" s="107"/>
      <c r="AK385" s="107"/>
      <c r="AL385" s="107"/>
      <c r="AM385" s="107"/>
      <c r="AN385" s="107"/>
      <c r="AO385" s="107"/>
      <c r="AP385" s="107"/>
      <c r="AQ385" s="107"/>
      <c r="AR385" s="107"/>
      <c r="AS385" s="107"/>
      <c r="AT385" s="107"/>
      <c r="AU385" s="107"/>
      <c r="AV385" s="107"/>
      <c r="AW385" s="107"/>
      <c r="AX385" s="107"/>
      <c r="AY385" s="107"/>
      <c r="AZ385" s="107"/>
      <c r="BA385" s="107"/>
      <c r="BB385" s="107"/>
    </row>
    <row r="386" spans="3:54" ht="12.75" customHeight="1" x14ac:dyDescent="0.25">
      <c r="C386" s="107"/>
      <c r="D386" s="107"/>
      <c r="E386" s="107"/>
      <c r="F386" s="107"/>
      <c r="G386" s="107"/>
      <c r="H386" s="107"/>
      <c r="I386" s="107"/>
      <c r="J386" s="107"/>
      <c r="K386" s="107"/>
      <c r="L386" s="107"/>
      <c r="M386" s="107"/>
      <c r="N386" s="107"/>
      <c r="O386" s="107"/>
      <c r="P386" s="107"/>
      <c r="Q386" s="107"/>
      <c r="R386" s="107"/>
      <c r="S386" s="107"/>
      <c r="T386" s="107"/>
      <c r="U386" s="107"/>
      <c r="V386" s="107"/>
      <c r="W386" s="107"/>
      <c r="X386" s="107"/>
      <c r="Y386" s="107"/>
      <c r="Z386" s="107"/>
      <c r="AA386" s="107"/>
      <c r="AB386" s="107"/>
      <c r="AC386" s="107"/>
      <c r="AD386" s="107"/>
      <c r="AE386" s="107"/>
      <c r="AF386" s="107"/>
      <c r="AG386" s="107"/>
      <c r="AH386" s="107"/>
      <c r="AI386" s="107"/>
      <c r="AJ386" s="107"/>
      <c r="AK386" s="107"/>
      <c r="AL386" s="107"/>
      <c r="AM386" s="107"/>
      <c r="AN386" s="107"/>
      <c r="AO386" s="107"/>
      <c r="AP386" s="107"/>
      <c r="AQ386" s="107"/>
      <c r="AR386" s="107"/>
      <c r="AS386" s="107"/>
      <c r="AT386" s="107"/>
      <c r="AU386" s="107"/>
      <c r="AV386" s="107"/>
      <c r="AW386" s="107"/>
      <c r="AX386" s="107"/>
      <c r="AY386" s="107"/>
      <c r="AZ386" s="107"/>
      <c r="BA386" s="107"/>
      <c r="BB386" s="107"/>
    </row>
    <row r="387" spans="3:54" ht="12.75" customHeight="1" x14ac:dyDescent="0.25">
      <c r="C387" s="107"/>
      <c r="D387" s="107"/>
      <c r="E387" s="107"/>
      <c r="F387" s="107"/>
      <c r="G387" s="107"/>
      <c r="H387" s="107"/>
      <c r="I387" s="107"/>
      <c r="J387" s="107"/>
      <c r="K387" s="107"/>
      <c r="L387" s="107"/>
      <c r="M387" s="107"/>
      <c r="N387" s="107"/>
      <c r="O387" s="107"/>
      <c r="P387" s="107"/>
      <c r="Q387" s="107"/>
      <c r="R387" s="107"/>
      <c r="S387" s="107"/>
      <c r="T387" s="107"/>
      <c r="U387" s="107"/>
      <c r="V387" s="107"/>
      <c r="W387" s="107"/>
      <c r="X387" s="107"/>
      <c r="Y387" s="107"/>
      <c r="Z387" s="107"/>
      <c r="AA387" s="107"/>
      <c r="AB387" s="107"/>
      <c r="AC387" s="107"/>
      <c r="AD387" s="107"/>
      <c r="AE387" s="107"/>
      <c r="AF387" s="107"/>
      <c r="AG387" s="107"/>
      <c r="AH387" s="107"/>
      <c r="AI387" s="107"/>
      <c r="AJ387" s="107"/>
      <c r="AK387" s="107"/>
      <c r="AL387" s="107"/>
      <c r="AM387" s="107"/>
      <c r="AN387" s="107"/>
      <c r="AO387" s="107"/>
      <c r="AP387" s="107"/>
      <c r="AQ387" s="107"/>
      <c r="AR387" s="107"/>
      <c r="AS387" s="107"/>
      <c r="AT387" s="107"/>
      <c r="AU387" s="107"/>
      <c r="AV387" s="107"/>
      <c r="AW387" s="107"/>
      <c r="AX387" s="107"/>
      <c r="AY387" s="107"/>
      <c r="AZ387" s="107"/>
      <c r="BA387" s="107"/>
      <c r="BB387" s="107"/>
    </row>
    <row r="388" spans="3:54" ht="12.75" customHeight="1" x14ac:dyDescent="0.25">
      <c r="C388" s="107"/>
      <c r="D388" s="107"/>
      <c r="E388" s="107"/>
      <c r="F388" s="107"/>
      <c r="G388" s="107"/>
      <c r="H388" s="107"/>
      <c r="I388" s="107"/>
      <c r="J388" s="107"/>
      <c r="K388" s="107"/>
      <c r="L388" s="107"/>
      <c r="M388" s="107"/>
      <c r="N388" s="107"/>
      <c r="O388" s="107"/>
      <c r="P388" s="107"/>
      <c r="Q388" s="107"/>
      <c r="R388" s="107"/>
      <c r="S388" s="107"/>
      <c r="T388" s="107"/>
      <c r="U388" s="107"/>
      <c r="V388" s="107"/>
      <c r="W388" s="107"/>
      <c r="X388" s="107"/>
      <c r="Y388" s="107"/>
      <c r="Z388" s="107"/>
      <c r="AA388" s="107"/>
      <c r="AB388" s="107"/>
      <c r="AC388" s="107"/>
      <c r="AD388" s="107"/>
      <c r="AE388" s="107"/>
      <c r="AF388" s="107"/>
      <c r="AG388" s="107"/>
      <c r="AH388" s="107"/>
      <c r="AI388" s="107"/>
      <c r="AJ388" s="107"/>
      <c r="AK388" s="107"/>
      <c r="AL388" s="107"/>
      <c r="AM388" s="107"/>
      <c r="AN388" s="107"/>
      <c r="AO388" s="107"/>
      <c r="AP388" s="107"/>
      <c r="AQ388" s="107"/>
      <c r="AR388" s="107"/>
      <c r="AS388" s="107"/>
      <c r="AT388" s="107"/>
      <c r="AU388" s="107"/>
      <c r="AV388" s="107"/>
      <c r="AW388" s="107"/>
      <c r="AX388" s="107"/>
      <c r="AY388" s="107"/>
      <c r="AZ388" s="107"/>
      <c r="BA388" s="107"/>
      <c r="BB388" s="107"/>
    </row>
    <row r="389" spans="3:54" ht="12.75" customHeight="1" x14ac:dyDescent="0.25">
      <c r="C389" s="107"/>
      <c r="D389" s="107"/>
      <c r="E389" s="107"/>
      <c r="F389" s="107"/>
      <c r="G389" s="107"/>
      <c r="H389" s="107"/>
      <c r="I389" s="107"/>
      <c r="J389" s="107"/>
      <c r="K389" s="107"/>
      <c r="L389" s="107"/>
      <c r="M389" s="107"/>
      <c r="N389" s="107"/>
      <c r="O389" s="107"/>
      <c r="P389" s="107"/>
      <c r="Q389" s="107"/>
      <c r="R389" s="107"/>
      <c r="S389" s="107"/>
      <c r="T389" s="107"/>
      <c r="U389" s="107"/>
      <c r="V389" s="107"/>
      <c r="W389" s="107"/>
      <c r="X389" s="107"/>
      <c r="Y389" s="107"/>
      <c r="Z389" s="107"/>
      <c r="AA389" s="107"/>
      <c r="AB389" s="107"/>
      <c r="AC389" s="107"/>
      <c r="AD389" s="107"/>
      <c r="AE389" s="107"/>
      <c r="AF389" s="107"/>
      <c r="AG389" s="107"/>
      <c r="AH389" s="107"/>
      <c r="AI389" s="107"/>
      <c r="AJ389" s="107"/>
      <c r="AK389" s="107"/>
      <c r="AL389" s="107"/>
      <c r="AM389" s="107"/>
      <c r="AN389" s="107"/>
      <c r="AO389" s="107"/>
      <c r="AP389" s="107"/>
      <c r="AQ389" s="107"/>
      <c r="AR389" s="107"/>
      <c r="AS389" s="107"/>
      <c r="AT389" s="107"/>
      <c r="AU389" s="107"/>
      <c r="AV389" s="107"/>
      <c r="AW389" s="107"/>
      <c r="AX389" s="107"/>
      <c r="AY389" s="107"/>
      <c r="AZ389" s="107"/>
      <c r="BA389" s="107"/>
      <c r="BB389" s="107"/>
    </row>
    <row r="390" spans="3:54" ht="12.75" customHeight="1" x14ac:dyDescent="0.25">
      <c r="C390" s="107"/>
      <c r="D390" s="107"/>
      <c r="E390" s="107"/>
      <c r="F390" s="107"/>
      <c r="G390" s="107"/>
      <c r="H390" s="107"/>
      <c r="I390" s="107"/>
      <c r="J390" s="107"/>
      <c r="K390" s="107"/>
      <c r="L390" s="107"/>
      <c r="M390" s="107"/>
      <c r="N390" s="107"/>
      <c r="O390" s="107"/>
      <c r="P390" s="107"/>
      <c r="Q390" s="107"/>
      <c r="R390" s="107"/>
      <c r="S390" s="107"/>
      <c r="T390" s="107"/>
      <c r="U390" s="107"/>
      <c r="V390" s="107"/>
      <c r="W390" s="107"/>
      <c r="X390" s="107"/>
      <c r="Y390" s="107"/>
      <c r="Z390" s="107"/>
      <c r="AA390" s="107"/>
      <c r="AB390" s="107"/>
      <c r="AC390" s="107"/>
      <c r="AD390" s="107"/>
      <c r="AE390" s="107"/>
      <c r="AF390" s="107"/>
      <c r="AG390" s="107"/>
      <c r="AH390" s="107"/>
      <c r="AI390" s="107"/>
      <c r="AJ390" s="107"/>
      <c r="AK390" s="107"/>
      <c r="AL390" s="107"/>
      <c r="AM390" s="107"/>
      <c r="AN390" s="107"/>
      <c r="AO390" s="107"/>
      <c r="AP390" s="107"/>
      <c r="AQ390" s="107"/>
      <c r="AR390" s="107"/>
      <c r="AS390" s="107"/>
      <c r="AT390" s="107"/>
      <c r="AU390" s="107"/>
      <c r="AV390" s="107"/>
      <c r="AW390" s="107"/>
      <c r="AX390" s="107"/>
      <c r="AY390" s="107"/>
      <c r="AZ390" s="107"/>
      <c r="BA390" s="107"/>
      <c r="BB390" s="107"/>
    </row>
    <row r="391" spans="3:54" ht="12.75" customHeight="1" x14ac:dyDescent="0.25">
      <c r="C391" s="107"/>
      <c r="D391" s="107"/>
      <c r="E391" s="107"/>
      <c r="F391" s="107"/>
      <c r="G391" s="107"/>
      <c r="H391" s="107"/>
      <c r="I391" s="107"/>
      <c r="J391" s="107"/>
      <c r="K391" s="107"/>
      <c r="L391" s="107"/>
      <c r="M391" s="107"/>
      <c r="N391" s="107"/>
      <c r="O391" s="107"/>
      <c r="P391" s="107"/>
      <c r="Q391" s="107"/>
      <c r="R391" s="107"/>
      <c r="S391" s="107"/>
      <c r="T391" s="107"/>
      <c r="U391" s="107"/>
      <c r="V391" s="107"/>
      <c r="W391" s="107"/>
      <c r="X391" s="107"/>
      <c r="Y391" s="107"/>
      <c r="Z391" s="107"/>
      <c r="AA391" s="107"/>
      <c r="AB391" s="107"/>
      <c r="AC391" s="107"/>
      <c r="AD391" s="107"/>
      <c r="AE391" s="107"/>
      <c r="AF391" s="107"/>
      <c r="AG391" s="107"/>
      <c r="AH391" s="107"/>
      <c r="AI391" s="107"/>
      <c r="AJ391" s="107"/>
      <c r="AK391" s="107"/>
      <c r="AL391" s="107"/>
      <c r="AM391" s="107"/>
      <c r="AN391" s="107"/>
      <c r="AO391" s="107"/>
      <c r="AP391" s="107"/>
      <c r="AQ391" s="107"/>
      <c r="AR391" s="107"/>
      <c r="AS391" s="107"/>
      <c r="AT391" s="107"/>
      <c r="AU391" s="107"/>
      <c r="AV391" s="107"/>
      <c r="AW391" s="107"/>
      <c r="AX391" s="107"/>
      <c r="AY391" s="107"/>
      <c r="AZ391" s="107"/>
      <c r="BA391" s="107"/>
      <c r="BB391" s="107"/>
    </row>
    <row r="392" spans="3:54" ht="12.75" customHeight="1" x14ac:dyDescent="0.25">
      <c r="C392" s="107"/>
      <c r="D392" s="107"/>
      <c r="E392" s="107"/>
      <c r="F392" s="107"/>
      <c r="G392" s="107"/>
      <c r="H392" s="107"/>
      <c r="I392" s="107"/>
      <c r="J392" s="107"/>
      <c r="K392" s="107"/>
      <c r="L392" s="107"/>
      <c r="M392" s="107"/>
      <c r="N392" s="107"/>
      <c r="O392" s="107"/>
      <c r="P392" s="107"/>
      <c r="Q392" s="107"/>
      <c r="R392" s="107"/>
      <c r="S392" s="107"/>
      <c r="T392" s="107"/>
      <c r="U392" s="107"/>
      <c r="V392" s="107"/>
      <c r="W392" s="107"/>
      <c r="X392" s="107"/>
      <c r="Y392" s="107"/>
      <c r="Z392" s="107"/>
      <c r="AA392" s="107"/>
      <c r="AB392" s="107"/>
      <c r="AC392" s="107"/>
      <c r="AD392" s="107"/>
      <c r="AE392" s="107"/>
      <c r="AF392" s="107"/>
      <c r="AG392" s="107"/>
      <c r="AH392" s="107"/>
      <c r="AI392" s="107"/>
      <c r="AJ392" s="107"/>
      <c r="AK392" s="107"/>
      <c r="AL392" s="107"/>
      <c r="AM392" s="107"/>
      <c r="AN392" s="107"/>
      <c r="AO392" s="107"/>
      <c r="AP392" s="107"/>
      <c r="AQ392" s="107"/>
      <c r="AR392" s="107"/>
      <c r="AS392" s="107"/>
      <c r="AT392" s="107"/>
      <c r="AU392" s="107"/>
      <c r="AV392" s="107"/>
      <c r="AW392" s="107"/>
      <c r="AX392" s="107"/>
      <c r="AY392" s="107"/>
      <c r="AZ392" s="107"/>
      <c r="BA392" s="107"/>
      <c r="BB392" s="107"/>
    </row>
    <row r="393" spans="3:54" ht="12.75" customHeight="1" x14ac:dyDescent="0.25">
      <c r="C393" s="107"/>
      <c r="D393" s="107"/>
      <c r="E393" s="107"/>
      <c r="F393" s="107"/>
      <c r="G393" s="107"/>
      <c r="H393" s="107"/>
      <c r="I393" s="107"/>
      <c r="J393" s="107"/>
      <c r="K393" s="107"/>
      <c r="L393" s="107"/>
      <c r="M393" s="107"/>
      <c r="N393" s="107"/>
      <c r="O393" s="107"/>
      <c r="P393" s="107"/>
      <c r="Q393" s="107"/>
      <c r="R393" s="107"/>
      <c r="S393" s="107"/>
      <c r="T393" s="107"/>
      <c r="U393" s="107"/>
      <c r="V393" s="107"/>
      <c r="W393" s="107"/>
      <c r="X393" s="107"/>
      <c r="Y393" s="107"/>
      <c r="Z393" s="107"/>
      <c r="AA393" s="107"/>
      <c r="AB393" s="107"/>
      <c r="AC393" s="107"/>
      <c r="AD393" s="107"/>
      <c r="AE393" s="107"/>
      <c r="AF393" s="107"/>
      <c r="AG393" s="107"/>
      <c r="AH393" s="107"/>
      <c r="AI393" s="107"/>
      <c r="AJ393" s="107"/>
      <c r="AK393" s="107"/>
      <c r="AL393" s="107"/>
      <c r="AM393" s="107"/>
      <c r="AN393" s="107"/>
      <c r="AO393" s="107"/>
      <c r="AP393" s="107"/>
      <c r="AQ393" s="107"/>
      <c r="AR393" s="107"/>
      <c r="AS393" s="107"/>
      <c r="AT393" s="107"/>
      <c r="AU393" s="107"/>
      <c r="AV393" s="107"/>
      <c r="AW393" s="107"/>
      <c r="AX393" s="107"/>
      <c r="AY393" s="107"/>
      <c r="AZ393" s="107"/>
      <c r="BA393" s="107"/>
      <c r="BB393" s="107"/>
    </row>
    <row r="394" spans="3:54" ht="12.75" customHeight="1" x14ac:dyDescent="0.25">
      <c r="C394" s="107"/>
      <c r="D394" s="107"/>
      <c r="E394" s="107"/>
      <c r="F394" s="107"/>
      <c r="G394" s="107"/>
      <c r="H394" s="107"/>
      <c r="I394" s="107"/>
      <c r="J394" s="107"/>
      <c r="K394" s="107"/>
      <c r="L394" s="107"/>
      <c r="M394" s="107"/>
      <c r="N394" s="107"/>
      <c r="O394" s="107"/>
      <c r="P394" s="107"/>
      <c r="Q394" s="107"/>
      <c r="R394" s="107"/>
      <c r="S394" s="107"/>
      <c r="T394" s="107"/>
      <c r="U394" s="107"/>
      <c r="V394" s="107"/>
      <c r="W394" s="107"/>
      <c r="X394" s="107"/>
      <c r="Y394" s="107"/>
      <c r="Z394" s="107"/>
      <c r="AA394" s="107"/>
      <c r="AB394" s="107"/>
      <c r="AC394" s="107"/>
      <c r="AD394" s="107"/>
      <c r="AE394" s="107"/>
      <c r="AF394" s="107"/>
      <c r="AG394" s="107"/>
      <c r="AH394" s="107"/>
      <c r="AI394" s="107"/>
      <c r="AJ394" s="107"/>
      <c r="AK394" s="107"/>
      <c r="AL394" s="107"/>
      <c r="AM394" s="107"/>
      <c r="AN394" s="107"/>
      <c r="AO394" s="107"/>
      <c r="AP394" s="107"/>
      <c r="AQ394" s="107"/>
      <c r="AR394" s="107"/>
      <c r="AS394" s="107"/>
      <c r="AT394" s="107"/>
      <c r="AU394" s="107"/>
      <c r="AV394" s="107"/>
      <c r="AW394" s="107"/>
      <c r="AX394" s="107"/>
      <c r="AY394" s="107"/>
      <c r="AZ394" s="107"/>
      <c r="BA394" s="107"/>
      <c r="BB394" s="107"/>
    </row>
    <row r="395" spans="3:54" ht="12.75" customHeight="1" x14ac:dyDescent="0.25">
      <c r="C395" s="107"/>
      <c r="D395" s="107"/>
      <c r="E395" s="107"/>
      <c r="F395" s="107"/>
      <c r="G395" s="107"/>
      <c r="H395" s="107"/>
      <c r="I395" s="107"/>
      <c r="J395" s="107"/>
      <c r="K395" s="107"/>
      <c r="L395" s="107"/>
      <c r="M395" s="107"/>
      <c r="N395" s="107"/>
      <c r="O395" s="107"/>
      <c r="P395" s="107"/>
      <c r="Q395" s="107"/>
      <c r="R395" s="107"/>
      <c r="S395" s="107"/>
      <c r="T395" s="107"/>
      <c r="U395" s="107"/>
      <c r="V395" s="107"/>
      <c r="W395" s="107"/>
      <c r="X395" s="107"/>
      <c r="Y395" s="107"/>
      <c r="Z395" s="107"/>
      <c r="AA395" s="107"/>
      <c r="AB395" s="107"/>
      <c r="AC395" s="107"/>
      <c r="AD395" s="107"/>
      <c r="AE395" s="107"/>
      <c r="AF395" s="107"/>
      <c r="AG395" s="107"/>
      <c r="AH395" s="107"/>
      <c r="AI395" s="107"/>
      <c r="AJ395" s="107"/>
      <c r="AK395" s="107"/>
      <c r="AL395" s="107"/>
      <c r="AM395" s="107"/>
      <c r="AN395" s="107"/>
      <c r="AO395" s="107"/>
      <c r="AP395" s="107"/>
      <c r="AQ395" s="107"/>
      <c r="AR395" s="107"/>
      <c r="AS395" s="107"/>
      <c r="AT395" s="107"/>
      <c r="AU395" s="107"/>
      <c r="AV395" s="107"/>
      <c r="AW395" s="107"/>
      <c r="AX395" s="107"/>
      <c r="AY395" s="107"/>
      <c r="AZ395" s="107"/>
      <c r="BA395" s="107"/>
      <c r="BB395" s="107"/>
    </row>
    <row r="396" spans="3:54" ht="12.75" customHeight="1" x14ac:dyDescent="0.25">
      <c r="C396" s="107"/>
      <c r="D396" s="107"/>
      <c r="E396" s="107"/>
      <c r="F396" s="107"/>
      <c r="G396" s="107"/>
      <c r="H396" s="107"/>
      <c r="I396" s="107"/>
      <c r="J396" s="107"/>
      <c r="K396" s="107"/>
      <c r="L396" s="107"/>
      <c r="M396" s="107"/>
      <c r="N396" s="107"/>
      <c r="O396" s="107"/>
      <c r="P396" s="107"/>
      <c r="Q396" s="107"/>
      <c r="R396" s="107"/>
      <c r="S396" s="107"/>
      <c r="T396" s="107"/>
      <c r="U396" s="107"/>
      <c r="V396" s="107"/>
      <c r="W396" s="107"/>
      <c r="X396" s="107"/>
      <c r="Y396" s="107"/>
      <c r="Z396" s="107"/>
      <c r="AA396" s="107"/>
      <c r="AB396" s="107"/>
      <c r="AC396" s="107"/>
      <c r="AD396" s="107"/>
      <c r="AE396" s="107"/>
      <c r="AF396" s="107"/>
      <c r="AG396" s="107"/>
      <c r="AH396" s="107"/>
      <c r="AI396" s="107"/>
      <c r="AJ396" s="107"/>
      <c r="AK396" s="107"/>
      <c r="AL396" s="107"/>
      <c r="AM396" s="107"/>
      <c r="AN396" s="107"/>
      <c r="AO396" s="107"/>
      <c r="AP396" s="107"/>
      <c r="AQ396" s="107"/>
      <c r="AR396" s="107"/>
      <c r="AS396" s="107"/>
      <c r="AT396" s="107"/>
      <c r="AU396" s="107"/>
      <c r="AV396" s="107"/>
      <c r="AW396" s="107"/>
      <c r="AX396" s="107"/>
      <c r="AY396" s="107"/>
      <c r="AZ396" s="107"/>
      <c r="BA396" s="107"/>
      <c r="BB396" s="107"/>
    </row>
    <row r="397" spans="3:54" ht="12.75" customHeight="1" x14ac:dyDescent="0.25">
      <c r="C397" s="107"/>
      <c r="D397" s="107"/>
      <c r="E397" s="107"/>
      <c r="F397" s="107"/>
      <c r="G397" s="107"/>
      <c r="H397" s="107"/>
      <c r="I397" s="107"/>
      <c r="J397" s="107"/>
      <c r="K397" s="107"/>
      <c r="L397" s="107"/>
      <c r="M397" s="107"/>
      <c r="N397" s="107"/>
      <c r="O397" s="107"/>
      <c r="P397" s="107"/>
      <c r="Q397" s="107"/>
      <c r="R397" s="107"/>
      <c r="S397" s="107"/>
      <c r="T397" s="107"/>
      <c r="U397" s="107"/>
      <c r="V397" s="107"/>
      <c r="W397" s="107"/>
      <c r="X397" s="107"/>
      <c r="Y397" s="107"/>
      <c r="Z397" s="107"/>
      <c r="AA397" s="107"/>
      <c r="AB397" s="107"/>
      <c r="AC397" s="107"/>
      <c r="AD397" s="107"/>
      <c r="AE397" s="107"/>
      <c r="AF397" s="107"/>
      <c r="AG397" s="107"/>
      <c r="AH397" s="107"/>
      <c r="AI397" s="107"/>
      <c r="AJ397" s="107"/>
      <c r="AK397" s="107"/>
      <c r="AL397" s="107"/>
      <c r="AM397" s="107"/>
      <c r="AN397" s="107"/>
      <c r="AO397" s="107"/>
      <c r="AP397" s="107"/>
      <c r="AQ397" s="107"/>
      <c r="AR397" s="107"/>
      <c r="AS397" s="107"/>
      <c r="AT397" s="107"/>
      <c r="AU397" s="107"/>
      <c r="AV397" s="107"/>
      <c r="AW397" s="107"/>
      <c r="AX397" s="107"/>
      <c r="AY397" s="107"/>
      <c r="AZ397" s="107"/>
      <c r="BA397" s="107"/>
      <c r="BB397" s="107"/>
    </row>
    <row r="398" spans="3:54" ht="12.75" customHeight="1" x14ac:dyDescent="0.25">
      <c r="C398" s="107"/>
      <c r="D398" s="107"/>
      <c r="E398" s="107"/>
      <c r="F398" s="107"/>
      <c r="G398" s="107"/>
      <c r="H398" s="107"/>
      <c r="I398" s="107"/>
      <c r="J398" s="107"/>
      <c r="K398" s="107"/>
      <c r="L398" s="107"/>
      <c r="M398" s="107"/>
      <c r="N398" s="107"/>
      <c r="O398" s="107"/>
      <c r="P398" s="107"/>
      <c r="Q398" s="107"/>
      <c r="R398" s="107"/>
      <c r="S398" s="107"/>
      <c r="T398" s="107"/>
      <c r="U398" s="107"/>
      <c r="V398" s="107"/>
      <c r="W398" s="107"/>
      <c r="X398" s="107"/>
      <c r="Y398" s="107"/>
      <c r="Z398" s="107"/>
      <c r="AA398" s="107"/>
      <c r="AB398" s="107"/>
      <c r="AC398" s="107"/>
      <c r="AD398" s="107"/>
      <c r="AE398" s="107"/>
      <c r="AF398" s="107"/>
      <c r="AG398" s="107"/>
      <c r="AH398" s="107"/>
      <c r="AI398" s="107"/>
      <c r="AJ398" s="107"/>
      <c r="AK398" s="107"/>
      <c r="AL398" s="107"/>
      <c r="AM398" s="107"/>
      <c r="AN398" s="107"/>
      <c r="AO398" s="107"/>
      <c r="AP398" s="107"/>
      <c r="AQ398" s="107"/>
      <c r="AR398" s="107"/>
      <c r="AS398" s="107"/>
      <c r="AT398" s="107"/>
      <c r="AU398" s="107"/>
      <c r="AV398" s="107"/>
      <c r="AW398" s="107"/>
      <c r="AX398" s="107"/>
      <c r="AY398" s="107"/>
      <c r="AZ398" s="107"/>
      <c r="BA398" s="107"/>
      <c r="BB398" s="107"/>
    </row>
    <row r="399" spans="3:54" ht="12.75" customHeight="1" x14ac:dyDescent="0.25">
      <c r="C399" s="107"/>
      <c r="D399" s="107"/>
      <c r="E399" s="107"/>
      <c r="F399" s="107"/>
      <c r="G399" s="107"/>
      <c r="H399" s="107"/>
      <c r="I399" s="107"/>
      <c r="J399" s="107"/>
      <c r="K399" s="107"/>
      <c r="L399" s="107"/>
      <c r="M399" s="107"/>
      <c r="N399" s="107"/>
      <c r="O399" s="107"/>
      <c r="P399" s="107"/>
      <c r="Q399" s="107"/>
      <c r="R399" s="107"/>
      <c r="S399" s="107"/>
      <c r="T399" s="107"/>
      <c r="U399" s="107"/>
      <c r="V399" s="107"/>
      <c r="W399" s="107"/>
      <c r="X399" s="107"/>
      <c r="Y399" s="107"/>
      <c r="Z399" s="107"/>
      <c r="AA399" s="107"/>
      <c r="AB399" s="107"/>
      <c r="AC399" s="107"/>
      <c r="AD399" s="107"/>
      <c r="AE399" s="107"/>
      <c r="AF399" s="107"/>
      <c r="AG399" s="107"/>
      <c r="AH399" s="107"/>
      <c r="AI399" s="107"/>
      <c r="AJ399" s="107"/>
      <c r="AK399" s="107"/>
      <c r="AL399" s="107"/>
      <c r="AM399" s="107"/>
      <c r="AN399" s="107"/>
      <c r="AO399" s="107"/>
      <c r="AP399" s="107"/>
      <c r="AQ399" s="107"/>
      <c r="AR399" s="107"/>
      <c r="AS399" s="107"/>
      <c r="AT399" s="107"/>
      <c r="AU399" s="107"/>
      <c r="AV399" s="107"/>
      <c r="AW399" s="107"/>
      <c r="AX399" s="107"/>
      <c r="AY399" s="107"/>
      <c r="AZ399" s="107"/>
      <c r="BA399" s="107"/>
      <c r="BB399" s="107"/>
    </row>
    <row r="400" spans="3:54" ht="12.75" customHeight="1" x14ac:dyDescent="0.25">
      <c r="C400" s="107"/>
      <c r="D400" s="107"/>
      <c r="E400" s="107"/>
      <c r="F400" s="107"/>
      <c r="G400" s="107"/>
      <c r="H400" s="107"/>
      <c r="I400" s="107"/>
      <c r="J400" s="107"/>
      <c r="K400" s="107"/>
      <c r="L400" s="107"/>
      <c r="M400" s="107"/>
      <c r="N400" s="107"/>
      <c r="O400" s="107"/>
      <c r="P400" s="107"/>
      <c r="Q400" s="107"/>
      <c r="R400" s="107"/>
      <c r="S400" s="107"/>
      <c r="T400" s="107"/>
      <c r="U400" s="107"/>
      <c r="V400" s="107"/>
      <c r="W400" s="107"/>
      <c r="X400" s="107"/>
      <c r="Y400" s="107"/>
      <c r="Z400" s="107"/>
      <c r="AA400" s="107"/>
      <c r="AB400" s="107"/>
      <c r="AC400" s="107"/>
      <c r="AD400" s="107"/>
      <c r="AE400" s="107"/>
      <c r="AF400" s="107"/>
      <c r="AG400" s="107"/>
      <c r="AH400" s="107"/>
      <c r="AI400" s="107"/>
      <c r="AJ400" s="107"/>
      <c r="AK400" s="107"/>
      <c r="AL400" s="107"/>
      <c r="AM400" s="107"/>
      <c r="AN400" s="107"/>
      <c r="AO400" s="107"/>
      <c r="AP400" s="107"/>
      <c r="AQ400" s="107"/>
      <c r="AR400" s="107"/>
      <c r="AS400" s="107"/>
      <c r="AT400" s="107"/>
      <c r="AU400" s="107"/>
      <c r="AV400" s="107"/>
      <c r="AW400" s="107"/>
      <c r="AX400" s="107"/>
      <c r="AY400" s="107"/>
      <c r="AZ400" s="107"/>
      <c r="BA400" s="107"/>
      <c r="BB400" s="107"/>
    </row>
    <row r="401" spans="3:54" ht="12.75" customHeight="1" x14ac:dyDescent="0.25">
      <c r="C401" s="107"/>
      <c r="D401" s="107"/>
      <c r="E401" s="107"/>
      <c r="F401" s="107"/>
      <c r="G401" s="107"/>
      <c r="H401" s="107"/>
      <c r="I401" s="107"/>
      <c r="J401" s="107"/>
      <c r="K401" s="107"/>
      <c r="L401" s="107"/>
      <c r="M401" s="107"/>
      <c r="N401" s="107"/>
      <c r="O401" s="107"/>
      <c r="P401" s="107"/>
      <c r="Q401" s="107"/>
      <c r="R401" s="107"/>
      <c r="S401" s="107"/>
      <c r="T401" s="107"/>
      <c r="U401" s="107"/>
      <c r="V401" s="107"/>
      <c r="W401" s="107"/>
      <c r="X401" s="107"/>
      <c r="Y401" s="107"/>
      <c r="Z401" s="107"/>
      <c r="AA401" s="107"/>
      <c r="AB401" s="107"/>
      <c r="AC401" s="107"/>
      <c r="AD401" s="107"/>
      <c r="AE401" s="107"/>
      <c r="AF401" s="107"/>
      <c r="AG401" s="107"/>
      <c r="AH401" s="107"/>
      <c r="AI401" s="107"/>
      <c r="AJ401" s="107"/>
      <c r="AK401" s="107"/>
      <c r="AL401" s="107"/>
      <c r="AM401" s="107"/>
      <c r="AN401" s="107"/>
      <c r="AO401" s="107"/>
      <c r="AP401" s="107"/>
      <c r="AQ401" s="107"/>
      <c r="AR401" s="107"/>
      <c r="AS401" s="107"/>
      <c r="AT401" s="107"/>
      <c r="AU401" s="107"/>
      <c r="AV401" s="107"/>
      <c r="AW401" s="107"/>
      <c r="AX401" s="107"/>
      <c r="AY401" s="107"/>
      <c r="AZ401" s="107"/>
      <c r="BA401" s="107"/>
      <c r="BB401" s="107"/>
    </row>
    <row r="402" spans="3:54" ht="12.75" customHeight="1" x14ac:dyDescent="0.25">
      <c r="C402" s="107"/>
      <c r="D402" s="107"/>
      <c r="E402" s="107"/>
      <c r="F402" s="107"/>
      <c r="G402" s="107"/>
      <c r="H402" s="107"/>
      <c r="I402" s="107"/>
      <c r="J402" s="107"/>
      <c r="K402" s="107"/>
      <c r="L402" s="107"/>
      <c r="M402" s="107"/>
      <c r="N402" s="107"/>
      <c r="O402" s="107"/>
      <c r="P402" s="107"/>
      <c r="Q402" s="107"/>
      <c r="R402" s="107"/>
      <c r="S402" s="107"/>
      <c r="T402" s="107"/>
      <c r="U402" s="107"/>
      <c r="V402" s="107"/>
      <c r="W402" s="107"/>
      <c r="X402" s="107"/>
      <c r="Y402" s="107"/>
      <c r="Z402" s="107"/>
      <c r="AA402" s="107"/>
      <c r="AB402" s="107"/>
      <c r="AC402" s="107"/>
      <c r="AD402" s="107"/>
      <c r="AE402" s="107"/>
      <c r="AF402" s="107"/>
      <c r="AG402" s="107"/>
      <c r="AH402" s="107"/>
      <c r="AI402" s="107"/>
      <c r="AJ402" s="107"/>
      <c r="AK402" s="107"/>
      <c r="AL402" s="107"/>
      <c r="AM402" s="107"/>
      <c r="AN402" s="107"/>
      <c r="AO402" s="107"/>
      <c r="AP402" s="107"/>
      <c r="AQ402" s="107"/>
      <c r="AR402" s="107"/>
      <c r="AS402" s="107"/>
      <c r="AT402" s="107"/>
      <c r="AU402" s="107"/>
      <c r="AV402" s="107"/>
      <c r="AW402" s="107"/>
      <c r="AX402" s="107"/>
      <c r="AY402" s="107"/>
      <c r="AZ402" s="107"/>
      <c r="BA402" s="107"/>
      <c r="BB402" s="107"/>
    </row>
    <row r="403" spans="3:54" ht="12.75" customHeight="1" x14ac:dyDescent="0.25">
      <c r="C403" s="107"/>
      <c r="D403" s="107"/>
      <c r="E403" s="107"/>
      <c r="F403" s="107"/>
      <c r="G403" s="107"/>
      <c r="H403" s="107"/>
      <c r="I403" s="107"/>
      <c r="J403" s="107"/>
      <c r="K403" s="107"/>
      <c r="L403" s="107"/>
      <c r="M403" s="107"/>
      <c r="N403" s="107"/>
      <c r="O403" s="107"/>
      <c r="P403" s="107"/>
      <c r="Q403" s="107"/>
      <c r="R403" s="107"/>
      <c r="S403" s="107"/>
      <c r="T403" s="107"/>
      <c r="U403" s="107"/>
      <c r="V403" s="107"/>
      <c r="W403" s="107"/>
      <c r="X403" s="107"/>
      <c r="Y403" s="107"/>
      <c r="Z403" s="107"/>
      <c r="AA403" s="107"/>
      <c r="AB403" s="107"/>
      <c r="AC403" s="107"/>
      <c r="AD403" s="107"/>
      <c r="AE403" s="107"/>
      <c r="AF403" s="107"/>
      <c r="AG403" s="107"/>
      <c r="AH403" s="107"/>
      <c r="AI403" s="107"/>
      <c r="AJ403" s="107"/>
      <c r="AK403" s="107"/>
      <c r="AL403" s="107"/>
      <c r="AM403" s="107"/>
      <c r="AN403" s="107"/>
      <c r="AO403" s="107"/>
      <c r="AP403" s="107"/>
      <c r="AQ403" s="107"/>
      <c r="AR403" s="107"/>
      <c r="AS403" s="107"/>
      <c r="AT403" s="107"/>
      <c r="AU403" s="107"/>
      <c r="AV403" s="107"/>
      <c r="AW403" s="107"/>
      <c r="AX403" s="107"/>
      <c r="AY403" s="107"/>
      <c r="AZ403" s="107"/>
      <c r="BA403" s="107"/>
      <c r="BB403" s="107"/>
    </row>
    <row r="404" spans="3:54" ht="12.75" customHeight="1" x14ac:dyDescent="0.25">
      <c r="C404" s="107"/>
      <c r="D404" s="107"/>
      <c r="E404" s="107"/>
      <c r="F404" s="107"/>
      <c r="G404" s="107"/>
      <c r="H404" s="107"/>
      <c r="I404" s="107"/>
      <c r="J404" s="107"/>
      <c r="K404" s="107"/>
      <c r="L404" s="107"/>
      <c r="M404" s="107"/>
      <c r="N404" s="107"/>
      <c r="O404" s="107"/>
      <c r="P404" s="107"/>
      <c r="Q404" s="107"/>
      <c r="R404" s="107"/>
      <c r="S404" s="107"/>
      <c r="T404" s="107"/>
      <c r="U404" s="107"/>
      <c r="V404" s="107"/>
      <c r="W404" s="107"/>
      <c r="X404" s="107"/>
      <c r="Y404" s="107"/>
      <c r="Z404" s="107"/>
      <c r="AA404" s="107"/>
      <c r="AB404" s="107"/>
      <c r="AC404" s="107"/>
      <c r="AD404" s="107"/>
      <c r="AE404" s="107"/>
      <c r="AF404" s="107"/>
      <c r="AG404" s="107"/>
      <c r="AH404" s="107"/>
      <c r="AI404" s="107"/>
      <c r="AJ404" s="107"/>
      <c r="AK404" s="107"/>
      <c r="AL404" s="107"/>
      <c r="AM404" s="107"/>
      <c r="AN404" s="107"/>
      <c r="AO404" s="107"/>
      <c r="AP404" s="107"/>
      <c r="AQ404" s="107"/>
      <c r="AR404" s="107"/>
      <c r="AS404" s="107"/>
      <c r="AT404" s="107"/>
      <c r="AU404" s="107"/>
      <c r="AV404" s="107"/>
      <c r="AW404" s="107"/>
      <c r="AX404" s="107"/>
      <c r="AY404" s="107"/>
      <c r="AZ404" s="107"/>
      <c r="BA404" s="107"/>
      <c r="BB404" s="107"/>
    </row>
    <row r="405" spans="3:54" ht="12.75" customHeight="1" x14ac:dyDescent="0.25">
      <c r="C405" s="107"/>
      <c r="D405" s="107"/>
      <c r="E405" s="107"/>
      <c r="F405" s="107"/>
      <c r="G405" s="107"/>
      <c r="H405" s="107"/>
      <c r="I405" s="107"/>
      <c r="J405" s="107"/>
      <c r="K405" s="107"/>
      <c r="L405" s="107"/>
      <c r="M405" s="107"/>
      <c r="N405" s="107"/>
      <c r="O405" s="107"/>
      <c r="P405" s="107"/>
      <c r="Q405" s="107"/>
      <c r="R405" s="107"/>
      <c r="S405" s="107"/>
      <c r="T405" s="107"/>
      <c r="U405" s="107"/>
      <c r="V405" s="107"/>
      <c r="W405" s="107"/>
      <c r="X405" s="107"/>
      <c r="Y405" s="107"/>
      <c r="Z405" s="107"/>
      <c r="AA405" s="107"/>
      <c r="AB405" s="107"/>
      <c r="AC405" s="107"/>
      <c r="AD405" s="107"/>
      <c r="AE405" s="107"/>
      <c r="AF405" s="107"/>
      <c r="AG405" s="107"/>
      <c r="AH405" s="107"/>
      <c r="AI405" s="107"/>
      <c r="AJ405" s="107"/>
      <c r="AK405" s="107"/>
      <c r="AL405" s="107"/>
      <c r="AM405" s="107"/>
      <c r="AN405" s="107"/>
      <c r="AO405" s="107"/>
      <c r="AP405" s="107"/>
      <c r="AQ405" s="107"/>
      <c r="AR405" s="107"/>
      <c r="AS405" s="107"/>
      <c r="AT405" s="107"/>
      <c r="AU405" s="107"/>
      <c r="AV405" s="107"/>
      <c r="AW405" s="107"/>
      <c r="AX405" s="107"/>
      <c r="AY405" s="107"/>
      <c r="AZ405" s="107"/>
      <c r="BA405" s="107"/>
      <c r="BB405" s="107"/>
    </row>
    <row r="406" spans="3:54" ht="12.75" customHeight="1" x14ac:dyDescent="0.25">
      <c r="C406" s="107"/>
      <c r="D406" s="107"/>
      <c r="E406" s="107"/>
      <c r="F406" s="107"/>
      <c r="G406" s="107"/>
      <c r="H406" s="107"/>
      <c r="I406" s="107"/>
      <c r="J406" s="107"/>
      <c r="K406" s="107"/>
      <c r="L406" s="107"/>
      <c r="M406" s="107"/>
      <c r="N406" s="107"/>
      <c r="O406" s="107"/>
      <c r="P406" s="107"/>
      <c r="Q406" s="107"/>
      <c r="R406" s="107"/>
      <c r="S406" s="107"/>
      <c r="T406" s="107"/>
      <c r="U406" s="107"/>
      <c r="V406" s="107"/>
      <c r="W406" s="107"/>
      <c r="X406" s="107"/>
      <c r="Y406" s="107"/>
      <c r="Z406" s="107"/>
      <c r="AA406" s="107"/>
      <c r="AB406" s="107"/>
      <c r="AC406" s="107"/>
      <c r="AD406" s="107"/>
      <c r="AE406" s="107"/>
      <c r="AF406" s="107"/>
      <c r="AG406" s="107"/>
      <c r="AH406" s="107"/>
      <c r="AI406" s="107"/>
      <c r="AJ406" s="107"/>
      <c r="AK406" s="107"/>
      <c r="AL406" s="107"/>
      <c r="AM406" s="107"/>
      <c r="AN406" s="107"/>
      <c r="AO406" s="107"/>
      <c r="AP406" s="107"/>
      <c r="AQ406" s="107"/>
      <c r="AR406" s="107"/>
      <c r="AS406" s="107"/>
      <c r="AT406" s="107"/>
      <c r="AU406" s="107"/>
      <c r="AV406" s="107"/>
      <c r="AW406" s="107"/>
      <c r="AX406" s="107"/>
      <c r="AY406" s="107"/>
      <c r="AZ406" s="107"/>
      <c r="BA406" s="107"/>
      <c r="BB406" s="107"/>
    </row>
    <row r="407" spans="3:54" ht="12.75" customHeight="1" x14ac:dyDescent="0.25">
      <c r="C407" s="107"/>
      <c r="D407" s="107"/>
      <c r="E407" s="107"/>
      <c r="F407" s="107"/>
      <c r="G407" s="107"/>
      <c r="H407" s="107"/>
      <c r="I407" s="107"/>
      <c r="J407" s="107"/>
      <c r="K407" s="107"/>
      <c r="L407" s="107"/>
      <c r="M407" s="107"/>
      <c r="N407" s="107"/>
      <c r="O407" s="107"/>
      <c r="P407" s="107"/>
      <c r="Q407" s="107"/>
      <c r="R407" s="107"/>
      <c r="S407" s="107"/>
      <c r="T407" s="107"/>
      <c r="U407" s="107"/>
      <c r="V407" s="107"/>
      <c r="W407" s="107"/>
      <c r="X407" s="107"/>
      <c r="Y407" s="107"/>
      <c r="Z407" s="107"/>
      <c r="AA407" s="107"/>
      <c r="AB407" s="107"/>
      <c r="AC407" s="107"/>
      <c r="AD407" s="107"/>
      <c r="AE407" s="107"/>
      <c r="AF407" s="107"/>
      <c r="AG407" s="107"/>
      <c r="AH407" s="107"/>
      <c r="AI407" s="107"/>
      <c r="AJ407" s="107"/>
      <c r="AK407" s="107"/>
      <c r="AL407" s="107"/>
      <c r="AM407" s="107"/>
      <c r="AN407" s="107"/>
      <c r="AO407" s="107"/>
      <c r="AP407" s="107"/>
      <c r="AQ407" s="107"/>
      <c r="AR407" s="107"/>
      <c r="AS407" s="107"/>
      <c r="AT407" s="107"/>
      <c r="AU407" s="107"/>
      <c r="AV407" s="107"/>
      <c r="AW407" s="107"/>
      <c r="AX407" s="107"/>
      <c r="AY407" s="107"/>
      <c r="AZ407" s="107"/>
      <c r="BA407" s="107"/>
      <c r="BB407" s="107"/>
    </row>
    <row r="408" spans="3:54" ht="12.75" customHeight="1" x14ac:dyDescent="0.25">
      <c r="C408" s="107"/>
      <c r="D408" s="107"/>
      <c r="E408" s="107"/>
      <c r="F408" s="107"/>
      <c r="G408" s="107"/>
      <c r="H408" s="107"/>
      <c r="I408" s="107"/>
      <c r="J408" s="107"/>
      <c r="K408" s="107"/>
      <c r="L408" s="107"/>
      <c r="M408" s="107"/>
      <c r="N408" s="107"/>
      <c r="O408" s="107"/>
      <c r="P408" s="107"/>
      <c r="Q408" s="107"/>
      <c r="R408" s="107"/>
      <c r="S408" s="107"/>
      <c r="T408" s="107"/>
      <c r="U408" s="107"/>
      <c r="V408" s="107"/>
      <c r="W408" s="107"/>
      <c r="X408" s="107"/>
      <c r="Y408" s="107"/>
      <c r="Z408" s="107"/>
      <c r="AA408" s="107"/>
      <c r="AB408" s="107"/>
      <c r="AC408" s="107"/>
      <c r="AD408" s="107"/>
      <c r="AE408" s="107"/>
      <c r="AF408" s="107"/>
      <c r="AG408" s="107"/>
      <c r="AH408" s="107"/>
      <c r="AI408" s="107"/>
      <c r="AJ408" s="107"/>
      <c r="AK408" s="107"/>
      <c r="AL408" s="107"/>
      <c r="AM408" s="107"/>
      <c r="AN408" s="107"/>
      <c r="AO408" s="107"/>
      <c r="AP408" s="107"/>
      <c r="AQ408" s="107"/>
      <c r="AR408" s="107"/>
      <c r="AS408" s="107"/>
      <c r="AT408" s="107"/>
      <c r="AU408" s="107"/>
      <c r="AV408" s="107"/>
      <c r="AW408" s="107"/>
      <c r="AX408" s="107"/>
      <c r="AY408" s="107"/>
      <c r="AZ408" s="107"/>
      <c r="BA408" s="107"/>
      <c r="BB408" s="107"/>
    </row>
    <row r="409" spans="3:54" ht="12.75" customHeight="1" x14ac:dyDescent="0.25">
      <c r="C409" s="107"/>
      <c r="D409" s="107"/>
      <c r="E409" s="107"/>
      <c r="F409" s="107"/>
      <c r="G409" s="107"/>
      <c r="H409" s="107"/>
      <c r="I409" s="107"/>
      <c r="J409" s="107"/>
      <c r="K409" s="107"/>
      <c r="L409" s="107"/>
      <c r="M409" s="107"/>
      <c r="N409" s="107"/>
      <c r="O409" s="107"/>
      <c r="P409" s="107"/>
      <c r="Q409" s="107"/>
      <c r="R409" s="107"/>
      <c r="S409" s="107"/>
      <c r="T409" s="107"/>
      <c r="U409" s="107"/>
      <c r="V409" s="107"/>
      <c r="W409" s="107"/>
      <c r="X409" s="107"/>
      <c r="Y409" s="107"/>
      <c r="Z409" s="107"/>
      <c r="AA409" s="107"/>
      <c r="AB409" s="107"/>
      <c r="AC409" s="107"/>
      <c r="AD409" s="107"/>
      <c r="AE409" s="107"/>
      <c r="AF409" s="107"/>
      <c r="AG409" s="107"/>
      <c r="AH409" s="107"/>
      <c r="AI409" s="107"/>
      <c r="AJ409" s="107"/>
      <c r="AK409" s="107"/>
      <c r="AL409" s="107"/>
      <c r="AM409" s="107"/>
      <c r="AN409" s="107"/>
      <c r="AO409" s="107"/>
      <c r="AP409" s="107"/>
      <c r="AQ409" s="107"/>
      <c r="AR409" s="107"/>
      <c r="AS409" s="107"/>
      <c r="AT409" s="107"/>
      <c r="AU409" s="107"/>
      <c r="AV409" s="107"/>
      <c r="AW409" s="107"/>
      <c r="AX409" s="107"/>
      <c r="AY409" s="107"/>
      <c r="AZ409" s="107"/>
      <c r="BA409" s="107"/>
      <c r="BB409" s="107"/>
    </row>
    <row r="410" spans="3:54" ht="12.75" customHeight="1" x14ac:dyDescent="0.25">
      <c r="C410" s="107"/>
      <c r="D410" s="107"/>
      <c r="E410" s="107"/>
      <c r="F410" s="107"/>
      <c r="G410" s="107"/>
      <c r="H410" s="107"/>
      <c r="I410" s="107"/>
      <c r="J410" s="107"/>
      <c r="K410" s="107"/>
      <c r="L410" s="107"/>
      <c r="M410" s="107"/>
      <c r="N410" s="107"/>
      <c r="O410" s="107"/>
      <c r="P410" s="107"/>
      <c r="Q410" s="107"/>
      <c r="R410" s="107"/>
      <c r="S410" s="107"/>
      <c r="T410" s="107"/>
      <c r="U410" s="107"/>
      <c r="V410" s="107"/>
      <c r="W410" s="107"/>
      <c r="X410" s="107"/>
      <c r="Y410" s="107"/>
      <c r="Z410" s="107"/>
      <c r="AA410" s="107"/>
      <c r="AB410" s="107"/>
      <c r="AC410" s="107"/>
      <c r="AD410" s="107"/>
      <c r="AE410" s="107"/>
      <c r="AF410" s="107"/>
      <c r="AG410" s="107"/>
      <c r="AH410" s="107"/>
      <c r="AI410" s="107"/>
      <c r="AJ410" s="107"/>
      <c r="AK410" s="107"/>
      <c r="AL410" s="107"/>
      <c r="AM410" s="107"/>
      <c r="AN410" s="107"/>
      <c r="AO410" s="107"/>
      <c r="AP410" s="107"/>
      <c r="AQ410" s="107"/>
      <c r="AR410" s="107"/>
      <c r="AS410" s="107"/>
      <c r="AT410" s="107"/>
      <c r="AU410" s="107"/>
      <c r="AV410" s="107"/>
      <c r="AW410" s="107"/>
      <c r="AX410" s="107"/>
      <c r="AY410" s="107"/>
      <c r="AZ410" s="107"/>
      <c r="BA410" s="107"/>
      <c r="BB410" s="107"/>
    </row>
    <row r="411" spans="3:54" ht="12.75" customHeight="1" x14ac:dyDescent="0.25">
      <c r="C411" s="107"/>
      <c r="D411" s="107"/>
      <c r="E411" s="107"/>
      <c r="F411" s="107"/>
      <c r="G411" s="107"/>
      <c r="H411" s="107"/>
      <c r="I411" s="107"/>
      <c r="J411" s="107"/>
      <c r="K411" s="107"/>
      <c r="L411" s="107"/>
      <c r="M411" s="107"/>
      <c r="N411" s="107"/>
      <c r="O411" s="107"/>
      <c r="P411" s="107"/>
      <c r="Q411" s="107"/>
      <c r="R411" s="107"/>
      <c r="S411" s="107"/>
      <c r="T411" s="107"/>
      <c r="U411" s="107"/>
      <c r="V411" s="107"/>
      <c r="W411" s="107"/>
      <c r="X411" s="107"/>
      <c r="Y411" s="107"/>
      <c r="Z411" s="107"/>
      <c r="AA411" s="107"/>
      <c r="AB411" s="107"/>
      <c r="AC411" s="107"/>
      <c r="AD411" s="107"/>
      <c r="AE411" s="107"/>
      <c r="AF411" s="107"/>
      <c r="AG411" s="107"/>
      <c r="AH411" s="107"/>
      <c r="AI411" s="107"/>
      <c r="AJ411" s="107"/>
      <c r="AK411" s="107"/>
      <c r="AL411" s="107"/>
      <c r="AM411" s="107"/>
      <c r="AN411" s="107"/>
      <c r="AO411" s="107"/>
      <c r="AP411" s="107"/>
      <c r="AQ411" s="107"/>
      <c r="AR411" s="107"/>
      <c r="AS411" s="107"/>
      <c r="AT411" s="107"/>
      <c r="AU411" s="107"/>
      <c r="AV411" s="107"/>
      <c r="AW411" s="107"/>
      <c r="AX411" s="107"/>
      <c r="AY411" s="107"/>
      <c r="AZ411" s="107"/>
      <c r="BA411" s="107"/>
      <c r="BB411" s="107"/>
    </row>
    <row r="412" spans="3:54" ht="12.75" customHeight="1" x14ac:dyDescent="0.25">
      <c r="C412" s="107"/>
      <c r="D412" s="107"/>
      <c r="E412" s="107"/>
      <c r="F412" s="107"/>
      <c r="G412" s="107"/>
      <c r="H412" s="107"/>
      <c r="I412" s="107"/>
      <c r="J412" s="107"/>
      <c r="K412" s="107"/>
      <c r="L412" s="107"/>
      <c r="M412" s="107"/>
      <c r="N412" s="107"/>
      <c r="O412" s="107"/>
      <c r="P412" s="107"/>
      <c r="Q412" s="107"/>
      <c r="R412" s="107"/>
      <c r="S412" s="107"/>
      <c r="T412" s="107"/>
      <c r="U412" s="107"/>
      <c r="V412" s="107"/>
      <c r="W412" s="107"/>
      <c r="X412" s="107"/>
      <c r="Y412" s="107"/>
      <c r="Z412" s="107"/>
      <c r="AA412" s="107"/>
      <c r="AB412" s="107"/>
      <c r="AC412" s="107"/>
      <c r="AD412" s="107"/>
      <c r="AE412" s="107"/>
      <c r="AF412" s="107"/>
      <c r="AG412" s="107"/>
      <c r="AH412" s="107"/>
      <c r="AI412" s="107"/>
      <c r="AJ412" s="107"/>
      <c r="AK412" s="107"/>
      <c r="AL412" s="107"/>
      <c r="AM412" s="107"/>
      <c r="AN412" s="107"/>
      <c r="AO412" s="107"/>
      <c r="AP412" s="107"/>
      <c r="AQ412" s="107"/>
      <c r="AR412" s="107"/>
      <c r="AS412" s="107"/>
      <c r="AT412" s="107"/>
      <c r="AU412" s="107"/>
      <c r="AV412" s="107"/>
      <c r="AW412" s="107"/>
      <c r="AX412" s="107"/>
      <c r="AY412" s="107"/>
      <c r="AZ412" s="107"/>
      <c r="BA412" s="107"/>
      <c r="BB412" s="107"/>
    </row>
    <row r="413" spans="3:54" ht="12.75" customHeight="1" x14ac:dyDescent="0.25">
      <c r="C413" s="107"/>
      <c r="D413" s="107"/>
      <c r="E413" s="107"/>
      <c r="F413" s="107"/>
      <c r="G413" s="107"/>
      <c r="H413" s="107"/>
      <c r="I413" s="107"/>
      <c r="J413" s="107"/>
      <c r="K413" s="107"/>
      <c r="L413" s="107"/>
      <c r="M413" s="107"/>
      <c r="N413" s="107"/>
      <c r="O413" s="107"/>
      <c r="P413" s="107"/>
      <c r="Q413" s="107"/>
      <c r="R413" s="107"/>
      <c r="S413" s="107"/>
      <c r="T413" s="107"/>
      <c r="U413" s="107"/>
      <c r="V413" s="107"/>
      <c r="W413" s="107"/>
      <c r="X413" s="107"/>
      <c r="Y413" s="107"/>
      <c r="Z413" s="107"/>
      <c r="AA413" s="107"/>
      <c r="AB413" s="107"/>
      <c r="AC413" s="107"/>
      <c r="AD413" s="107"/>
      <c r="AE413" s="107"/>
      <c r="AF413" s="107"/>
      <c r="AG413" s="107"/>
      <c r="AH413" s="107"/>
      <c r="AI413" s="107"/>
      <c r="AJ413" s="107"/>
      <c r="AK413" s="107"/>
      <c r="AL413" s="107"/>
      <c r="AM413" s="107"/>
      <c r="AN413" s="107"/>
      <c r="AO413" s="107"/>
      <c r="AP413" s="107"/>
      <c r="AQ413" s="107"/>
      <c r="AR413" s="107"/>
      <c r="AS413" s="107"/>
      <c r="AT413" s="107"/>
      <c r="AU413" s="107"/>
      <c r="AV413" s="107"/>
      <c r="AW413" s="107"/>
      <c r="AX413" s="107"/>
      <c r="AY413" s="107"/>
      <c r="AZ413" s="107"/>
      <c r="BA413" s="107"/>
      <c r="BB413" s="107"/>
    </row>
    <row r="414" spans="3:54" ht="12.75" customHeight="1" x14ac:dyDescent="0.25">
      <c r="C414" s="107"/>
      <c r="D414" s="107"/>
      <c r="E414" s="107"/>
      <c r="F414" s="107"/>
      <c r="G414" s="107"/>
      <c r="H414" s="107"/>
      <c r="I414" s="107"/>
      <c r="J414" s="107"/>
      <c r="K414" s="107"/>
      <c r="L414" s="107"/>
      <c r="M414" s="107"/>
      <c r="N414" s="107"/>
      <c r="O414" s="107"/>
      <c r="P414" s="107"/>
      <c r="Q414" s="107"/>
      <c r="R414" s="107"/>
      <c r="S414" s="107"/>
      <c r="T414" s="107"/>
      <c r="U414" s="107"/>
      <c r="V414" s="107"/>
      <c r="W414" s="107"/>
      <c r="X414" s="107"/>
      <c r="Y414" s="107"/>
      <c r="Z414" s="107"/>
      <c r="AA414" s="107"/>
      <c r="AB414" s="107"/>
      <c r="AC414" s="107"/>
      <c r="AD414" s="107"/>
      <c r="AE414" s="107"/>
      <c r="AF414" s="107"/>
      <c r="AG414" s="107"/>
      <c r="AH414" s="107"/>
      <c r="AI414" s="107"/>
      <c r="AJ414" s="107"/>
      <c r="AK414" s="107"/>
      <c r="AL414" s="107"/>
      <c r="AM414" s="107"/>
      <c r="AN414" s="107"/>
      <c r="AO414" s="107"/>
      <c r="AP414" s="107"/>
      <c r="AQ414" s="107"/>
      <c r="AR414" s="107"/>
      <c r="AS414" s="107"/>
      <c r="AT414" s="107"/>
      <c r="AU414" s="107"/>
      <c r="AV414" s="107"/>
      <c r="AW414" s="107"/>
      <c r="AX414" s="107"/>
      <c r="AY414" s="107"/>
      <c r="AZ414" s="107"/>
      <c r="BA414" s="107"/>
      <c r="BB414" s="107"/>
    </row>
    <row r="415" spans="3:54" ht="12.75" customHeight="1" x14ac:dyDescent="0.25">
      <c r="C415" s="107"/>
      <c r="D415" s="107"/>
      <c r="E415" s="107"/>
      <c r="F415" s="107"/>
      <c r="G415" s="107"/>
      <c r="H415" s="107"/>
      <c r="I415" s="107"/>
      <c r="J415" s="107"/>
      <c r="K415" s="107"/>
      <c r="L415" s="107"/>
      <c r="M415" s="107"/>
      <c r="N415" s="107"/>
      <c r="O415" s="107"/>
      <c r="P415" s="107"/>
      <c r="Q415" s="107"/>
      <c r="R415" s="107"/>
      <c r="S415" s="107"/>
      <c r="T415" s="107"/>
      <c r="U415" s="107"/>
      <c r="V415" s="107"/>
      <c r="W415" s="107"/>
      <c r="X415" s="107"/>
      <c r="Y415" s="107"/>
      <c r="Z415" s="107"/>
      <c r="AA415" s="107"/>
      <c r="AB415" s="107"/>
      <c r="AC415" s="107"/>
      <c r="AD415" s="107"/>
      <c r="AE415" s="107"/>
      <c r="AF415" s="107"/>
      <c r="AG415" s="107"/>
      <c r="AH415" s="107"/>
      <c r="AI415" s="107"/>
      <c r="AJ415" s="107"/>
      <c r="AK415" s="107"/>
      <c r="AL415" s="107"/>
      <c r="AM415" s="107"/>
      <c r="AN415" s="107"/>
      <c r="AO415" s="107"/>
      <c r="AP415" s="107"/>
      <c r="AQ415" s="107"/>
      <c r="AR415" s="107"/>
      <c r="AS415" s="107"/>
      <c r="AT415" s="107"/>
      <c r="AU415" s="107"/>
      <c r="AV415" s="107"/>
      <c r="AW415" s="107"/>
      <c r="AX415" s="107"/>
      <c r="AY415" s="107"/>
      <c r="AZ415" s="107"/>
      <c r="BA415" s="107"/>
      <c r="BB415" s="107"/>
    </row>
    <row r="416" spans="3:54" ht="12.75" customHeight="1" x14ac:dyDescent="0.25">
      <c r="C416" s="107"/>
      <c r="D416" s="107"/>
      <c r="E416" s="107"/>
      <c r="F416" s="107"/>
      <c r="G416" s="107"/>
      <c r="H416" s="107"/>
      <c r="I416" s="107"/>
      <c r="J416" s="107"/>
      <c r="K416" s="107"/>
      <c r="L416" s="107"/>
      <c r="M416" s="107"/>
      <c r="N416" s="107"/>
      <c r="O416" s="107"/>
      <c r="P416" s="107"/>
      <c r="Q416" s="107"/>
      <c r="R416" s="107"/>
      <c r="S416" s="107"/>
      <c r="T416" s="107"/>
      <c r="U416" s="107"/>
      <c r="V416" s="107"/>
      <c r="W416" s="107"/>
      <c r="X416" s="107"/>
      <c r="Y416" s="107"/>
      <c r="Z416" s="107"/>
      <c r="AA416" s="107"/>
      <c r="AB416" s="107"/>
      <c r="AC416" s="107"/>
      <c r="AD416" s="107"/>
      <c r="AE416" s="107"/>
      <c r="AF416" s="107"/>
      <c r="AG416" s="107"/>
      <c r="AH416" s="107"/>
      <c r="AI416" s="107"/>
      <c r="AJ416" s="107"/>
      <c r="AK416" s="107"/>
      <c r="AL416" s="107"/>
      <c r="AM416" s="107"/>
      <c r="AN416" s="107"/>
      <c r="AO416" s="107"/>
      <c r="AP416" s="107"/>
      <c r="AQ416" s="107"/>
      <c r="AR416" s="107"/>
      <c r="AS416" s="107"/>
      <c r="AT416" s="107"/>
      <c r="AU416" s="107"/>
      <c r="AV416" s="107"/>
      <c r="AW416" s="107"/>
      <c r="AX416" s="107"/>
      <c r="AY416" s="107"/>
      <c r="AZ416" s="107"/>
      <c r="BA416" s="107"/>
      <c r="BB416" s="107"/>
    </row>
    <row r="417" spans="3:54" ht="12.75" customHeight="1" x14ac:dyDescent="0.25">
      <c r="C417" s="107"/>
      <c r="D417" s="107"/>
      <c r="E417" s="107"/>
      <c r="F417" s="107"/>
      <c r="G417" s="107"/>
      <c r="H417" s="107"/>
      <c r="I417" s="107"/>
      <c r="J417" s="107"/>
      <c r="K417" s="107"/>
      <c r="L417" s="107"/>
      <c r="M417" s="107"/>
      <c r="N417" s="107"/>
      <c r="O417" s="107"/>
      <c r="P417" s="107"/>
      <c r="Q417" s="107"/>
      <c r="R417" s="107"/>
      <c r="S417" s="107"/>
      <c r="T417" s="107"/>
      <c r="U417" s="107"/>
      <c r="V417" s="107"/>
      <c r="W417" s="107"/>
      <c r="X417" s="107"/>
      <c r="Y417" s="107"/>
      <c r="Z417" s="107"/>
      <c r="AA417" s="107"/>
      <c r="AB417" s="107"/>
      <c r="AC417" s="107"/>
      <c r="AD417" s="107"/>
      <c r="AE417" s="107"/>
      <c r="AF417" s="107"/>
      <c r="AG417" s="107"/>
      <c r="AH417" s="107"/>
      <c r="AI417" s="107"/>
      <c r="AJ417" s="107"/>
      <c r="AK417" s="107"/>
      <c r="AL417" s="107"/>
      <c r="AM417" s="107"/>
      <c r="AN417" s="107"/>
      <c r="AO417" s="107"/>
      <c r="AP417" s="107"/>
      <c r="AQ417" s="107"/>
      <c r="AR417" s="107"/>
      <c r="AS417" s="107"/>
      <c r="AT417" s="107"/>
      <c r="AU417" s="107"/>
      <c r="AV417" s="107"/>
      <c r="AW417" s="107"/>
      <c r="AX417" s="107"/>
      <c r="AY417" s="107"/>
      <c r="AZ417" s="107"/>
      <c r="BA417" s="107"/>
      <c r="BB417" s="107"/>
    </row>
    <row r="418" spans="3:54" ht="12.75" customHeight="1" x14ac:dyDescent="0.25">
      <c r="C418" s="107"/>
      <c r="D418" s="107"/>
      <c r="E418" s="107"/>
      <c r="F418" s="107"/>
      <c r="G418" s="107"/>
      <c r="H418" s="107"/>
      <c r="I418" s="107"/>
      <c r="J418" s="107"/>
      <c r="K418" s="107"/>
      <c r="L418" s="107"/>
      <c r="M418" s="107"/>
      <c r="N418" s="107"/>
      <c r="O418" s="107"/>
      <c r="P418" s="107"/>
      <c r="Q418" s="107"/>
      <c r="R418" s="107"/>
      <c r="S418" s="107"/>
      <c r="T418" s="107"/>
      <c r="U418" s="107"/>
      <c r="V418" s="107"/>
      <c r="W418" s="107"/>
      <c r="X418" s="107"/>
      <c r="Y418" s="107"/>
      <c r="Z418" s="107"/>
      <c r="AA418" s="107"/>
      <c r="AB418" s="107"/>
      <c r="AC418" s="107"/>
      <c r="AD418" s="107"/>
      <c r="AE418" s="107"/>
      <c r="AF418" s="107"/>
      <c r="AG418" s="107"/>
      <c r="AH418" s="107"/>
      <c r="AI418" s="107"/>
      <c r="AJ418" s="107"/>
      <c r="AK418" s="107"/>
      <c r="AL418" s="107"/>
      <c r="AM418" s="107"/>
      <c r="AN418" s="107"/>
      <c r="AO418" s="107"/>
      <c r="AP418" s="107"/>
      <c r="AQ418" s="107"/>
      <c r="AR418" s="107"/>
      <c r="AS418" s="107"/>
      <c r="AT418" s="107"/>
      <c r="AU418" s="107"/>
      <c r="AV418" s="107"/>
      <c r="AW418" s="107"/>
      <c r="AX418" s="107"/>
      <c r="AY418" s="107"/>
      <c r="AZ418" s="107"/>
      <c r="BA418" s="107"/>
      <c r="BB418" s="107"/>
    </row>
    <row r="419" spans="3:54" ht="12.75" customHeight="1" x14ac:dyDescent="0.25">
      <c r="C419" s="107"/>
      <c r="D419" s="107"/>
      <c r="E419" s="107"/>
      <c r="F419" s="107"/>
      <c r="G419" s="107"/>
      <c r="H419" s="107"/>
      <c r="I419" s="107"/>
      <c r="J419" s="107"/>
      <c r="K419" s="107"/>
      <c r="L419" s="107"/>
      <c r="M419" s="107"/>
      <c r="N419" s="107"/>
      <c r="O419" s="107"/>
      <c r="P419" s="107"/>
      <c r="Q419" s="107"/>
      <c r="R419" s="107"/>
      <c r="S419" s="107"/>
      <c r="T419" s="107"/>
      <c r="U419" s="107"/>
      <c r="V419" s="107"/>
      <c r="W419" s="107"/>
      <c r="X419" s="107"/>
      <c r="Y419" s="107"/>
      <c r="Z419" s="107"/>
      <c r="AA419" s="107"/>
      <c r="AB419" s="107"/>
      <c r="AC419" s="107"/>
      <c r="AD419" s="107"/>
      <c r="AE419" s="107"/>
      <c r="AF419" s="107"/>
      <c r="AG419" s="107"/>
      <c r="AH419" s="107"/>
      <c r="AI419" s="107"/>
      <c r="AJ419" s="107"/>
      <c r="AK419" s="107"/>
      <c r="AL419" s="107"/>
      <c r="AM419" s="107"/>
      <c r="AN419" s="107"/>
      <c r="AO419" s="107"/>
      <c r="AP419" s="107"/>
      <c r="AQ419" s="107"/>
      <c r="AR419" s="107"/>
      <c r="AS419" s="107"/>
      <c r="AT419" s="107"/>
      <c r="AU419" s="107"/>
      <c r="AV419" s="107"/>
      <c r="AW419" s="107"/>
      <c r="AX419" s="107"/>
      <c r="AY419" s="107"/>
      <c r="AZ419" s="107"/>
      <c r="BA419" s="107"/>
      <c r="BB419" s="107"/>
    </row>
    <row r="420" spans="3:54" ht="12.75" customHeight="1" x14ac:dyDescent="0.25">
      <c r="C420" s="107"/>
      <c r="D420" s="107"/>
      <c r="E420" s="107"/>
      <c r="F420" s="107"/>
      <c r="G420" s="107"/>
      <c r="H420" s="107"/>
      <c r="I420" s="107"/>
      <c r="J420" s="107"/>
      <c r="K420" s="107"/>
      <c r="L420" s="107"/>
      <c r="M420" s="107"/>
      <c r="N420" s="107"/>
      <c r="O420" s="107"/>
      <c r="P420" s="107"/>
      <c r="Q420" s="107"/>
      <c r="R420" s="107"/>
      <c r="S420" s="107"/>
      <c r="T420" s="107"/>
      <c r="U420" s="107"/>
      <c r="V420" s="107"/>
      <c r="W420" s="107"/>
      <c r="X420" s="107"/>
      <c r="Y420" s="107"/>
      <c r="Z420" s="107"/>
      <c r="AA420" s="107"/>
      <c r="AB420" s="107"/>
      <c r="AC420" s="107"/>
      <c r="AD420" s="107"/>
      <c r="AE420" s="107"/>
      <c r="AF420" s="107"/>
      <c r="AG420" s="107"/>
      <c r="AH420" s="107"/>
      <c r="AI420" s="107"/>
      <c r="AJ420" s="107"/>
      <c r="AK420" s="107"/>
      <c r="AL420" s="107"/>
      <c r="AM420" s="107"/>
      <c r="AN420" s="107"/>
      <c r="AO420" s="107"/>
      <c r="AP420" s="107"/>
      <c r="AQ420" s="107"/>
      <c r="AR420" s="107"/>
      <c r="AS420" s="107"/>
      <c r="AT420" s="107"/>
      <c r="AU420" s="107"/>
      <c r="AV420" s="107"/>
      <c r="AW420" s="107"/>
      <c r="AX420" s="107"/>
      <c r="AY420" s="107"/>
      <c r="AZ420" s="107"/>
      <c r="BA420" s="107"/>
      <c r="BB420" s="107"/>
    </row>
    <row r="421" spans="3:54" ht="12.75" customHeight="1" x14ac:dyDescent="0.25">
      <c r="C421" s="107"/>
      <c r="D421" s="107"/>
      <c r="E421" s="107"/>
      <c r="F421" s="107"/>
      <c r="G421" s="107"/>
      <c r="H421" s="107"/>
      <c r="I421" s="107"/>
      <c r="J421" s="107"/>
      <c r="K421" s="107"/>
      <c r="L421" s="107"/>
      <c r="M421" s="107"/>
      <c r="N421" s="107"/>
      <c r="O421" s="107"/>
      <c r="P421" s="107"/>
      <c r="Q421" s="107"/>
      <c r="R421" s="107"/>
      <c r="S421" s="107"/>
      <c r="T421" s="107"/>
      <c r="U421" s="107"/>
      <c r="V421" s="107"/>
      <c r="W421" s="107"/>
      <c r="X421" s="107"/>
      <c r="Y421" s="107"/>
      <c r="Z421" s="107"/>
      <c r="AA421" s="107"/>
      <c r="AB421" s="107"/>
      <c r="AC421" s="107"/>
      <c r="AD421" s="107"/>
      <c r="AE421" s="107"/>
      <c r="AF421" s="107"/>
      <c r="AG421" s="107"/>
      <c r="AH421" s="107"/>
      <c r="AI421" s="107"/>
      <c r="AJ421" s="107"/>
      <c r="AK421" s="107"/>
      <c r="AL421" s="107"/>
      <c r="AM421" s="107"/>
      <c r="AN421" s="107"/>
      <c r="AO421" s="107"/>
      <c r="AP421" s="107"/>
      <c r="AQ421" s="107"/>
      <c r="AR421" s="107"/>
      <c r="AS421" s="107"/>
      <c r="AT421" s="107"/>
      <c r="AU421" s="107"/>
      <c r="AV421" s="107"/>
      <c r="AW421" s="107"/>
      <c r="AX421" s="107"/>
      <c r="AY421" s="107"/>
      <c r="AZ421" s="107"/>
      <c r="BA421" s="107"/>
      <c r="BB421" s="107"/>
    </row>
    <row r="422" spans="3:54" ht="12.75" customHeight="1" x14ac:dyDescent="0.25">
      <c r="C422" s="107"/>
      <c r="D422" s="107"/>
      <c r="E422" s="107"/>
      <c r="F422" s="107"/>
      <c r="G422" s="107"/>
      <c r="H422" s="107"/>
      <c r="I422" s="107"/>
      <c r="J422" s="107"/>
      <c r="K422" s="107"/>
      <c r="L422" s="107"/>
      <c r="M422" s="107"/>
      <c r="N422" s="107"/>
      <c r="O422" s="107"/>
      <c r="P422" s="107"/>
      <c r="Q422" s="107"/>
      <c r="R422" s="107"/>
      <c r="S422" s="107"/>
      <c r="T422" s="107"/>
      <c r="U422" s="107"/>
      <c r="V422" s="107"/>
      <c r="W422" s="107"/>
      <c r="X422" s="107"/>
      <c r="Y422" s="107"/>
      <c r="Z422" s="107"/>
      <c r="AA422" s="107"/>
      <c r="AB422" s="107"/>
      <c r="AC422" s="107"/>
      <c r="AD422" s="107"/>
      <c r="AE422" s="107"/>
      <c r="AF422" s="107"/>
      <c r="AG422" s="107"/>
      <c r="AH422" s="107"/>
      <c r="AI422" s="107"/>
      <c r="AJ422" s="107"/>
      <c r="AK422" s="107"/>
      <c r="AL422" s="107"/>
      <c r="AM422" s="107"/>
      <c r="AN422" s="107"/>
      <c r="AO422" s="107"/>
      <c r="AP422" s="107"/>
      <c r="AQ422" s="107"/>
      <c r="AR422" s="107"/>
      <c r="AS422" s="107"/>
      <c r="AT422" s="107"/>
      <c r="AU422" s="107"/>
      <c r="AV422" s="107"/>
      <c r="AW422" s="107"/>
      <c r="AX422" s="107"/>
      <c r="AY422" s="107"/>
      <c r="AZ422" s="107"/>
      <c r="BA422" s="107"/>
      <c r="BB422" s="107"/>
    </row>
    <row r="423" spans="3:54" ht="12.75" customHeight="1" x14ac:dyDescent="0.25">
      <c r="C423" s="107"/>
      <c r="D423" s="107"/>
      <c r="E423" s="107"/>
      <c r="F423" s="107"/>
      <c r="G423" s="107"/>
      <c r="H423" s="107"/>
      <c r="I423" s="107"/>
      <c r="J423" s="107"/>
      <c r="K423" s="107"/>
      <c r="L423" s="107"/>
      <c r="M423" s="107"/>
      <c r="N423" s="107"/>
      <c r="O423" s="107"/>
      <c r="P423" s="107"/>
      <c r="Q423" s="107"/>
      <c r="R423" s="107"/>
      <c r="S423" s="107"/>
      <c r="T423" s="107"/>
      <c r="U423" s="107"/>
      <c r="V423" s="107"/>
      <c r="W423" s="107"/>
      <c r="X423" s="107"/>
      <c r="Y423" s="107"/>
      <c r="Z423" s="107"/>
      <c r="AA423" s="107"/>
      <c r="AB423" s="107"/>
      <c r="AC423" s="107"/>
      <c r="AD423" s="107"/>
      <c r="AE423" s="107"/>
      <c r="AF423" s="107"/>
      <c r="AG423" s="107"/>
      <c r="AH423" s="107"/>
      <c r="AI423" s="107"/>
      <c r="AJ423" s="107"/>
      <c r="AK423" s="107"/>
      <c r="AL423" s="107"/>
      <c r="AM423" s="107"/>
      <c r="AN423" s="107"/>
      <c r="AO423" s="107"/>
      <c r="AP423" s="107"/>
      <c r="AQ423" s="107"/>
      <c r="AR423" s="107"/>
      <c r="AS423" s="107"/>
      <c r="AT423" s="107"/>
      <c r="AU423" s="107"/>
      <c r="AV423" s="107"/>
      <c r="AW423" s="107"/>
      <c r="AX423" s="107"/>
      <c r="AY423" s="107"/>
      <c r="AZ423" s="107"/>
      <c r="BA423" s="107"/>
      <c r="BB423" s="107"/>
    </row>
    <row r="424" spans="3:54" ht="12.75" customHeight="1" x14ac:dyDescent="0.25">
      <c r="C424" s="107"/>
      <c r="D424" s="107"/>
      <c r="E424" s="107"/>
      <c r="F424" s="107"/>
      <c r="G424" s="107"/>
      <c r="H424" s="107"/>
      <c r="I424" s="107"/>
      <c r="J424" s="107"/>
      <c r="K424" s="107"/>
      <c r="L424" s="107"/>
      <c r="M424" s="107"/>
      <c r="N424" s="107"/>
      <c r="O424" s="107"/>
      <c r="P424" s="107"/>
      <c r="Q424" s="107"/>
      <c r="R424" s="107"/>
      <c r="S424" s="107"/>
      <c r="T424" s="107"/>
      <c r="U424" s="107"/>
      <c r="V424" s="107"/>
      <c r="W424" s="107"/>
      <c r="X424" s="107"/>
      <c r="Y424" s="107"/>
      <c r="Z424" s="107"/>
      <c r="AA424" s="107"/>
      <c r="AB424" s="107"/>
      <c r="AC424" s="107"/>
      <c r="AD424" s="107"/>
      <c r="AE424" s="107"/>
      <c r="AF424" s="107"/>
      <c r="AG424" s="107"/>
      <c r="AH424" s="107"/>
      <c r="AI424" s="107"/>
      <c r="AJ424" s="107"/>
      <c r="AK424" s="107"/>
      <c r="AL424" s="107"/>
      <c r="AM424" s="107"/>
      <c r="AN424" s="107"/>
      <c r="AO424" s="107"/>
      <c r="AP424" s="107"/>
      <c r="AQ424" s="107"/>
      <c r="AR424" s="107"/>
      <c r="AS424" s="107"/>
      <c r="AT424" s="107"/>
      <c r="AU424" s="107"/>
      <c r="AV424" s="107"/>
      <c r="AW424" s="107"/>
      <c r="AX424" s="107"/>
      <c r="AY424" s="107"/>
      <c r="AZ424" s="107"/>
      <c r="BA424" s="107"/>
      <c r="BB424" s="107"/>
    </row>
    <row r="425" spans="3:54" ht="12.75" customHeight="1" x14ac:dyDescent="0.25">
      <c r="C425" s="107"/>
      <c r="D425" s="107"/>
      <c r="E425" s="107"/>
      <c r="F425" s="107"/>
      <c r="G425" s="107"/>
      <c r="H425" s="107"/>
      <c r="I425" s="107"/>
      <c r="J425" s="107"/>
      <c r="K425" s="107"/>
      <c r="L425" s="107"/>
      <c r="M425" s="107"/>
      <c r="N425" s="107"/>
      <c r="O425" s="107"/>
      <c r="P425" s="107"/>
      <c r="Q425" s="107"/>
      <c r="R425" s="107"/>
      <c r="S425" s="107"/>
      <c r="T425" s="107"/>
      <c r="U425" s="107"/>
      <c r="V425" s="107"/>
      <c r="W425" s="107"/>
      <c r="X425" s="107"/>
      <c r="Y425" s="107"/>
      <c r="Z425" s="107"/>
      <c r="AA425" s="107"/>
      <c r="AB425" s="107"/>
      <c r="AC425" s="107"/>
      <c r="AD425" s="107"/>
      <c r="AE425" s="107"/>
      <c r="AF425" s="107"/>
      <c r="AG425" s="107"/>
      <c r="AH425" s="107"/>
      <c r="AI425" s="107"/>
      <c r="AJ425" s="107"/>
      <c r="AK425" s="107"/>
      <c r="AL425" s="107"/>
      <c r="AM425" s="107"/>
      <c r="AN425" s="107"/>
      <c r="AO425" s="107"/>
      <c r="AP425" s="107"/>
      <c r="AQ425" s="107"/>
      <c r="AR425" s="107"/>
      <c r="AS425" s="107"/>
      <c r="AT425" s="107"/>
      <c r="AU425" s="107"/>
      <c r="AV425" s="107"/>
      <c r="AW425" s="107"/>
      <c r="AX425" s="107"/>
      <c r="AY425" s="107"/>
      <c r="AZ425" s="107"/>
      <c r="BA425" s="107"/>
      <c r="BB425" s="107"/>
    </row>
    <row r="426" spans="3:54" ht="12.75" customHeight="1" x14ac:dyDescent="0.25">
      <c r="C426" s="107"/>
      <c r="D426" s="107"/>
      <c r="E426" s="107"/>
      <c r="F426" s="107"/>
      <c r="G426" s="107"/>
      <c r="H426" s="107"/>
      <c r="I426" s="107"/>
      <c r="J426" s="107"/>
      <c r="K426" s="107"/>
      <c r="L426" s="107"/>
      <c r="M426" s="107"/>
      <c r="N426" s="107"/>
      <c r="O426" s="107"/>
      <c r="P426" s="107"/>
      <c r="Q426" s="107"/>
      <c r="R426" s="107"/>
      <c r="S426" s="107"/>
      <c r="T426" s="107"/>
      <c r="U426" s="107"/>
      <c r="V426" s="107"/>
      <c r="W426" s="107"/>
      <c r="X426" s="107"/>
      <c r="Y426" s="107"/>
      <c r="Z426" s="107"/>
      <c r="AA426" s="107"/>
      <c r="AB426" s="107"/>
      <c r="AC426" s="107"/>
      <c r="AD426" s="107"/>
      <c r="AE426" s="107"/>
      <c r="AF426" s="107"/>
      <c r="AG426" s="107"/>
      <c r="AH426" s="107"/>
      <c r="AI426" s="107"/>
      <c r="AJ426" s="107"/>
      <c r="AK426" s="107"/>
      <c r="AL426" s="107"/>
      <c r="AM426" s="107"/>
      <c r="AN426" s="107"/>
      <c r="AO426" s="107"/>
      <c r="AP426" s="107"/>
      <c r="AQ426" s="107"/>
      <c r="AR426" s="107"/>
      <c r="AS426" s="107"/>
      <c r="AT426" s="107"/>
      <c r="AU426" s="107"/>
      <c r="AV426" s="107"/>
      <c r="AW426" s="107"/>
      <c r="AX426" s="107"/>
      <c r="AY426" s="107"/>
      <c r="AZ426" s="107"/>
      <c r="BA426" s="107"/>
      <c r="BB426" s="107"/>
    </row>
    <row r="427" spans="3:54" ht="12.75" customHeight="1" x14ac:dyDescent="0.25">
      <c r="C427" s="107"/>
      <c r="D427" s="107"/>
      <c r="E427" s="107"/>
      <c r="F427" s="107"/>
      <c r="G427" s="107"/>
      <c r="H427" s="107"/>
      <c r="I427" s="107"/>
      <c r="J427" s="107"/>
      <c r="K427" s="107"/>
      <c r="L427" s="107"/>
      <c r="M427" s="107"/>
      <c r="N427" s="107"/>
      <c r="O427" s="107"/>
      <c r="P427" s="107"/>
      <c r="Q427" s="107"/>
      <c r="R427" s="107"/>
      <c r="S427" s="107"/>
      <c r="T427" s="107"/>
      <c r="U427" s="107"/>
      <c r="V427" s="107"/>
      <c r="W427" s="107"/>
      <c r="X427" s="107"/>
      <c r="Y427" s="107"/>
      <c r="Z427" s="107"/>
      <c r="AA427" s="107"/>
      <c r="AB427" s="107"/>
      <c r="AC427" s="107"/>
      <c r="AD427" s="107"/>
      <c r="AE427" s="107"/>
      <c r="AF427" s="107"/>
      <c r="AG427" s="107"/>
      <c r="AH427" s="107"/>
      <c r="AI427" s="107"/>
      <c r="AJ427" s="107"/>
      <c r="AK427" s="107"/>
      <c r="AL427" s="107"/>
      <c r="AM427" s="107"/>
      <c r="AN427" s="107"/>
      <c r="AO427" s="107"/>
      <c r="AP427" s="107"/>
      <c r="AQ427" s="107"/>
      <c r="AR427" s="107"/>
      <c r="AS427" s="107"/>
      <c r="AT427" s="107"/>
      <c r="AU427" s="107"/>
      <c r="AV427" s="107"/>
      <c r="AW427" s="107"/>
      <c r="AX427" s="107"/>
      <c r="AY427" s="107"/>
      <c r="AZ427" s="107"/>
      <c r="BA427" s="107"/>
      <c r="BB427" s="107"/>
    </row>
    <row r="428" spans="3:54" ht="12.75" customHeight="1" x14ac:dyDescent="0.25">
      <c r="C428" s="107"/>
      <c r="D428" s="107"/>
      <c r="E428" s="107"/>
      <c r="F428" s="107"/>
      <c r="G428" s="107"/>
      <c r="H428" s="107"/>
      <c r="I428" s="107"/>
      <c r="J428" s="107"/>
      <c r="K428" s="107"/>
      <c r="L428" s="107"/>
      <c r="M428" s="107"/>
      <c r="N428" s="107"/>
      <c r="O428" s="107"/>
      <c r="P428" s="107"/>
      <c r="Q428" s="107"/>
      <c r="R428" s="107"/>
      <c r="S428" s="107"/>
      <c r="T428" s="107"/>
      <c r="U428" s="107"/>
      <c r="V428" s="107"/>
      <c r="W428" s="107"/>
      <c r="X428" s="107"/>
      <c r="Y428" s="107"/>
      <c r="Z428" s="107"/>
      <c r="AA428" s="107"/>
      <c r="AB428" s="107"/>
      <c r="AC428" s="107"/>
      <c r="AD428" s="107"/>
      <c r="AE428" s="107"/>
      <c r="AF428" s="107"/>
      <c r="AG428" s="107"/>
      <c r="AH428" s="107"/>
      <c r="AI428" s="107"/>
      <c r="AJ428" s="107"/>
      <c r="AK428" s="107"/>
      <c r="AL428" s="107"/>
      <c r="AM428" s="107"/>
      <c r="AN428" s="107"/>
      <c r="AO428" s="107"/>
      <c r="AP428" s="107"/>
      <c r="AQ428" s="107"/>
      <c r="AR428" s="107"/>
      <c r="AS428" s="107"/>
      <c r="AT428" s="107"/>
      <c r="AU428" s="107"/>
      <c r="AV428" s="107"/>
      <c r="AW428" s="107"/>
      <c r="AX428" s="107"/>
      <c r="AY428" s="107"/>
      <c r="AZ428" s="107"/>
      <c r="BA428" s="107"/>
      <c r="BB428" s="107"/>
    </row>
    <row r="429" spans="3:54" ht="12.75" customHeight="1" x14ac:dyDescent="0.25">
      <c r="C429" s="107"/>
      <c r="D429" s="107"/>
      <c r="E429" s="107"/>
      <c r="F429" s="107"/>
      <c r="G429" s="107"/>
      <c r="H429" s="107"/>
      <c r="I429" s="107"/>
      <c r="J429" s="107"/>
      <c r="K429" s="107"/>
      <c r="L429" s="107"/>
      <c r="M429" s="107"/>
      <c r="N429" s="107"/>
      <c r="O429" s="107"/>
      <c r="P429" s="107"/>
      <c r="Q429" s="107"/>
      <c r="R429" s="107"/>
      <c r="S429" s="107"/>
      <c r="T429" s="107"/>
      <c r="U429" s="107"/>
      <c r="V429" s="107"/>
      <c r="W429" s="107"/>
      <c r="X429" s="107"/>
      <c r="Y429" s="107"/>
      <c r="Z429" s="107"/>
      <c r="AA429" s="107"/>
      <c r="AB429" s="107"/>
      <c r="AC429" s="107"/>
      <c r="AD429" s="107"/>
      <c r="AE429" s="107"/>
      <c r="AF429" s="107"/>
      <c r="AG429" s="107"/>
      <c r="AH429" s="107"/>
      <c r="AI429" s="107"/>
      <c r="AJ429" s="107"/>
      <c r="AK429" s="107"/>
      <c r="AL429" s="107"/>
      <c r="AM429" s="107"/>
      <c r="AN429" s="107"/>
      <c r="AO429" s="107"/>
      <c r="AP429" s="107"/>
      <c r="AQ429" s="107"/>
      <c r="AR429" s="107"/>
      <c r="AS429" s="107"/>
      <c r="AT429" s="107"/>
      <c r="AU429" s="107"/>
      <c r="AV429" s="107"/>
      <c r="AW429" s="107"/>
      <c r="AX429" s="107"/>
      <c r="AY429" s="107"/>
      <c r="AZ429" s="107"/>
      <c r="BA429" s="107"/>
      <c r="BB429" s="107"/>
    </row>
    <row r="430" spans="3:54" ht="12.75" customHeight="1" x14ac:dyDescent="0.25">
      <c r="C430" s="107"/>
      <c r="D430" s="107"/>
      <c r="E430" s="107"/>
      <c r="F430" s="107"/>
      <c r="G430" s="107"/>
      <c r="H430" s="107"/>
      <c r="I430" s="107"/>
      <c r="J430" s="107"/>
      <c r="K430" s="107"/>
      <c r="L430" s="107"/>
      <c r="M430" s="107"/>
      <c r="N430" s="107"/>
      <c r="O430" s="107"/>
      <c r="P430" s="107"/>
      <c r="Q430" s="107"/>
      <c r="R430" s="107"/>
      <c r="S430" s="107"/>
      <c r="T430" s="107"/>
      <c r="U430" s="107"/>
      <c r="V430" s="107"/>
      <c r="W430" s="107"/>
      <c r="X430" s="107"/>
      <c r="Y430" s="107"/>
      <c r="Z430" s="107"/>
      <c r="AA430" s="107"/>
      <c r="AB430" s="107"/>
      <c r="AC430" s="107"/>
      <c r="AD430" s="107"/>
      <c r="AE430" s="107"/>
      <c r="AF430" s="107"/>
      <c r="AG430" s="107"/>
      <c r="AH430" s="107"/>
      <c r="AI430" s="107"/>
      <c r="AJ430" s="107"/>
      <c r="AK430" s="107"/>
      <c r="AL430" s="107"/>
      <c r="AM430" s="107"/>
      <c r="AN430" s="107"/>
      <c r="AO430" s="107"/>
      <c r="AP430" s="107"/>
      <c r="AQ430" s="107"/>
      <c r="AR430" s="107"/>
      <c r="AS430" s="107"/>
      <c r="AT430" s="107"/>
      <c r="AU430" s="107"/>
      <c r="AV430" s="107"/>
      <c r="AW430" s="107"/>
      <c r="AX430" s="107"/>
      <c r="AY430" s="107"/>
      <c r="AZ430" s="107"/>
      <c r="BA430" s="107"/>
      <c r="BB430" s="107"/>
    </row>
    <row r="431" spans="3:54" ht="12.75" customHeight="1" x14ac:dyDescent="0.25">
      <c r="C431" s="107"/>
      <c r="D431" s="107"/>
      <c r="E431" s="107"/>
      <c r="F431" s="107"/>
      <c r="G431" s="107"/>
      <c r="H431" s="107"/>
      <c r="I431" s="107"/>
      <c r="J431" s="107"/>
      <c r="K431" s="107"/>
      <c r="L431" s="107"/>
      <c r="M431" s="107"/>
      <c r="N431" s="107"/>
      <c r="O431" s="107"/>
      <c r="P431" s="107"/>
      <c r="Q431" s="107"/>
      <c r="R431" s="107"/>
      <c r="S431" s="107"/>
      <c r="T431" s="107"/>
      <c r="U431" s="107"/>
      <c r="V431" s="107"/>
      <c r="W431" s="107"/>
      <c r="X431" s="107"/>
      <c r="Y431" s="107"/>
      <c r="Z431" s="107"/>
      <c r="AA431" s="107"/>
      <c r="AB431" s="107"/>
      <c r="AC431" s="107"/>
      <c r="AD431" s="107"/>
      <c r="AE431" s="107"/>
      <c r="AF431" s="107"/>
      <c r="AG431" s="107"/>
      <c r="AH431" s="107"/>
      <c r="AI431" s="107"/>
      <c r="AJ431" s="107"/>
      <c r="AK431" s="107"/>
      <c r="AL431" s="107"/>
      <c r="AM431" s="107"/>
      <c r="AN431" s="107"/>
      <c r="AO431" s="107"/>
      <c r="AP431" s="107"/>
      <c r="AQ431" s="107"/>
      <c r="AR431" s="107"/>
      <c r="AS431" s="107"/>
      <c r="AT431" s="107"/>
      <c r="AU431" s="107"/>
      <c r="AV431" s="107"/>
      <c r="AW431" s="107"/>
      <c r="AX431" s="107"/>
      <c r="AY431" s="107"/>
      <c r="AZ431" s="107"/>
      <c r="BA431" s="107"/>
      <c r="BB431" s="107"/>
    </row>
    <row r="432" spans="3:54" ht="12.75" customHeight="1" x14ac:dyDescent="0.25">
      <c r="C432" s="107"/>
      <c r="D432" s="107"/>
      <c r="E432" s="107"/>
      <c r="F432" s="107"/>
      <c r="G432" s="107"/>
      <c r="H432" s="107"/>
      <c r="I432" s="107"/>
      <c r="J432" s="107"/>
      <c r="K432" s="107"/>
      <c r="L432" s="107"/>
      <c r="M432" s="107"/>
      <c r="N432" s="107"/>
      <c r="O432" s="107"/>
      <c r="P432" s="107"/>
      <c r="Q432" s="107"/>
      <c r="R432" s="107"/>
      <c r="S432" s="107"/>
      <c r="T432" s="107"/>
      <c r="U432" s="107"/>
      <c r="V432" s="107"/>
      <c r="W432" s="107"/>
      <c r="X432" s="107"/>
      <c r="Y432" s="107"/>
      <c r="Z432" s="107"/>
      <c r="AA432" s="107"/>
      <c r="AB432" s="107"/>
      <c r="AC432" s="107"/>
      <c r="AD432" s="107"/>
      <c r="AE432" s="107"/>
      <c r="AF432" s="107"/>
      <c r="AG432" s="107"/>
      <c r="AH432" s="107"/>
      <c r="AI432" s="107"/>
      <c r="AJ432" s="107"/>
      <c r="AK432" s="107"/>
      <c r="AL432" s="107"/>
      <c r="AM432" s="107"/>
      <c r="AN432" s="107"/>
      <c r="AO432" s="107"/>
      <c r="AP432" s="107"/>
      <c r="AQ432" s="107"/>
      <c r="AR432" s="107"/>
      <c r="AS432" s="107"/>
      <c r="AT432" s="107"/>
      <c r="AU432" s="107"/>
      <c r="AV432" s="107"/>
      <c r="AW432" s="107"/>
      <c r="AX432" s="107"/>
      <c r="AY432" s="107"/>
      <c r="AZ432" s="107"/>
      <c r="BA432" s="107"/>
      <c r="BB432" s="107"/>
    </row>
    <row r="433" spans="3:54" ht="12.75" customHeight="1" x14ac:dyDescent="0.25">
      <c r="C433" s="107"/>
      <c r="D433" s="107"/>
      <c r="E433" s="107"/>
      <c r="F433" s="107"/>
      <c r="G433" s="107"/>
      <c r="H433" s="107"/>
      <c r="I433" s="107"/>
      <c r="J433" s="107"/>
      <c r="K433" s="107"/>
      <c r="L433" s="107"/>
      <c r="M433" s="107"/>
      <c r="N433" s="107"/>
      <c r="O433" s="107"/>
      <c r="P433" s="107"/>
      <c r="Q433" s="107"/>
      <c r="R433" s="107"/>
      <c r="S433" s="107"/>
      <c r="T433" s="107"/>
      <c r="U433" s="107"/>
      <c r="V433" s="107"/>
      <c r="W433" s="107"/>
      <c r="X433" s="107"/>
      <c r="Y433" s="107"/>
      <c r="Z433" s="107"/>
      <c r="AA433" s="107"/>
      <c r="AB433" s="107"/>
      <c r="AC433" s="107"/>
      <c r="AD433" s="107"/>
      <c r="AE433" s="107"/>
      <c r="AF433" s="107"/>
      <c r="AG433" s="107"/>
      <c r="AH433" s="107"/>
      <c r="AI433" s="107"/>
      <c r="AJ433" s="107"/>
      <c r="AK433" s="107"/>
      <c r="AL433" s="107"/>
      <c r="AM433" s="107"/>
      <c r="AN433" s="107"/>
      <c r="AO433" s="107"/>
      <c r="AP433" s="107"/>
      <c r="AQ433" s="107"/>
      <c r="AR433" s="107"/>
      <c r="AS433" s="107"/>
      <c r="AT433" s="107"/>
      <c r="AU433" s="107"/>
      <c r="AV433" s="107"/>
      <c r="AW433" s="107"/>
      <c r="AX433" s="107"/>
      <c r="AY433" s="107"/>
      <c r="AZ433" s="107"/>
      <c r="BA433" s="107"/>
      <c r="BB433" s="107"/>
    </row>
    <row r="434" spans="3:54" ht="12.75" customHeight="1" x14ac:dyDescent="0.25">
      <c r="C434" s="107"/>
      <c r="D434" s="107"/>
      <c r="E434" s="107"/>
      <c r="F434" s="107"/>
      <c r="G434" s="107"/>
      <c r="H434" s="107"/>
      <c r="I434" s="107"/>
      <c r="J434" s="107"/>
      <c r="K434" s="107"/>
      <c r="L434" s="107"/>
      <c r="M434" s="107"/>
      <c r="N434" s="107"/>
      <c r="O434" s="107"/>
      <c r="P434" s="107"/>
      <c r="Q434" s="107"/>
      <c r="R434" s="107"/>
      <c r="S434" s="107"/>
      <c r="T434" s="107"/>
      <c r="U434" s="107"/>
      <c r="V434" s="107"/>
      <c r="W434" s="107"/>
      <c r="X434" s="107"/>
      <c r="Y434" s="107"/>
      <c r="Z434" s="107"/>
      <c r="AA434" s="107"/>
      <c r="AB434" s="107"/>
      <c r="AC434" s="107"/>
      <c r="AD434" s="107"/>
      <c r="AE434" s="107"/>
      <c r="AF434" s="107"/>
      <c r="AG434" s="107"/>
      <c r="AH434" s="107"/>
      <c r="AI434" s="107"/>
      <c r="AJ434" s="107"/>
      <c r="AK434" s="107"/>
      <c r="AL434" s="107"/>
      <c r="AM434" s="107"/>
      <c r="AN434" s="107"/>
      <c r="AO434" s="107"/>
      <c r="AP434" s="107"/>
      <c r="AQ434" s="107"/>
      <c r="AR434" s="107"/>
      <c r="AS434" s="107"/>
      <c r="AT434" s="107"/>
      <c r="AU434" s="107"/>
      <c r="AV434" s="107"/>
      <c r="AW434" s="107"/>
      <c r="AX434" s="107"/>
      <c r="AY434" s="107"/>
      <c r="AZ434" s="107"/>
      <c r="BA434" s="107"/>
      <c r="BB434" s="107"/>
    </row>
    <row r="435" spans="3:54" ht="12.75" customHeight="1" x14ac:dyDescent="0.25">
      <c r="C435" s="107"/>
      <c r="D435" s="107"/>
      <c r="E435" s="107"/>
      <c r="F435" s="107"/>
      <c r="G435" s="107"/>
      <c r="H435" s="107"/>
      <c r="I435" s="107"/>
      <c r="J435" s="107"/>
      <c r="K435" s="107"/>
      <c r="L435" s="107"/>
      <c r="M435" s="107"/>
      <c r="N435" s="107"/>
      <c r="O435" s="107"/>
      <c r="P435" s="107"/>
      <c r="Q435" s="107"/>
      <c r="R435" s="107"/>
      <c r="S435" s="107"/>
      <c r="T435" s="107"/>
      <c r="U435" s="107"/>
      <c r="V435" s="107"/>
      <c r="W435" s="107"/>
      <c r="X435" s="107"/>
      <c r="Y435" s="107"/>
      <c r="Z435" s="107"/>
      <c r="AA435" s="107"/>
      <c r="AB435" s="107"/>
      <c r="AC435" s="107"/>
      <c r="AD435" s="107"/>
      <c r="AE435" s="107"/>
      <c r="AF435" s="107"/>
      <c r="AG435" s="107"/>
      <c r="AH435" s="107"/>
      <c r="AI435" s="107"/>
      <c r="AJ435" s="107"/>
      <c r="AK435" s="107"/>
      <c r="AL435" s="107"/>
      <c r="AM435" s="107"/>
      <c r="AN435" s="107"/>
      <c r="AO435" s="107"/>
      <c r="AP435" s="107"/>
      <c r="AQ435" s="107"/>
      <c r="AR435" s="107"/>
      <c r="AS435" s="107"/>
      <c r="AT435" s="107"/>
      <c r="AU435" s="107"/>
      <c r="AV435" s="107"/>
      <c r="AW435" s="107"/>
      <c r="AX435" s="107"/>
      <c r="AY435" s="107"/>
      <c r="AZ435" s="107"/>
      <c r="BA435" s="107"/>
      <c r="BB435" s="107"/>
    </row>
    <row r="436" spans="3:54" ht="12.75" customHeight="1" x14ac:dyDescent="0.25">
      <c r="C436" s="107"/>
      <c r="D436" s="107"/>
      <c r="E436" s="107"/>
      <c r="F436" s="107"/>
      <c r="G436" s="107"/>
      <c r="H436" s="107"/>
      <c r="I436" s="107"/>
      <c r="J436" s="107"/>
      <c r="K436" s="107"/>
      <c r="L436" s="107"/>
      <c r="M436" s="107"/>
      <c r="N436" s="107"/>
      <c r="O436" s="107"/>
      <c r="P436" s="107"/>
      <c r="Q436" s="107"/>
      <c r="R436" s="107"/>
      <c r="S436" s="107"/>
      <c r="T436" s="107"/>
      <c r="U436" s="107"/>
      <c r="V436" s="107"/>
      <c r="W436" s="107"/>
      <c r="X436" s="107"/>
      <c r="Y436" s="107"/>
      <c r="Z436" s="107"/>
      <c r="AA436" s="107"/>
      <c r="AB436" s="107"/>
      <c r="AC436" s="107"/>
      <c r="AD436" s="107"/>
      <c r="AE436" s="107"/>
      <c r="AF436" s="107"/>
      <c r="AG436" s="107"/>
      <c r="AH436" s="107"/>
      <c r="AI436" s="107"/>
      <c r="AJ436" s="107"/>
      <c r="AK436" s="107"/>
      <c r="AL436" s="107"/>
      <c r="AM436" s="107"/>
      <c r="AN436" s="107"/>
      <c r="AO436" s="107"/>
      <c r="AP436" s="107"/>
      <c r="AQ436" s="107"/>
      <c r="AR436" s="107"/>
      <c r="AS436" s="107"/>
      <c r="AT436" s="107"/>
      <c r="AU436" s="107"/>
      <c r="AV436" s="107"/>
      <c r="AW436" s="107"/>
      <c r="AX436" s="107"/>
      <c r="AY436" s="107"/>
      <c r="AZ436" s="107"/>
      <c r="BA436" s="107"/>
      <c r="BB436" s="107"/>
    </row>
    <row r="437" spans="3:54" ht="12.75" customHeight="1" x14ac:dyDescent="0.25">
      <c r="C437" s="107"/>
      <c r="D437" s="107"/>
      <c r="E437" s="107"/>
      <c r="F437" s="107"/>
      <c r="G437" s="107"/>
      <c r="H437" s="107"/>
      <c r="I437" s="107"/>
      <c r="J437" s="107"/>
      <c r="K437" s="107"/>
      <c r="L437" s="107"/>
      <c r="M437" s="107"/>
      <c r="N437" s="107"/>
      <c r="O437" s="107"/>
      <c r="P437" s="107"/>
      <c r="Q437" s="107"/>
      <c r="R437" s="107"/>
      <c r="S437" s="107"/>
      <c r="T437" s="107"/>
      <c r="U437" s="107"/>
      <c r="V437" s="107"/>
      <c r="W437" s="107"/>
      <c r="X437" s="107"/>
      <c r="Y437" s="107"/>
      <c r="Z437" s="107"/>
      <c r="AA437" s="107"/>
      <c r="AB437" s="107"/>
      <c r="AC437" s="107"/>
      <c r="AD437" s="107"/>
      <c r="AE437" s="107"/>
      <c r="AF437" s="107"/>
      <c r="AG437" s="107"/>
      <c r="AH437" s="107"/>
      <c r="AI437" s="107"/>
      <c r="AJ437" s="107"/>
      <c r="AK437" s="107"/>
      <c r="AL437" s="107"/>
      <c r="AM437" s="107"/>
      <c r="AN437" s="107"/>
      <c r="AO437" s="107"/>
      <c r="AP437" s="107"/>
      <c r="AQ437" s="107"/>
      <c r="AR437" s="107"/>
      <c r="AS437" s="107"/>
      <c r="AT437" s="107"/>
      <c r="AU437" s="107"/>
      <c r="AV437" s="107"/>
      <c r="AW437" s="107"/>
      <c r="AX437" s="107"/>
      <c r="AY437" s="107"/>
      <c r="AZ437" s="107"/>
      <c r="BA437" s="107"/>
      <c r="BB437" s="107"/>
    </row>
    <row r="438" spans="3:54" ht="12.75" customHeight="1" x14ac:dyDescent="0.25">
      <c r="C438" s="107"/>
      <c r="D438" s="107"/>
      <c r="E438" s="107"/>
      <c r="F438" s="107"/>
      <c r="G438" s="107"/>
      <c r="H438" s="107"/>
      <c r="I438" s="107"/>
      <c r="J438" s="107"/>
      <c r="K438" s="107"/>
      <c r="L438" s="107"/>
      <c r="M438" s="107"/>
      <c r="N438" s="107"/>
      <c r="O438" s="107"/>
      <c r="P438" s="107"/>
      <c r="Q438" s="107"/>
      <c r="R438" s="107"/>
      <c r="S438" s="107"/>
      <c r="T438" s="107"/>
      <c r="U438" s="107"/>
      <c r="V438" s="107"/>
      <c r="W438" s="107"/>
      <c r="X438" s="107"/>
      <c r="Y438" s="107"/>
      <c r="Z438" s="107"/>
      <c r="AA438" s="107"/>
      <c r="AB438" s="107"/>
      <c r="AC438" s="107"/>
      <c r="AD438" s="107"/>
      <c r="AE438" s="107"/>
      <c r="AF438" s="107"/>
      <c r="AG438" s="107"/>
      <c r="AH438" s="107"/>
      <c r="AI438" s="107"/>
      <c r="AJ438" s="107"/>
      <c r="AK438" s="107"/>
      <c r="AL438" s="107"/>
      <c r="AM438" s="107"/>
      <c r="AN438" s="107"/>
      <c r="AO438" s="107"/>
      <c r="AP438" s="107"/>
      <c r="AQ438" s="107"/>
      <c r="AR438" s="107"/>
      <c r="AS438" s="107"/>
      <c r="AT438" s="107"/>
      <c r="AU438" s="107"/>
      <c r="AV438" s="107"/>
      <c r="AW438" s="107"/>
      <c r="AX438" s="107"/>
      <c r="AY438" s="107"/>
      <c r="AZ438" s="107"/>
      <c r="BA438" s="107"/>
      <c r="BB438" s="107"/>
    </row>
    <row r="439" spans="3:54" ht="12.75" customHeight="1" x14ac:dyDescent="0.25">
      <c r="C439" s="107"/>
      <c r="D439" s="107"/>
      <c r="E439" s="107"/>
      <c r="F439" s="107"/>
      <c r="G439" s="107"/>
      <c r="H439" s="107"/>
      <c r="I439" s="107"/>
      <c r="J439" s="107"/>
      <c r="K439" s="107"/>
      <c r="L439" s="107"/>
      <c r="M439" s="107"/>
      <c r="N439" s="107"/>
      <c r="O439" s="107"/>
      <c r="P439" s="107"/>
      <c r="Q439" s="107"/>
      <c r="R439" s="107"/>
      <c r="S439" s="107"/>
      <c r="T439" s="107"/>
      <c r="U439" s="107"/>
      <c r="V439" s="107"/>
      <c r="W439" s="107"/>
      <c r="X439" s="107"/>
      <c r="Y439" s="107"/>
      <c r="Z439" s="107"/>
      <c r="AA439" s="107"/>
      <c r="AB439" s="107"/>
      <c r="AC439" s="107"/>
      <c r="AD439" s="107"/>
      <c r="AE439" s="107"/>
      <c r="AF439" s="107"/>
      <c r="AG439" s="107"/>
      <c r="AH439" s="107"/>
      <c r="AI439" s="107"/>
      <c r="AJ439" s="107"/>
      <c r="AK439" s="107"/>
      <c r="AL439" s="107"/>
      <c r="AM439" s="107"/>
      <c r="AN439" s="107"/>
      <c r="AO439" s="107"/>
      <c r="AP439" s="107"/>
      <c r="AQ439" s="107"/>
      <c r="AR439" s="107"/>
      <c r="AS439" s="107"/>
      <c r="AT439" s="107"/>
      <c r="AU439" s="107"/>
      <c r="AV439" s="107"/>
      <c r="AW439" s="107"/>
      <c r="AX439" s="107"/>
      <c r="AY439" s="107"/>
      <c r="AZ439" s="107"/>
      <c r="BA439" s="107"/>
      <c r="BB439" s="107"/>
    </row>
    <row r="440" spans="3:54" ht="12.75" customHeight="1" x14ac:dyDescent="0.25">
      <c r="C440" s="107"/>
      <c r="D440" s="107"/>
      <c r="E440" s="107"/>
      <c r="F440" s="107"/>
      <c r="G440" s="107"/>
      <c r="H440" s="107"/>
      <c r="I440" s="107"/>
      <c r="J440" s="107"/>
      <c r="K440" s="107"/>
      <c r="L440" s="107"/>
      <c r="M440" s="107"/>
      <c r="N440" s="107"/>
      <c r="O440" s="107"/>
      <c r="P440" s="107"/>
      <c r="Q440" s="107"/>
      <c r="R440" s="107"/>
      <c r="S440" s="107"/>
      <c r="T440" s="107"/>
      <c r="U440" s="107"/>
      <c r="V440" s="107"/>
      <c r="W440" s="107"/>
      <c r="X440" s="107"/>
      <c r="Y440" s="107"/>
      <c r="Z440" s="107"/>
      <c r="AA440" s="107"/>
      <c r="AB440" s="107"/>
      <c r="AC440" s="107"/>
      <c r="AD440" s="107"/>
      <c r="AE440" s="107"/>
      <c r="AF440" s="107"/>
      <c r="AG440" s="107"/>
      <c r="AH440" s="107"/>
      <c r="AI440" s="107"/>
      <c r="AJ440" s="107"/>
      <c r="AK440" s="107"/>
      <c r="AL440" s="107"/>
      <c r="AM440" s="107"/>
      <c r="AN440" s="107"/>
      <c r="AO440" s="107"/>
      <c r="AP440" s="107"/>
      <c r="AQ440" s="107"/>
      <c r="AR440" s="107"/>
      <c r="AS440" s="107"/>
      <c r="AT440" s="107"/>
      <c r="AU440" s="107"/>
      <c r="AV440" s="107"/>
      <c r="AW440" s="107"/>
      <c r="AX440" s="107"/>
      <c r="AY440" s="107"/>
      <c r="AZ440" s="107"/>
      <c r="BA440" s="107"/>
      <c r="BB440" s="107"/>
    </row>
    <row r="441" spans="3:54" ht="12.75" customHeight="1" x14ac:dyDescent="0.25">
      <c r="C441" s="107"/>
      <c r="D441" s="107"/>
      <c r="E441" s="107"/>
      <c r="F441" s="107"/>
      <c r="G441" s="107"/>
      <c r="H441" s="107"/>
      <c r="I441" s="107"/>
      <c r="J441" s="107"/>
      <c r="K441" s="107"/>
      <c r="L441" s="107"/>
      <c r="M441" s="107"/>
      <c r="N441" s="107"/>
      <c r="O441" s="107"/>
      <c r="P441" s="107"/>
      <c r="Q441" s="107"/>
      <c r="R441" s="107"/>
      <c r="S441" s="107"/>
      <c r="T441" s="107"/>
      <c r="U441" s="107"/>
      <c r="V441" s="107"/>
      <c r="W441" s="107"/>
      <c r="X441" s="107"/>
      <c r="Y441" s="107"/>
      <c r="Z441" s="107"/>
      <c r="AA441" s="107"/>
      <c r="AB441" s="107"/>
      <c r="AC441" s="107"/>
      <c r="AD441" s="107"/>
      <c r="AE441" s="107"/>
      <c r="AF441" s="107"/>
      <c r="AG441" s="107"/>
      <c r="AH441" s="107"/>
      <c r="AI441" s="107"/>
      <c r="AJ441" s="107"/>
      <c r="AK441" s="107"/>
      <c r="AL441" s="107"/>
      <c r="AM441" s="107"/>
      <c r="AN441" s="107"/>
      <c r="AO441" s="107"/>
      <c r="AP441" s="107"/>
      <c r="AQ441" s="107"/>
      <c r="AR441" s="107"/>
      <c r="AS441" s="107"/>
      <c r="AT441" s="107"/>
      <c r="AU441" s="107"/>
      <c r="AV441" s="107"/>
      <c r="AW441" s="107"/>
      <c r="AX441" s="107"/>
      <c r="AY441" s="107"/>
      <c r="AZ441" s="107"/>
      <c r="BA441" s="107"/>
      <c r="BB441" s="107"/>
    </row>
    <row r="442" spans="3:54" ht="12.75" customHeight="1" x14ac:dyDescent="0.25">
      <c r="C442" s="107"/>
      <c r="D442" s="107"/>
      <c r="E442" s="107"/>
      <c r="F442" s="107"/>
      <c r="G442" s="107"/>
      <c r="H442" s="107"/>
      <c r="I442" s="107"/>
      <c r="J442" s="107"/>
      <c r="K442" s="107"/>
      <c r="L442" s="107"/>
      <c r="M442" s="107"/>
      <c r="N442" s="107"/>
      <c r="O442" s="107"/>
      <c r="P442" s="107"/>
      <c r="Q442" s="107"/>
      <c r="R442" s="107"/>
      <c r="S442" s="107"/>
      <c r="T442" s="107"/>
      <c r="U442" s="107"/>
      <c r="V442" s="107"/>
      <c r="W442" s="107"/>
      <c r="X442" s="107"/>
      <c r="Y442" s="107"/>
      <c r="Z442" s="107"/>
      <c r="AA442" s="107"/>
      <c r="AB442" s="107"/>
      <c r="AC442" s="107"/>
      <c r="AD442" s="107"/>
      <c r="AE442" s="107"/>
      <c r="AF442" s="107"/>
      <c r="AG442" s="107"/>
      <c r="AH442" s="107"/>
      <c r="AI442" s="107"/>
      <c r="AJ442" s="107"/>
      <c r="AK442" s="107"/>
      <c r="AL442" s="107"/>
      <c r="AM442" s="107"/>
      <c r="AN442" s="107"/>
      <c r="AO442" s="107"/>
      <c r="AP442" s="107"/>
      <c r="AQ442" s="107"/>
      <c r="AR442" s="107"/>
      <c r="AS442" s="107"/>
      <c r="AT442" s="107"/>
      <c r="AU442" s="107"/>
      <c r="AV442" s="107"/>
      <c r="AW442" s="107"/>
      <c r="AX442" s="107"/>
      <c r="AY442" s="107"/>
      <c r="AZ442" s="107"/>
      <c r="BA442" s="107"/>
      <c r="BB442" s="107"/>
    </row>
    <row r="443" spans="3:54" ht="12.75" customHeight="1" x14ac:dyDescent="0.25">
      <c r="C443" s="107"/>
      <c r="D443" s="107"/>
      <c r="E443" s="107"/>
      <c r="F443" s="107"/>
      <c r="G443" s="107"/>
      <c r="H443" s="107"/>
      <c r="I443" s="107"/>
      <c r="J443" s="107"/>
      <c r="K443" s="107"/>
      <c r="L443" s="107"/>
      <c r="M443" s="107"/>
      <c r="N443" s="107"/>
      <c r="O443" s="107"/>
      <c r="P443" s="107"/>
      <c r="Q443" s="107"/>
      <c r="R443" s="107"/>
      <c r="S443" s="107"/>
      <c r="T443" s="107"/>
      <c r="U443" s="107"/>
      <c r="V443" s="107"/>
      <c r="W443" s="107"/>
      <c r="X443" s="107"/>
      <c r="Y443" s="107"/>
      <c r="Z443" s="107"/>
      <c r="AA443" s="107"/>
      <c r="AB443" s="107"/>
      <c r="AC443" s="107"/>
      <c r="AD443" s="107"/>
      <c r="AE443" s="107"/>
      <c r="AF443" s="107"/>
      <c r="AG443" s="107"/>
      <c r="AH443" s="107"/>
      <c r="AI443" s="107"/>
      <c r="AJ443" s="107"/>
      <c r="AK443" s="107"/>
      <c r="AL443" s="107"/>
      <c r="AM443" s="107"/>
      <c r="AN443" s="107"/>
      <c r="AO443" s="107"/>
      <c r="AP443" s="107"/>
      <c r="AQ443" s="107"/>
      <c r="AR443" s="107"/>
      <c r="AS443" s="107"/>
      <c r="AT443" s="107"/>
      <c r="AU443" s="107"/>
      <c r="AV443" s="107"/>
      <c r="AW443" s="107"/>
      <c r="AX443" s="107"/>
      <c r="AY443" s="107"/>
      <c r="AZ443" s="107"/>
      <c r="BA443" s="107"/>
      <c r="BB443" s="107"/>
    </row>
    <row r="444" spans="3:54" ht="12.75" customHeight="1" x14ac:dyDescent="0.25">
      <c r="C444" s="107"/>
      <c r="D444" s="107"/>
      <c r="E444" s="107"/>
      <c r="F444" s="107"/>
      <c r="G444" s="107"/>
      <c r="H444" s="107"/>
      <c r="I444" s="107"/>
      <c r="J444" s="107"/>
      <c r="K444" s="107"/>
      <c r="L444" s="107"/>
      <c r="M444" s="107"/>
      <c r="N444" s="107"/>
      <c r="O444" s="107"/>
      <c r="P444" s="107"/>
      <c r="Q444" s="107"/>
      <c r="R444" s="107"/>
      <c r="S444" s="107"/>
      <c r="T444" s="107"/>
      <c r="U444" s="107"/>
      <c r="V444" s="107"/>
      <c r="W444" s="107"/>
      <c r="X444" s="107"/>
      <c r="Y444" s="107"/>
      <c r="Z444" s="107"/>
      <c r="AA444" s="107"/>
      <c r="AB444" s="107"/>
      <c r="AC444" s="107"/>
      <c r="AD444" s="107"/>
      <c r="AE444" s="107"/>
      <c r="AF444" s="107"/>
      <c r="AG444" s="107"/>
      <c r="AH444" s="107"/>
      <c r="AI444" s="107"/>
      <c r="AJ444" s="107"/>
      <c r="AK444" s="107"/>
      <c r="AL444" s="107"/>
      <c r="AM444" s="107"/>
      <c r="AN444" s="107"/>
      <c r="AO444" s="107"/>
      <c r="AP444" s="107"/>
      <c r="AQ444" s="107"/>
      <c r="AR444" s="107"/>
      <c r="AS444" s="107"/>
      <c r="AT444" s="107"/>
      <c r="AU444" s="107"/>
      <c r="AV444" s="107"/>
      <c r="AW444" s="107"/>
      <c r="AX444" s="107"/>
      <c r="AY444" s="107"/>
      <c r="AZ444" s="107"/>
      <c r="BA444" s="107"/>
      <c r="BB444" s="107"/>
    </row>
    <row r="445" spans="3:54" ht="12.75" customHeight="1" x14ac:dyDescent="0.25">
      <c r="C445" s="107"/>
      <c r="D445" s="107"/>
      <c r="E445" s="107"/>
      <c r="F445" s="107"/>
      <c r="G445" s="107"/>
      <c r="H445" s="107"/>
      <c r="I445" s="107"/>
      <c r="J445" s="107"/>
      <c r="K445" s="107"/>
      <c r="L445" s="107"/>
      <c r="M445" s="107"/>
      <c r="N445" s="107"/>
      <c r="O445" s="107"/>
      <c r="P445" s="107"/>
      <c r="Q445" s="107"/>
      <c r="R445" s="107"/>
      <c r="S445" s="107"/>
      <c r="T445" s="107"/>
      <c r="U445" s="107"/>
      <c r="V445" s="107"/>
      <c r="W445" s="107"/>
      <c r="X445" s="107"/>
      <c r="Y445" s="107"/>
      <c r="Z445" s="107"/>
      <c r="AA445" s="107"/>
      <c r="AB445" s="107"/>
      <c r="AC445" s="107"/>
      <c r="AD445" s="107"/>
      <c r="AE445" s="107"/>
      <c r="AF445" s="107"/>
      <c r="AG445" s="107"/>
      <c r="AH445" s="107"/>
      <c r="AI445" s="107"/>
      <c r="AJ445" s="107"/>
      <c r="AK445" s="107"/>
      <c r="AL445" s="107"/>
      <c r="AM445" s="107"/>
      <c r="AN445" s="107"/>
      <c r="AO445" s="107"/>
      <c r="AP445" s="107"/>
      <c r="AQ445" s="107"/>
      <c r="AR445" s="107"/>
      <c r="AS445" s="107"/>
      <c r="AT445" s="107"/>
      <c r="AU445" s="107"/>
      <c r="AV445" s="107"/>
      <c r="AW445" s="107"/>
      <c r="AX445" s="107"/>
      <c r="AY445" s="107"/>
      <c r="AZ445" s="107"/>
      <c r="BA445" s="107"/>
      <c r="BB445" s="107"/>
    </row>
    <row r="446" spans="3:54" ht="12.75" customHeight="1" x14ac:dyDescent="0.25">
      <c r="C446" s="107"/>
      <c r="D446" s="107"/>
      <c r="E446" s="107"/>
      <c r="F446" s="107"/>
      <c r="G446" s="107"/>
      <c r="H446" s="107"/>
      <c r="I446" s="107"/>
      <c r="J446" s="107"/>
      <c r="K446" s="107"/>
      <c r="L446" s="107"/>
      <c r="M446" s="107"/>
      <c r="N446" s="107"/>
      <c r="O446" s="107"/>
      <c r="P446" s="107"/>
      <c r="Q446" s="107"/>
      <c r="R446" s="107"/>
      <c r="S446" s="107"/>
      <c r="T446" s="107"/>
      <c r="U446" s="107"/>
      <c r="V446" s="107"/>
      <c r="W446" s="107"/>
      <c r="X446" s="107"/>
      <c r="Y446" s="107"/>
      <c r="Z446" s="107"/>
      <c r="AA446" s="107"/>
      <c r="AB446" s="107"/>
      <c r="AC446" s="107"/>
      <c r="AD446" s="107"/>
      <c r="AE446" s="107"/>
      <c r="AF446" s="107"/>
      <c r="AG446" s="107"/>
      <c r="AH446" s="107"/>
      <c r="AI446" s="107"/>
      <c r="AJ446" s="107"/>
      <c r="AK446" s="107"/>
      <c r="AL446" s="107"/>
      <c r="AM446" s="107"/>
      <c r="AN446" s="107"/>
      <c r="AO446" s="107"/>
      <c r="AP446" s="107"/>
      <c r="AQ446" s="107"/>
      <c r="AR446" s="107"/>
      <c r="AS446" s="107"/>
      <c r="AT446" s="107"/>
      <c r="AU446" s="107"/>
      <c r="AV446" s="107"/>
      <c r="AW446" s="107"/>
      <c r="AX446" s="107"/>
      <c r="AY446" s="107"/>
      <c r="AZ446" s="107"/>
      <c r="BA446" s="107"/>
      <c r="BB446" s="107"/>
    </row>
    <row r="447" spans="3:54" ht="12.75" customHeight="1" x14ac:dyDescent="0.25">
      <c r="C447" s="107"/>
      <c r="D447" s="107"/>
      <c r="E447" s="107"/>
      <c r="F447" s="107"/>
      <c r="G447" s="107"/>
      <c r="H447" s="107"/>
      <c r="I447" s="107"/>
      <c r="J447" s="107"/>
      <c r="K447" s="107"/>
      <c r="L447" s="107"/>
      <c r="M447" s="107"/>
      <c r="N447" s="107"/>
      <c r="O447" s="107"/>
      <c r="P447" s="107"/>
      <c r="Q447" s="107"/>
      <c r="R447" s="107"/>
      <c r="S447" s="107"/>
      <c r="T447" s="107"/>
      <c r="U447" s="107"/>
      <c r="V447" s="107"/>
      <c r="W447" s="107"/>
      <c r="X447" s="107"/>
      <c r="Y447" s="107"/>
      <c r="Z447" s="107"/>
      <c r="AA447" s="107"/>
      <c r="AB447" s="107"/>
      <c r="AC447" s="107"/>
      <c r="AD447" s="107"/>
      <c r="AE447" s="107"/>
      <c r="AF447" s="107"/>
      <c r="AG447" s="107"/>
      <c r="AH447" s="107"/>
      <c r="AI447" s="107"/>
      <c r="AJ447" s="107"/>
      <c r="AK447" s="107"/>
      <c r="AL447" s="107"/>
      <c r="AM447" s="107"/>
      <c r="AN447" s="107"/>
      <c r="AO447" s="107"/>
      <c r="AP447" s="107"/>
      <c r="AQ447" s="107"/>
      <c r="AR447" s="107"/>
      <c r="AS447" s="107"/>
      <c r="AT447" s="107"/>
      <c r="AU447" s="107"/>
      <c r="AV447" s="107"/>
      <c r="AW447" s="107"/>
      <c r="AX447" s="107"/>
      <c r="AY447" s="107"/>
      <c r="AZ447" s="107"/>
      <c r="BA447" s="107"/>
      <c r="BB447" s="107"/>
    </row>
    <row r="448" spans="3:54" ht="12.75" customHeight="1" x14ac:dyDescent="0.25">
      <c r="C448" s="107"/>
      <c r="D448" s="107"/>
      <c r="E448" s="107"/>
      <c r="F448" s="107"/>
      <c r="G448" s="107"/>
      <c r="H448" s="107"/>
      <c r="I448" s="107"/>
      <c r="J448" s="107"/>
      <c r="K448" s="107"/>
      <c r="L448" s="107"/>
      <c r="M448" s="107"/>
      <c r="N448" s="107"/>
      <c r="O448" s="107"/>
      <c r="P448" s="107"/>
      <c r="Q448" s="107"/>
      <c r="R448" s="107"/>
      <c r="S448" s="107"/>
      <c r="T448" s="107"/>
      <c r="U448" s="107"/>
      <c r="V448" s="107"/>
      <c r="W448" s="107"/>
      <c r="X448" s="107"/>
      <c r="Y448" s="107"/>
      <c r="Z448" s="107"/>
      <c r="AA448" s="107"/>
      <c r="AB448" s="107"/>
      <c r="AC448" s="107"/>
      <c r="AD448" s="107"/>
      <c r="AE448" s="107"/>
      <c r="AF448" s="107"/>
      <c r="AG448" s="107"/>
      <c r="AH448" s="107"/>
      <c r="AI448" s="107"/>
      <c r="AJ448" s="107"/>
      <c r="AK448" s="107"/>
      <c r="AL448" s="107"/>
      <c r="AM448" s="107"/>
      <c r="AN448" s="107"/>
      <c r="AO448" s="107"/>
      <c r="AP448" s="107"/>
      <c r="AQ448" s="107"/>
      <c r="AR448" s="107"/>
      <c r="AS448" s="107"/>
      <c r="AT448" s="107"/>
      <c r="AU448" s="107"/>
      <c r="AV448" s="107"/>
      <c r="AW448" s="107"/>
      <c r="AX448" s="107"/>
      <c r="AY448" s="107"/>
      <c r="AZ448" s="107"/>
      <c r="BA448" s="107"/>
      <c r="BB448" s="107"/>
    </row>
    <row r="449" spans="3:54" ht="12.75" customHeight="1" x14ac:dyDescent="0.25">
      <c r="C449" s="107"/>
      <c r="D449" s="107"/>
      <c r="E449" s="107"/>
      <c r="F449" s="107"/>
      <c r="G449" s="107"/>
      <c r="H449" s="107"/>
      <c r="I449" s="107"/>
      <c r="J449" s="107"/>
      <c r="K449" s="107"/>
      <c r="L449" s="107"/>
      <c r="M449" s="107"/>
      <c r="N449" s="107"/>
      <c r="O449" s="107"/>
      <c r="P449" s="107"/>
      <c r="Q449" s="107"/>
      <c r="R449" s="107"/>
      <c r="S449" s="107"/>
      <c r="T449" s="107"/>
      <c r="U449" s="107"/>
      <c r="V449" s="107"/>
      <c r="W449" s="107"/>
      <c r="X449" s="107"/>
      <c r="Y449" s="107"/>
      <c r="Z449" s="107"/>
      <c r="AA449" s="107"/>
      <c r="AB449" s="107"/>
      <c r="AC449" s="107"/>
      <c r="AD449" s="107"/>
      <c r="AE449" s="107"/>
      <c r="AF449" s="107"/>
      <c r="AG449" s="107"/>
      <c r="AH449" s="107"/>
      <c r="AI449" s="107"/>
      <c r="AJ449" s="107"/>
      <c r="AK449" s="107"/>
      <c r="AL449" s="107"/>
      <c r="AM449" s="107"/>
      <c r="AN449" s="107"/>
      <c r="AO449" s="107"/>
      <c r="AP449" s="107"/>
      <c r="AQ449" s="107"/>
      <c r="AR449" s="107"/>
      <c r="AS449" s="107"/>
      <c r="AT449" s="107"/>
      <c r="AU449" s="107"/>
      <c r="AV449" s="107"/>
      <c r="AW449" s="107"/>
      <c r="AX449" s="107"/>
      <c r="AY449" s="107"/>
      <c r="AZ449" s="107"/>
      <c r="BA449" s="107"/>
      <c r="BB449" s="107"/>
    </row>
    <row r="450" spans="3:54" ht="12.75" customHeight="1" x14ac:dyDescent="0.25">
      <c r="C450" s="107"/>
      <c r="D450" s="107"/>
      <c r="E450" s="107"/>
      <c r="F450" s="107"/>
      <c r="G450" s="107"/>
      <c r="H450" s="107"/>
      <c r="I450" s="107"/>
      <c r="J450" s="107"/>
      <c r="K450" s="107"/>
      <c r="L450" s="107"/>
      <c r="M450" s="107"/>
      <c r="N450" s="107"/>
      <c r="O450" s="107"/>
      <c r="P450" s="107"/>
      <c r="Q450" s="107"/>
      <c r="R450" s="107"/>
      <c r="S450" s="107"/>
      <c r="T450" s="107"/>
      <c r="U450" s="107"/>
      <c r="V450" s="107"/>
      <c r="W450" s="107"/>
      <c r="X450" s="107"/>
      <c r="Y450" s="107"/>
      <c r="Z450" s="107"/>
      <c r="AA450" s="107"/>
      <c r="AB450" s="107"/>
      <c r="AC450" s="107"/>
      <c r="AD450" s="107"/>
      <c r="AE450" s="107"/>
      <c r="AF450" s="107"/>
      <c r="AG450" s="107"/>
      <c r="AH450" s="107"/>
      <c r="AI450" s="107"/>
      <c r="AJ450" s="107"/>
      <c r="AK450" s="107"/>
      <c r="AL450" s="107"/>
      <c r="AM450" s="107"/>
      <c r="AN450" s="107"/>
      <c r="AO450" s="107"/>
      <c r="AP450" s="107"/>
      <c r="AQ450" s="107"/>
      <c r="AR450" s="107"/>
      <c r="AS450" s="107"/>
      <c r="AT450" s="107"/>
      <c r="AU450" s="107"/>
      <c r="AV450" s="107"/>
      <c r="AW450" s="107"/>
      <c r="AX450" s="107"/>
      <c r="AY450" s="107"/>
      <c r="AZ450" s="107"/>
      <c r="BA450" s="107"/>
      <c r="BB450" s="107"/>
    </row>
    <row r="451" spans="3:54" ht="12.75" customHeight="1" x14ac:dyDescent="0.25">
      <c r="C451" s="107"/>
      <c r="D451" s="107"/>
      <c r="E451" s="107"/>
      <c r="F451" s="107"/>
      <c r="G451" s="107"/>
      <c r="H451" s="107"/>
      <c r="I451" s="107"/>
      <c r="J451" s="107"/>
      <c r="K451" s="107"/>
      <c r="L451" s="107"/>
      <c r="M451" s="107"/>
      <c r="N451" s="107"/>
      <c r="O451" s="107"/>
      <c r="P451" s="107"/>
      <c r="Q451" s="107"/>
      <c r="R451" s="107"/>
      <c r="S451" s="107"/>
      <c r="T451" s="107"/>
      <c r="U451" s="107"/>
      <c r="V451" s="107"/>
      <c r="W451" s="107"/>
      <c r="X451" s="107"/>
      <c r="Y451" s="107"/>
      <c r="Z451" s="107"/>
      <c r="AA451" s="107"/>
      <c r="AB451" s="107"/>
      <c r="AC451" s="107"/>
      <c r="AD451" s="107"/>
      <c r="AE451" s="107"/>
      <c r="AF451" s="107"/>
      <c r="AG451" s="107"/>
      <c r="AH451" s="107"/>
      <c r="AI451" s="107"/>
      <c r="AJ451" s="107"/>
      <c r="AK451" s="107"/>
      <c r="AL451" s="107"/>
      <c r="AM451" s="107"/>
      <c r="AN451" s="107"/>
      <c r="AO451" s="107"/>
      <c r="AP451" s="107"/>
      <c r="AQ451" s="107"/>
      <c r="AR451" s="107"/>
      <c r="AS451" s="107"/>
      <c r="AT451" s="107"/>
      <c r="AU451" s="107"/>
      <c r="AV451" s="107"/>
      <c r="AW451" s="107"/>
      <c r="AX451" s="107"/>
      <c r="AY451" s="107"/>
      <c r="AZ451" s="107"/>
      <c r="BA451" s="107"/>
      <c r="BB451" s="107"/>
    </row>
    <row r="452" spans="3:54" ht="12.75" customHeight="1" x14ac:dyDescent="0.25">
      <c r="C452" s="107"/>
      <c r="D452" s="107"/>
      <c r="E452" s="107"/>
      <c r="F452" s="107"/>
      <c r="G452" s="107"/>
      <c r="H452" s="107"/>
      <c r="I452" s="107"/>
      <c r="J452" s="107"/>
      <c r="K452" s="107"/>
      <c r="L452" s="107"/>
      <c r="M452" s="107"/>
      <c r="N452" s="107"/>
      <c r="O452" s="107"/>
      <c r="P452" s="107"/>
      <c r="Q452" s="107"/>
      <c r="R452" s="107"/>
      <c r="S452" s="107"/>
      <c r="T452" s="107"/>
      <c r="U452" s="107"/>
      <c r="V452" s="107"/>
      <c r="W452" s="107"/>
      <c r="X452" s="107"/>
      <c r="Y452" s="107"/>
      <c r="Z452" s="107"/>
      <c r="AA452" s="107"/>
      <c r="AB452" s="107"/>
      <c r="AC452" s="107"/>
      <c r="AD452" s="107"/>
      <c r="AE452" s="107"/>
      <c r="AF452" s="107"/>
      <c r="AG452" s="107"/>
      <c r="AH452" s="107"/>
      <c r="AI452" s="107"/>
      <c r="AJ452" s="107"/>
      <c r="AK452" s="107"/>
      <c r="AL452" s="107"/>
      <c r="AM452" s="107"/>
      <c r="AN452" s="107"/>
      <c r="AO452" s="107"/>
      <c r="AP452" s="107"/>
      <c r="AQ452" s="107"/>
      <c r="AR452" s="107"/>
      <c r="AS452" s="107"/>
      <c r="AT452" s="107"/>
      <c r="AU452" s="107"/>
      <c r="AV452" s="107"/>
      <c r="AW452" s="107"/>
      <c r="AX452" s="107"/>
      <c r="AY452" s="107"/>
      <c r="AZ452" s="107"/>
      <c r="BA452" s="107"/>
      <c r="BB452" s="107"/>
    </row>
    <row r="453" spans="3:54" ht="12.75" customHeight="1" x14ac:dyDescent="0.25">
      <c r="C453" s="107"/>
      <c r="D453" s="107"/>
      <c r="E453" s="107"/>
      <c r="F453" s="107"/>
      <c r="G453" s="107"/>
      <c r="H453" s="107"/>
      <c r="I453" s="107"/>
      <c r="J453" s="107"/>
      <c r="K453" s="107"/>
      <c r="L453" s="107"/>
      <c r="M453" s="107"/>
      <c r="N453" s="107"/>
      <c r="O453" s="107"/>
      <c r="P453" s="107"/>
      <c r="Q453" s="107"/>
      <c r="R453" s="107"/>
      <c r="S453" s="107"/>
      <c r="T453" s="107"/>
      <c r="U453" s="107"/>
      <c r="V453" s="107"/>
      <c r="W453" s="107"/>
      <c r="X453" s="107"/>
      <c r="Y453" s="107"/>
      <c r="Z453" s="107"/>
      <c r="AA453" s="107"/>
      <c r="AB453" s="107"/>
      <c r="AC453" s="107"/>
      <c r="AD453" s="107"/>
      <c r="AE453" s="107"/>
      <c r="AF453" s="107"/>
      <c r="AG453" s="107"/>
      <c r="AH453" s="107"/>
      <c r="AI453" s="107"/>
      <c r="AJ453" s="107"/>
      <c r="AK453" s="107"/>
      <c r="AL453" s="107"/>
      <c r="AM453" s="107"/>
      <c r="AN453" s="107"/>
      <c r="AO453" s="107"/>
      <c r="AP453" s="107"/>
      <c r="AQ453" s="107"/>
      <c r="AR453" s="107"/>
      <c r="AS453" s="107"/>
      <c r="AT453" s="107"/>
      <c r="AU453" s="107"/>
      <c r="AV453" s="107"/>
      <c r="AW453" s="107"/>
      <c r="AX453" s="107"/>
      <c r="AY453" s="107"/>
      <c r="AZ453" s="107"/>
      <c r="BA453" s="107"/>
      <c r="BB453" s="107"/>
    </row>
    <row r="454" spans="3:54" ht="12.75" customHeight="1" x14ac:dyDescent="0.25">
      <c r="C454" s="107"/>
      <c r="D454" s="107"/>
      <c r="E454" s="107"/>
      <c r="F454" s="107"/>
      <c r="G454" s="107"/>
      <c r="H454" s="107"/>
      <c r="I454" s="107"/>
      <c r="J454" s="107"/>
      <c r="K454" s="107"/>
      <c r="L454" s="107"/>
      <c r="M454" s="107"/>
      <c r="N454" s="107"/>
      <c r="O454" s="107"/>
      <c r="P454" s="107"/>
      <c r="Q454" s="107"/>
      <c r="R454" s="107"/>
      <c r="S454" s="107"/>
      <c r="T454" s="107"/>
      <c r="U454" s="107"/>
      <c r="V454" s="107"/>
      <c r="W454" s="107"/>
      <c r="X454" s="107"/>
      <c r="Y454" s="107"/>
      <c r="Z454" s="107"/>
      <c r="AA454" s="107"/>
      <c r="AB454" s="107"/>
      <c r="AC454" s="107"/>
      <c r="AD454" s="107"/>
      <c r="AE454" s="107"/>
      <c r="AF454" s="107"/>
      <c r="AG454" s="107"/>
      <c r="AH454" s="107"/>
      <c r="AI454" s="107"/>
      <c r="AJ454" s="107"/>
      <c r="AK454" s="107"/>
      <c r="AL454" s="107"/>
      <c r="AM454" s="107"/>
      <c r="AN454" s="107"/>
      <c r="AO454" s="107"/>
      <c r="AP454" s="107"/>
      <c r="AQ454" s="107"/>
      <c r="AR454" s="107"/>
      <c r="AS454" s="107"/>
      <c r="AT454" s="107"/>
      <c r="AU454" s="107"/>
      <c r="AV454" s="107"/>
      <c r="AW454" s="107"/>
      <c r="AX454" s="107"/>
      <c r="AY454" s="107"/>
      <c r="AZ454" s="107"/>
      <c r="BA454" s="107"/>
      <c r="BB454" s="107"/>
    </row>
    <row r="455" spans="3:54" ht="12.75" customHeight="1" x14ac:dyDescent="0.25">
      <c r="C455" s="107"/>
      <c r="D455" s="107"/>
      <c r="E455" s="107"/>
      <c r="F455" s="107"/>
      <c r="G455" s="107"/>
      <c r="H455" s="107"/>
      <c r="I455" s="107"/>
      <c r="J455" s="107"/>
      <c r="K455" s="107"/>
      <c r="L455" s="107"/>
      <c r="M455" s="107"/>
      <c r="N455" s="107"/>
      <c r="O455" s="107"/>
      <c r="P455" s="107"/>
      <c r="Q455" s="107"/>
      <c r="R455" s="107"/>
      <c r="S455" s="107"/>
      <c r="T455" s="107"/>
      <c r="U455" s="107"/>
      <c r="V455" s="107"/>
      <c r="W455" s="107"/>
      <c r="X455" s="107"/>
      <c r="Y455" s="107"/>
      <c r="Z455" s="107"/>
      <c r="AA455" s="107"/>
      <c r="AB455" s="107"/>
      <c r="AC455" s="107"/>
      <c r="AD455" s="107"/>
      <c r="AE455" s="107"/>
      <c r="AF455" s="107"/>
      <c r="AG455" s="107"/>
      <c r="AH455" s="107"/>
      <c r="AI455" s="107"/>
      <c r="AJ455" s="107"/>
      <c r="AK455" s="107"/>
      <c r="AL455" s="107"/>
      <c r="AM455" s="107"/>
      <c r="AN455" s="107"/>
      <c r="AO455" s="107"/>
      <c r="AP455" s="107"/>
      <c r="AQ455" s="107"/>
      <c r="AR455" s="107"/>
      <c r="AS455" s="107"/>
      <c r="AT455" s="107"/>
      <c r="AU455" s="107"/>
      <c r="AV455" s="107"/>
      <c r="AW455" s="107"/>
      <c r="AX455" s="107"/>
      <c r="AY455" s="107"/>
      <c r="AZ455" s="107"/>
      <c r="BA455" s="107"/>
      <c r="BB455" s="107"/>
    </row>
    <row r="456" spans="3:54" ht="12.75" customHeight="1" x14ac:dyDescent="0.25">
      <c r="C456" s="107"/>
      <c r="D456" s="107"/>
      <c r="E456" s="107"/>
      <c r="F456" s="107"/>
      <c r="G456" s="107"/>
      <c r="H456" s="107"/>
      <c r="I456" s="107"/>
      <c r="J456" s="107"/>
      <c r="K456" s="107"/>
      <c r="L456" s="107"/>
      <c r="M456" s="107"/>
      <c r="N456" s="107"/>
      <c r="O456" s="107"/>
      <c r="P456" s="107"/>
      <c r="Q456" s="107"/>
      <c r="R456" s="107"/>
      <c r="S456" s="107"/>
      <c r="T456" s="107"/>
      <c r="U456" s="107"/>
      <c r="V456" s="107"/>
      <c r="W456" s="107"/>
      <c r="X456" s="107"/>
      <c r="Y456" s="107"/>
      <c r="Z456" s="107"/>
      <c r="AA456" s="107"/>
      <c r="AB456" s="107"/>
      <c r="AC456" s="107"/>
      <c r="AD456" s="107"/>
      <c r="AE456" s="107"/>
      <c r="AF456" s="107"/>
      <c r="AG456" s="107"/>
      <c r="AH456" s="107"/>
      <c r="AI456" s="107"/>
      <c r="AJ456" s="107"/>
      <c r="AK456" s="107"/>
      <c r="AL456" s="107"/>
      <c r="AM456" s="107"/>
      <c r="AN456" s="107"/>
      <c r="AO456" s="107"/>
      <c r="AP456" s="107"/>
      <c r="AQ456" s="107"/>
      <c r="AR456" s="107"/>
      <c r="AS456" s="107"/>
      <c r="AT456" s="107"/>
      <c r="AU456" s="107"/>
      <c r="AV456" s="107"/>
      <c r="AW456" s="107"/>
      <c r="AX456" s="107"/>
      <c r="AY456" s="107"/>
      <c r="AZ456" s="107"/>
      <c r="BA456" s="107"/>
      <c r="BB456" s="107"/>
    </row>
    <row r="457" spans="3:54" ht="12.75" customHeight="1" x14ac:dyDescent="0.25">
      <c r="C457" s="107"/>
      <c r="D457" s="107"/>
      <c r="E457" s="107"/>
      <c r="F457" s="107"/>
      <c r="G457" s="107"/>
      <c r="H457" s="107"/>
      <c r="I457" s="107"/>
      <c r="J457" s="107"/>
      <c r="K457" s="107"/>
      <c r="L457" s="107"/>
      <c r="M457" s="107"/>
      <c r="N457" s="107"/>
      <c r="O457" s="107"/>
      <c r="P457" s="107"/>
      <c r="Q457" s="107"/>
      <c r="R457" s="107"/>
      <c r="S457" s="107"/>
      <c r="T457" s="107"/>
      <c r="U457" s="107"/>
      <c r="V457" s="107"/>
      <c r="W457" s="107"/>
      <c r="X457" s="107"/>
      <c r="Y457" s="107"/>
      <c r="Z457" s="107"/>
      <c r="AA457" s="107"/>
      <c r="AB457" s="107"/>
      <c r="AC457" s="107"/>
      <c r="AD457" s="107"/>
      <c r="AE457" s="107"/>
      <c r="AF457" s="107"/>
      <c r="AG457" s="107"/>
      <c r="AH457" s="107"/>
      <c r="AI457" s="107"/>
      <c r="AJ457" s="107"/>
      <c r="AK457" s="107"/>
      <c r="AL457" s="107"/>
      <c r="AM457" s="107"/>
      <c r="AN457" s="107"/>
      <c r="AO457" s="107"/>
      <c r="AP457" s="107"/>
      <c r="AQ457" s="107"/>
      <c r="AR457" s="107"/>
      <c r="AS457" s="107"/>
      <c r="AT457" s="107"/>
      <c r="AU457" s="107"/>
      <c r="AV457" s="107"/>
      <c r="AW457" s="107"/>
      <c r="AX457" s="107"/>
      <c r="AY457" s="107"/>
      <c r="AZ457" s="107"/>
      <c r="BA457" s="107"/>
      <c r="BB457" s="107"/>
    </row>
    <row r="458" spans="3:54" ht="12.75" customHeight="1" x14ac:dyDescent="0.25">
      <c r="C458" s="107"/>
      <c r="D458" s="107"/>
      <c r="E458" s="107"/>
      <c r="F458" s="107"/>
      <c r="G458" s="107"/>
      <c r="H458" s="107"/>
      <c r="I458" s="107"/>
      <c r="J458" s="107"/>
      <c r="K458" s="107"/>
      <c r="L458" s="107"/>
      <c r="M458" s="107"/>
      <c r="N458" s="107"/>
      <c r="O458" s="107"/>
      <c r="P458" s="107"/>
      <c r="Q458" s="107"/>
      <c r="R458" s="107"/>
      <c r="S458" s="107"/>
      <c r="T458" s="107"/>
      <c r="U458" s="107"/>
      <c r="V458" s="107"/>
      <c r="W458" s="107"/>
      <c r="X458" s="107"/>
      <c r="Y458" s="107"/>
      <c r="Z458" s="107"/>
      <c r="AA458" s="107"/>
      <c r="AB458" s="107"/>
      <c r="AC458" s="107"/>
      <c r="AD458" s="107"/>
      <c r="AE458" s="107"/>
      <c r="AF458" s="107"/>
      <c r="AG458" s="107"/>
      <c r="AH458" s="107"/>
      <c r="AI458" s="107"/>
      <c r="AJ458" s="107"/>
      <c r="AK458" s="107"/>
      <c r="AL458" s="107"/>
      <c r="AM458" s="107"/>
      <c r="AN458" s="107"/>
      <c r="AO458" s="107"/>
      <c r="AP458" s="107"/>
      <c r="AQ458" s="107"/>
      <c r="AR458" s="107"/>
      <c r="AS458" s="107"/>
      <c r="AT458" s="107"/>
      <c r="AU458" s="107"/>
      <c r="AV458" s="107"/>
      <c r="AW458" s="107"/>
      <c r="AX458" s="107"/>
      <c r="AY458" s="107"/>
      <c r="AZ458" s="107"/>
      <c r="BA458" s="107"/>
      <c r="BB458" s="107"/>
    </row>
    <row r="459" spans="3:54" ht="12.75" customHeight="1" x14ac:dyDescent="0.25">
      <c r="C459" s="107"/>
      <c r="D459" s="107"/>
      <c r="E459" s="107"/>
      <c r="F459" s="107"/>
      <c r="G459" s="107"/>
      <c r="H459" s="107"/>
      <c r="I459" s="107"/>
      <c r="J459" s="107"/>
      <c r="K459" s="107"/>
      <c r="L459" s="107"/>
      <c r="M459" s="107"/>
      <c r="N459" s="107"/>
      <c r="O459" s="107"/>
      <c r="P459" s="107"/>
      <c r="Q459" s="107"/>
      <c r="R459" s="107"/>
      <c r="S459" s="107"/>
      <c r="T459" s="107"/>
      <c r="U459" s="107"/>
      <c r="V459" s="107"/>
      <c r="W459" s="107"/>
      <c r="X459" s="107"/>
      <c r="Y459" s="107"/>
      <c r="Z459" s="107"/>
      <c r="AA459" s="107"/>
      <c r="AB459" s="107"/>
      <c r="AC459" s="107"/>
      <c r="AD459" s="107"/>
      <c r="AE459" s="107"/>
      <c r="AF459" s="107"/>
      <c r="AG459" s="107"/>
      <c r="AH459" s="107"/>
      <c r="AI459" s="107"/>
      <c r="AJ459" s="107"/>
      <c r="AK459" s="107"/>
      <c r="AL459" s="107"/>
      <c r="AM459" s="107"/>
      <c r="AN459" s="107"/>
      <c r="AO459" s="107"/>
      <c r="AP459" s="107"/>
      <c r="AQ459" s="107"/>
      <c r="AR459" s="107"/>
      <c r="AS459" s="107"/>
      <c r="AT459" s="107"/>
      <c r="AU459" s="107"/>
      <c r="AV459" s="107"/>
      <c r="AW459" s="107"/>
      <c r="AX459" s="107"/>
      <c r="AY459" s="107"/>
      <c r="AZ459" s="107"/>
      <c r="BA459" s="107"/>
      <c r="BB459" s="107"/>
    </row>
    <row r="460" spans="3:54" ht="12.75" customHeight="1" x14ac:dyDescent="0.25">
      <c r="C460" s="107"/>
      <c r="D460" s="107"/>
      <c r="E460" s="107"/>
      <c r="F460" s="107"/>
      <c r="G460" s="107"/>
      <c r="H460" s="107"/>
      <c r="I460" s="107"/>
      <c r="J460" s="107"/>
      <c r="K460" s="107"/>
      <c r="L460" s="107"/>
      <c r="M460" s="107"/>
      <c r="N460" s="107"/>
      <c r="O460" s="107"/>
      <c r="P460" s="107"/>
      <c r="Q460" s="107"/>
      <c r="R460" s="107"/>
      <c r="S460" s="107"/>
      <c r="T460" s="107"/>
      <c r="U460" s="107"/>
      <c r="V460" s="107"/>
      <c r="W460" s="107"/>
      <c r="X460" s="107"/>
      <c r="Y460" s="107"/>
      <c r="Z460" s="107"/>
      <c r="AA460" s="107"/>
      <c r="AB460" s="107"/>
      <c r="AC460" s="107"/>
      <c r="AD460" s="107"/>
      <c r="AE460" s="107"/>
      <c r="AF460" s="107"/>
      <c r="AG460" s="107"/>
      <c r="AH460" s="107"/>
      <c r="AI460" s="107"/>
      <c r="AJ460" s="107"/>
      <c r="AK460" s="107"/>
      <c r="AL460" s="107"/>
      <c r="AM460" s="107"/>
      <c r="AN460" s="107"/>
      <c r="AO460" s="107"/>
      <c r="AP460" s="107"/>
      <c r="AQ460" s="107"/>
      <c r="AR460" s="107"/>
      <c r="AS460" s="107"/>
      <c r="AT460" s="107"/>
      <c r="AU460" s="107"/>
      <c r="AV460" s="107"/>
      <c r="AW460" s="107"/>
      <c r="AX460" s="107"/>
      <c r="AY460" s="107"/>
      <c r="AZ460" s="107"/>
      <c r="BA460" s="107"/>
      <c r="BB460" s="107"/>
    </row>
    <row r="461" spans="3:54" ht="12.75" customHeight="1" x14ac:dyDescent="0.25">
      <c r="C461" s="107"/>
      <c r="D461" s="107"/>
      <c r="E461" s="107"/>
      <c r="F461" s="107"/>
      <c r="G461" s="107"/>
      <c r="H461" s="107"/>
      <c r="I461" s="107"/>
      <c r="J461" s="107"/>
      <c r="K461" s="107"/>
      <c r="L461" s="107"/>
      <c r="M461" s="107"/>
      <c r="N461" s="107"/>
      <c r="O461" s="107"/>
      <c r="P461" s="107"/>
      <c r="Q461" s="107"/>
      <c r="R461" s="107"/>
      <c r="S461" s="107"/>
      <c r="T461" s="107"/>
      <c r="U461" s="107"/>
      <c r="V461" s="107"/>
      <c r="W461" s="107"/>
      <c r="X461" s="107"/>
      <c r="Y461" s="107"/>
      <c r="Z461" s="107"/>
      <c r="AA461" s="107"/>
      <c r="AB461" s="107"/>
      <c r="AC461" s="107"/>
      <c r="AD461" s="107"/>
      <c r="AE461" s="107"/>
      <c r="AF461" s="107"/>
      <c r="AG461" s="107"/>
      <c r="AH461" s="107"/>
      <c r="AI461" s="107"/>
      <c r="AJ461" s="107"/>
      <c r="AK461" s="107"/>
      <c r="AL461" s="107"/>
      <c r="AM461" s="107"/>
      <c r="AN461" s="107"/>
      <c r="AO461" s="107"/>
      <c r="AP461" s="107"/>
      <c r="AQ461" s="107"/>
      <c r="AR461" s="107"/>
      <c r="AS461" s="107"/>
      <c r="AT461" s="107"/>
      <c r="AU461" s="107"/>
      <c r="AV461" s="107"/>
      <c r="AW461" s="107"/>
      <c r="AX461" s="107"/>
      <c r="AY461" s="107"/>
      <c r="AZ461" s="107"/>
      <c r="BA461" s="107"/>
      <c r="BB461" s="107"/>
    </row>
    <row r="462" spans="3:54" ht="12.75" customHeight="1" x14ac:dyDescent="0.25">
      <c r="C462" s="107"/>
      <c r="D462" s="107"/>
      <c r="E462" s="107"/>
      <c r="F462" s="107"/>
      <c r="G462" s="107"/>
      <c r="H462" s="107"/>
      <c r="I462" s="107"/>
      <c r="J462" s="107"/>
      <c r="K462" s="107"/>
      <c r="L462" s="107"/>
      <c r="M462" s="107"/>
      <c r="N462" s="107"/>
      <c r="O462" s="107"/>
      <c r="P462" s="107"/>
      <c r="Q462" s="107"/>
      <c r="R462" s="107"/>
      <c r="S462" s="107"/>
      <c r="T462" s="107"/>
      <c r="U462" s="107"/>
      <c r="V462" s="107"/>
      <c r="W462" s="107"/>
      <c r="X462" s="107"/>
      <c r="Y462" s="107"/>
      <c r="Z462" s="107"/>
      <c r="AA462" s="107"/>
      <c r="AB462" s="107"/>
      <c r="AC462" s="107"/>
      <c r="AD462" s="107"/>
      <c r="AE462" s="107"/>
      <c r="AF462" s="107"/>
      <c r="AG462" s="107"/>
      <c r="AH462" s="107"/>
      <c r="AI462" s="107"/>
      <c r="AJ462" s="107"/>
      <c r="AK462" s="107"/>
      <c r="AL462" s="107"/>
      <c r="AM462" s="107"/>
      <c r="AN462" s="107"/>
      <c r="AO462" s="107"/>
      <c r="AP462" s="107"/>
      <c r="AQ462" s="107"/>
      <c r="AR462" s="107"/>
      <c r="AS462" s="107"/>
      <c r="AT462" s="107"/>
      <c r="AU462" s="107"/>
      <c r="AV462" s="107"/>
      <c r="AW462" s="107"/>
      <c r="AX462" s="107"/>
      <c r="AY462" s="107"/>
      <c r="AZ462" s="107"/>
      <c r="BA462" s="107"/>
      <c r="BB462" s="107"/>
    </row>
    <row r="463" spans="3:54" ht="12.75" customHeight="1" x14ac:dyDescent="0.25">
      <c r="C463" s="107"/>
      <c r="D463" s="107"/>
      <c r="E463" s="107"/>
      <c r="F463" s="107"/>
      <c r="G463" s="107"/>
      <c r="H463" s="107"/>
      <c r="I463" s="107"/>
      <c r="J463" s="107"/>
      <c r="K463" s="107"/>
      <c r="L463" s="107"/>
      <c r="M463" s="107"/>
      <c r="N463" s="107"/>
      <c r="O463" s="107"/>
      <c r="P463" s="107"/>
      <c r="Q463" s="107"/>
      <c r="R463" s="107"/>
      <c r="S463" s="107"/>
      <c r="T463" s="107"/>
      <c r="U463" s="107"/>
      <c r="V463" s="107"/>
      <c r="W463" s="107"/>
      <c r="X463" s="107"/>
      <c r="Y463" s="107"/>
      <c r="Z463" s="107"/>
      <c r="AA463" s="107"/>
      <c r="AB463" s="107"/>
      <c r="AC463" s="107"/>
      <c r="AD463" s="107"/>
      <c r="AE463" s="107"/>
      <c r="AF463" s="107"/>
      <c r="AG463" s="107"/>
      <c r="AH463" s="107"/>
      <c r="AI463" s="107"/>
      <c r="AJ463" s="107"/>
      <c r="AK463" s="107"/>
      <c r="AL463" s="107"/>
      <c r="AM463" s="107"/>
      <c r="AN463" s="107"/>
      <c r="AO463" s="107"/>
      <c r="AP463" s="107"/>
      <c r="AQ463" s="107"/>
      <c r="AR463" s="107"/>
      <c r="AS463" s="107"/>
      <c r="AT463" s="107"/>
      <c r="AU463" s="107"/>
      <c r="AV463" s="107"/>
      <c r="AW463" s="107"/>
      <c r="AX463" s="107"/>
      <c r="AY463" s="107"/>
      <c r="AZ463" s="107"/>
      <c r="BA463" s="107"/>
      <c r="BB463" s="107"/>
    </row>
    <row r="464" spans="3:54" ht="12.75" customHeight="1" x14ac:dyDescent="0.25">
      <c r="C464" s="107"/>
      <c r="D464" s="107"/>
      <c r="E464" s="107"/>
      <c r="F464" s="107"/>
      <c r="G464" s="107"/>
      <c r="H464" s="107"/>
      <c r="I464" s="107"/>
      <c r="J464" s="107"/>
      <c r="K464" s="107"/>
      <c r="L464" s="107"/>
      <c r="M464" s="107"/>
      <c r="N464" s="107"/>
      <c r="O464" s="107"/>
      <c r="P464" s="107"/>
      <c r="Q464" s="107"/>
      <c r="R464" s="107"/>
      <c r="S464" s="107"/>
      <c r="T464" s="107"/>
      <c r="U464" s="107"/>
      <c r="V464" s="107"/>
      <c r="W464" s="107"/>
      <c r="X464" s="107"/>
      <c r="Y464" s="107"/>
      <c r="Z464" s="107"/>
      <c r="AA464" s="107"/>
      <c r="AB464" s="107"/>
      <c r="AC464" s="107"/>
      <c r="AD464" s="107"/>
      <c r="AE464" s="107"/>
      <c r="AF464" s="107"/>
      <c r="AG464" s="107"/>
      <c r="AH464" s="107"/>
      <c r="AI464" s="107"/>
      <c r="AJ464" s="107"/>
      <c r="AK464" s="107"/>
      <c r="AL464" s="107"/>
      <c r="AM464" s="107"/>
      <c r="AN464" s="107"/>
      <c r="AO464" s="107"/>
      <c r="AP464" s="107"/>
      <c r="AQ464" s="107"/>
      <c r="AR464" s="107"/>
      <c r="AS464" s="107"/>
      <c r="AT464" s="107"/>
      <c r="AU464" s="107"/>
      <c r="AV464" s="107"/>
      <c r="AW464" s="107"/>
      <c r="AX464" s="107"/>
      <c r="AY464" s="107"/>
      <c r="AZ464" s="107"/>
      <c r="BA464" s="107"/>
      <c r="BB464" s="107"/>
    </row>
    <row r="465" spans="3:54" ht="12.75" customHeight="1" x14ac:dyDescent="0.25">
      <c r="C465" s="107"/>
      <c r="D465" s="107"/>
      <c r="E465" s="107"/>
      <c r="F465" s="107"/>
      <c r="G465" s="107"/>
      <c r="H465" s="107"/>
      <c r="I465" s="107"/>
      <c r="J465" s="107"/>
      <c r="K465" s="107"/>
      <c r="L465" s="107"/>
      <c r="M465" s="107"/>
      <c r="N465" s="107"/>
      <c r="O465" s="107"/>
      <c r="P465" s="107"/>
      <c r="Q465" s="107"/>
      <c r="R465" s="107"/>
      <c r="S465" s="107"/>
      <c r="T465" s="107"/>
      <c r="U465" s="107"/>
      <c r="V465" s="107"/>
      <c r="W465" s="107"/>
      <c r="X465" s="107"/>
      <c r="Y465" s="107"/>
      <c r="Z465" s="107"/>
      <c r="AA465" s="107"/>
      <c r="AB465" s="107"/>
      <c r="AC465" s="107"/>
      <c r="AD465" s="107"/>
      <c r="AE465" s="107"/>
      <c r="AF465" s="107"/>
      <c r="AG465" s="107"/>
      <c r="AH465" s="107"/>
      <c r="AI465" s="107"/>
      <c r="AJ465" s="107"/>
      <c r="AK465" s="107"/>
      <c r="AL465" s="107"/>
      <c r="AM465" s="107"/>
      <c r="AN465" s="107"/>
      <c r="AO465" s="107"/>
      <c r="AP465" s="107"/>
      <c r="AQ465" s="107"/>
      <c r="AR465" s="107"/>
      <c r="AS465" s="107"/>
      <c r="AT465" s="107"/>
      <c r="AU465" s="107"/>
      <c r="AV465" s="107"/>
      <c r="AW465" s="107"/>
      <c r="AX465" s="107"/>
      <c r="AY465" s="107"/>
      <c r="AZ465" s="107"/>
      <c r="BA465" s="107"/>
      <c r="BB465" s="107"/>
    </row>
    <row r="466" spans="3:54" ht="12.75" customHeight="1" x14ac:dyDescent="0.25">
      <c r="C466" s="107"/>
      <c r="D466" s="107"/>
      <c r="E466" s="107"/>
      <c r="F466" s="107"/>
      <c r="G466" s="107"/>
      <c r="H466" s="107"/>
      <c r="I466" s="107"/>
      <c r="J466" s="107"/>
      <c r="K466" s="107"/>
      <c r="L466" s="107"/>
      <c r="M466" s="107"/>
      <c r="N466" s="107"/>
      <c r="O466" s="107"/>
      <c r="P466" s="107"/>
      <c r="Q466" s="107"/>
      <c r="R466" s="107"/>
      <c r="S466" s="107"/>
      <c r="T466" s="107"/>
      <c r="U466" s="107"/>
      <c r="V466" s="107"/>
      <c r="W466" s="107"/>
      <c r="X466" s="107"/>
      <c r="Y466" s="107"/>
      <c r="Z466" s="107"/>
      <c r="AA466" s="107"/>
      <c r="AB466" s="107"/>
      <c r="AC466" s="107"/>
      <c r="AD466" s="107"/>
      <c r="AE466" s="107"/>
      <c r="AF466" s="107"/>
      <c r="AG466" s="107"/>
      <c r="AH466" s="107"/>
      <c r="AI466" s="107"/>
      <c r="AJ466" s="107"/>
      <c r="AK466" s="107"/>
      <c r="AL466" s="107"/>
      <c r="AM466" s="107"/>
      <c r="AN466" s="107"/>
      <c r="AO466" s="107"/>
      <c r="AP466" s="107"/>
      <c r="AQ466" s="107"/>
      <c r="AR466" s="107"/>
      <c r="AS466" s="107"/>
      <c r="AT466" s="107"/>
      <c r="AU466" s="107"/>
      <c r="AV466" s="107"/>
      <c r="AW466" s="107"/>
      <c r="AX466" s="107"/>
      <c r="AY466" s="107"/>
      <c r="AZ466" s="107"/>
      <c r="BA466" s="107"/>
      <c r="BB466" s="107"/>
    </row>
    <row r="467" spans="3:54" ht="12.75" customHeight="1" x14ac:dyDescent="0.25">
      <c r="C467" s="107"/>
      <c r="D467" s="107"/>
      <c r="E467" s="107"/>
      <c r="F467" s="107"/>
      <c r="G467" s="107"/>
      <c r="H467" s="107"/>
      <c r="I467" s="107"/>
      <c r="J467" s="107"/>
      <c r="K467" s="107"/>
      <c r="L467" s="107"/>
      <c r="M467" s="107"/>
      <c r="N467" s="107"/>
      <c r="O467" s="107"/>
      <c r="P467" s="107"/>
      <c r="Q467" s="107"/>
      <c r="R467" s="107"/>
      <c r="S467" s="107"/>
      <c r="T467" s="107"/>
      <c r="U467" s="107"/>
      <c r="V467" s="107"/>
      <c r="W467" s="107"/>
      <c r="X467" s="107"/>
      <c r="Y467" s="107"/>
      <c r="Z467" s="107"/>
      <c r="AA467" s="107"/>
      <c r="AB467" s="107"/>
      <c r="AC467" s="107"/>
      <c r="AD467" s="107"/>
      <c r="AE467" s="107"/>
      <c r="AF467" s="107"/>
      <c r="AG467" s="107"/>
      <c r="AH467" s="107"/>
      <c r="AI467" s="107"/>
      <c r="AJ467" s="107"/>
      <c r="AK467" s="107"/>
      <c r="AL467" s="107"/>
      <c r="AM467" s="107"/>
      <c r="AN467" s="107"/>
      <c r="AO467" s="107"/>
      <c r="AP467" s="107"/>
      <c r="AQ467" s="107"/>
      <c r="AR467" s="107"/>
      <c r="AS467" s="107"/>
      <c r="AT467" s="107"/>
      <c r="AU467" s="107"/>
      <c r="AV467" s="107"/>
      <c r="AW467" s="107"/>
      <c r="AX467" s="107"/>
      <c r="AY467" s="107"/>
      <c r="AZ467" s="107"/>
      <c r="BA467" s="107"/>
      <c r="BB467" s="107"/>
    </row>
    <row r="468" spans="3:54" ht="12.75" customHeight="1" x14ac:dyDescent="0.25">
      <c r="C468" s="107"/>
      <c r="D468" s="107"/>
      <c r="E468" s="107"/>
      <c r="F468" s="107"/>
      <c r="G468" s="107"/>
      <c r="H468" s="107"/>
      <c r="I468" s="107"/>
      <c r="J468" s="107"/>
      <c r="K468" s="107"/>
      <c r="L468" s="107"/>
      <c r="M468" s="107"/>
      <c r="N468" s="107"/>
      <c r="O468" s="107"/>
      <c r="P468" s="107"/>
      <c r="Q468" s="107"/>
      <c r="R468" s="107"/>
      <c r="S468" s="107"/>
      <c r="T468" s="107"/>
      <c r="U468" s="107"/>
      <c r="V468" s="107"/>
      <c r="W468" s="107"/>
      <c r="X468" s="107"/>
      <c r="Y468" s="107"/>
      <c r="Z468" s="107"/>
      <c r="AA468" s="107"/>
      <c r="AB468" s="107"/>
      <c r="AC468" s="107"/>
      <c r="AD468" s="107"/>
      <c r="AE468" s="107"/>
      <c r="AF468" s="107"/>
      <c r="AG468" s="107"/>
      <c r="AH468" s="107"/>
      <c r="AI468" s="107"/>
      <c r="AJ468" s="107"/>
      <c r="AK468" s="107"/>
      <c r="AL468" s="107"/>
      <c r="AM468" s="107"/>
      <c r="AN468" s="107"/>
      <c r="AO468" s="107"/>
      <c r="AP468" s="107"/>
      <c r="AQ468" s="107"/>
      <c r="AR468" s="107"/>
      <c r="AS468" s="107"/>
      <c r="AT468" s="107"/>
      <c r="AU468" s="107"/>
      <c r="AV468" s="107"/>
      <c r="AW468" s="107"/>
      <c r="AX468" s="107"/>
      <c r="AY468" s="107"/>
      <c r="AZ468" s="107"/>
      <c r="BA468" s="107"/>
      <c r="BB468" s="107"/>
    </row>
    <row r="469" spans="3:54" ht="12.75" customHeight="1" x14ac:dyDescent="0.25">
      <c r="C469" s="107"/>
      <c r="D469" s="107"/>
      <c r="E469" s="107"/>
      <c r="F469" s="107"/>
      <c r="G469" s="107"/>
      <c r="H469" s="107"/>
      <c r="I469" s="107"/>
      <c r="J469" s="107"/>
      <c r="K469" s="107"/>
      <c r="L469" s="107"/>
      <c r="M469" s="107"/>
      <c r="N469" s="107"/>
      <c r="O469" s="107"/>
      <c r="P469" s="107"/>
      <c r="Q469" s="107"/>
      <c r="R469" s="107"/>
      <c r="S469" s="107"/>
      <c r="T469" s="107"/>
      <c r="U469" s="107"/>
      <c r="V469" s="107"/>
      <c r="W469" s="107"/>
      <c r="X469" s="107"/>
      <c r="Y469" s="107"/>
      <c r="Z469" s="107"/>
      <c r="AA469" s="107"/>
      <c r="AB469" s="107"/>
      <c r="AC469" s="107"/>
      <c r="AD469" s="107"/>
      <c r="AE469" s="107"/>
      <c r="AF469" s="107"/>
      <c r="AG469" s="107"/>
      <c r="AH469" s="107"/>
      <c r="AI469" s="107"/>
      <c r="AJ469" s="107"/>
      <c r="AK469" s="107"/>
      <c r="AL469" s="107"/>
      <c r="AM469" s="107"/>
      <c r="AN469" s="107"/>
      <c r="AO469" s="107"/>
      <c r="AP469" s="107"/>
      <c r="AQ469" s="107"/>
      <c r="AR469" s="107"/>
      <c r="AS469" s="107"/>
      <c r="AT469" s="107"/>
      <c r="AU469" s="107"/>
      <c r="AV469" s="107"/>
      <c r="AW469" s="107"/>
      <c r="AX469" s="107"/>
      <c r="AY469" s="107"/>
      <c r="AZ469" s="107"/>
      <c r="BA469" s="107"/>
      <c r="BB469" s="107"/>
    </row>
    <row r="470" spans="3:54" ht="12.75" customHeight="1" x14ac:dyDescent="0.25">
      <c r="C470" s="107"/>
      <c r="D470" s="107"/>
      <c r="E470" s="107"/>
      <c r="F470" s="107"/>
      <c r="G470" s="107"/>
      <c r="H470" s="107"/>
      <c r="I470" s="107"/>
      <c r="J470" s="107"/>
      <c r="K470" s="107"/>
      <c r="L470" s="107"/>
      <c r="M470" s="107"/>
      <c r="N470" s="107"/>
      <c r="O470" s="107"/>
      <c r="P470" s="107"/>
      <c r="Q470" s="107"/>
      <c r="R470" s="107"/>
      <c r="S470" s="107"/>
      <c r="T470" s="107"/>
      <c r="U470" s="107"/>
      <c r="V470" s="107"/>
      <c r="W470" s="107"/>
      <c r="X470" s="107"/>
      <c r="Y470" s="107"/>
      <c r="Z470" s="107"/>
      <c r="AA470" s="107"/>
      <c r="AB470" s="107"/>
      <c r="AC470" s="107"/>
      <c r="AD470" s="107"/>
      <c r="AE470" s="107"/>
      <c r="AF470" s="107"/>
      <c r="AG470" s="107"/>
      <c r="AH470" s="107"/>
      <c r="AI470" s="107"/>
      <c r="AJ470" s="107"/>
      <c r="AK470" s="107"/>
      <c r="AL470" s="107"/>
      <c r="AM470" s="107"/>
      <c r="AN470" s="107"/>
      <c r="AO470" s="107"/>
      <c r="AP470" s="107"/>
      <c r="AQ470" s="107"/>
      <c r="AR470" s="107"/>
      <c r="AS470" s="107"/>
      <c r="AT470" s="107"/>
      <c r="AU470" s="107"/>
      <c r="AV470" s="107"/>
      <c r="AW470" s="107"/>
      <c r="AX470" s="107"/>
      <c r="AY470" s="107"/>
      <c r="AZ470" s="107"/>
      <c r="BA470" s="107"/>
      <c r="BB470" s="107"/>
    </row>
    <row r="471" spans="3:54" ht="12.75" customHeight="1" x14ac:dyDescent="0.25">
      <c r="C471" s="107"/>
      <c r="D471" s="107"/>
      <c r="E471" s="107"/>
      <c r="F471" s="107"/>
      <c r="G471" s="107"/>
      <c r="H471" s="107"/>
      <c r="I471" s="107"/>
      <c r="J471" s="107"/>
      <c r="K471" s="107"/>
      <c r="L471" s="107"/>
      <c r="M471" s="107"/>
      <c r="N471" s="107"/>
      <c r="O471" s="107"/>
      <c r="P471" s="107"/>
      <c r="Q471" s="107"/>
      <c r="R471" s="107"/>
      <c r="S471" s="107"/>
      <c r="T471" s="107"/>
      <c r="U471" s="107"/>
      <c r="V471" s="107"/>
      <c r="W471" s="107"/>
      <c r="X471" s="107"/>
      <c r="Y471" s="107"/>
      <c r="Z471" s="107"/>
      <c r="AA471" s="107"/>
      <c r="AB471" s="107"/>
      <c r="AC471" s="107"/>
      <c r="AD471" s="107"/>
      <c r="AE471" s="107"/>
      <c r="AF471" s="107"/>
      <c r="AG471" s="107"/>
      <c r="AH471" s="107"/>
      <c r="AI471" s="107"/>
      <c r="AJ471" s="107"/>
      <c r="AK471" s="107"/>
      <c r="AL471" s="107"/>
      <c r="AM471" s="107"/>
      <c r="AN471" s="107"/>
      <c r="AO471" s="107"/>
      <c r="AP471" s="107"/>
      <c r="AQ471" s="107"/>
      <c r="AR471" s="107"/>
      <c r="AS471" s="107"/>
      <c r="AT471" s="107"/>
      <c r="AU471" s="107"/>
      <c r="AV471" s="107"/>
      <c r="AW471" s="107"/>
      <c r="AX471" s="107"/>
      <c r="AY471" s="107"/>
      <c r="AZ471" s="107"/>
      <c r="BA471" s="107"/>
      <c r="BB471" s="107"/>
    </row>
    <row r="472" spans="3:54" ht="12.75" customHeight="1" x14ac:dyDescent="0.25">
      <c r="C472" s="107"/>
      <c r="D472" s="107"/>
      <c r="E472" s="107"/>
      <c r="F472" s="107"/>
      <c r="G472" s="107"/>
      <c r="H472" s="107"/>
      <c r="I472" s="107"/>
      <c r="J472" s="107"/>
      <c r="K472" s="107"/>
      <c r="L472" s="107"/>
      <c r="M472" s="107"/>
      <c r="N472" s="107"/>
      <c r="O472" s="107"/>
      <c r="P472" s="107"/>
      <c r="Q472" s="107"/>
      <c r="R472" s="107"/>
      <c r="S472" s="107"/>
      <c r="T472" s="107"/>
      <c r="U472" s="107"/>
      <c r="V472" s="107"/>
      <c r="W472" s="107"/>
      <c r="X472" s="107"/>
      <c r="Y472" s="107"/>
      <c r="Z472" s="107"/>
      <c r="AA472" s="107"/>
      <c r="AB472" s="107"/>
      <c r="AC472" s="107"/>
      <c r="AD472" s="107"/>
      <c r="AE472" s="107"/>
      <c r="AF472" s="107"/>
      <c r="AG472" s="107"/>
      <c r="AH472" s="107"/>
      <c r="AI472" s="107"/>
      <c r="AJ472" s="107"/>
      <c r="AK472" s="107"/>
      <c r="AL472" s="107"/>
      <c r="AM472" s="107"/>
      <c r="AN472" s="107"/>
      <c r="AO472" s="107"/>
      <c r="AP472" s="107"/>
      <c r="AQ472" s="107"/>
      <c r="AR472" s="107"/>
      <c r="AS472" s="107"/>
      <c r="AT472" s="107"/>
      <c r="AU472" s="107"/>
      <c r="AV472" s="107"/>
      <c r="AW472" s="107"/>
      <c r="AX472" s="107"/>
      <c r="AY472" s="107"/>
      <c r="AZ472" s="107"/>
      <c r="BA472" s="107"/>
      <c r="BB472" s="107"/>
    </row>
    <row r="473" spans="3:54" ht="12.75" customHeight="1" x14ac:dyDescent="0.25">
      <c r="C473" s="107"/>
      <c r="D473" s="107"/>
      <c r="E473" s="107"/>
      <c r="F473" s="107"/>
      <c r="G473" s="107"/>
      <c r="H473" s="107"/>
      <c r="I473" s="107"/>
      <c r="J473" s="107"/>
      <c r="K473" s="107"/>
      <c r="L473" s="107"/>
      <c r="M473" s="107"/>
      <c r="N473" s="107"/>
      <c r="O473" s="107"/>
      <c r="P473" s="107"/>
      <c r="Q473" s="107"/>
      <c r="R473" s="107"/>
      <c r="S473" s="107"/>
      <c r="T473" s="107"/>
      <c r="U473" s="107"/>
      <c r="V473" s="107"/>
      <c r="W473" s="107"/>
      <c r="X473" s="107"/>
      <c r="Y473" s="107"/>
      <c r="Z473" s="107"/>
      <c r="AA473" s="107"/>
      <c r="AB473" s="107"/>
      <c r="AC473" s="107"/>
      <c r="AD473" s="107"/>
      <c r="AE473" s="107"/>
      <c r="AF473" s="107"/>
      <c r="AG473" s="107"/>
      <c r="AH473" s="107"/>
      <c r="AI473" s="107"/>
      <c r="AJ473" s="107"/>
      <c r="AK473" s="107"/>
      <c r="AL473" s="107"/>
      <c r="AM473" s="107"/>
      <c r="AN473" s="107"/>
      <c r="AO473" s="107"/>
      <c r="AP473" s="107"/>
      <c r="AQ473" s="107"/>
      <c r="AR473" s="107"/>
      <c r="AS473" s="107"/>
      <c r="AT473" s="107"/>
      <c r="AU473" s="107"/>
      <c r="AV473" s="107"/>
      <c r="AW473" s="107"/>
      <c r="AX473" s="107"/>
      <c r="AY473" s="107"/>
      <c r="AZ473" s="107"/>
      <c r="BA473" s="107"/>
      <c r="BB473" s="107"/>
    </row>
    <row r="474" spans="3:54" ht="12.75" customHeight="1" x14ac:dyDescent="0.25">
      <c r="C474" s="107"/>
      <c r="D474" s="107"/>
      <c r="E474" s="107"/>
      <c r="F474" s="107"/>
      <c r="G474" s="107"/>
      <c r="H474" s="107"/>
      <c r="I474" s="107"/>
      <c r="J474" s="107"/>
      <c r="K474" s="107"/>
      <c r="L474" s="107"/>
      <c r="M474" s="107"/>
      <c r="N474" s="107"/>
      <c r="O474" s="107"/>
      <c r="P474" s="107"/>
      <c r="Q474" s="107"/>
      <c r="R474" s="107"/>
      <c r="S474" s="107"/>
      <c r="T474" s="107"/>
      <c r="U474" s="107"/>
      <c r="V474" s="107"/>
      <c r="W474" s="107"/>
      <c r="X474" s="107"/>
      <c r="Y474" s="107"/>
      <c r="Z474" s="107"/>
      <c r="AA474" s="107"/>
      <c r="AB474" s="107"/>
      <c r="AC474" s="107"/>
      <c r="AD474" s="107"/>
      <c r="AE474" s="107"/>
      <c r="AF474" s="107"/>
      <c r="AG474" s="107"/>
      <c r="AH474" s="107"/>
      <c r="AI474" s="107"/>
      <c r="AJ474" s="107"/>
      <c r="AK474" s="107"/>
      <c r="AL474" s="107"/>
      <c r="AM474" s="107"/>
      <c r="AN474" s="107"/>
      <c r="AO474" s="107"/>
      <c r="AP474" s="107"/>
      <c r="AQ474" s="107"/>
      <c r="AR474" s="107"/>
      <c r="AS474" s="107"/>
      <c r="AT474" s="107"/>
      <c r="AU474" s="107"/>
      <c r="AV474" s="107"/>
      <c r="AW474" s="107"/>
      <c r="AX474" s="107"/>
      <c r="AY474" s="107"/>
      <c r="AZ474" s="107"/>
      <c r="BA474" s="107"/>
      <c r="BB474" s="107"/>
    </row>
    <row r="475" spans="3:54" ht="12.75" customHeight="1" x14ac:dyDescent="0.25">
      <c r="C475" s="107"/>
      <c r="D475" s="107"/>
      <c r="E475" s="107"/>
      <c r="F475" s="107"/>
      <c r="G475" s="107"/>
      <c r="H475" s="107"/>
      <c r="I475" s="107"/>
      <c r="J475" s="107"/>
      <c r="K475" s="107"/>
      <c r="L475" s="107"/>
      <c r="M475" s="107"/>
      <c r="N475" s="107"/>
      <c r="O475" s="107"/>
      <c r="P475" s="107"/>
      <c r="Q475" s="107"/>
      <c r="R475" s="107"/>
      <c r="S475" s="107"/>
      <c r="T475" s="107"/>
      <c r="U475" s="107"/>
      <c r="V475" s="107"/>
      <c r="W475" s="107"/>
      <c r="X475" s="107"/>
      <c r="Y475" s="107"/>
      <c r="Z475" s="107"/>
      <c r="AA475" s="107"/>
      <c r="AB475" s="107"/>
      <c r="AC475" s="107"/>
      <c r="AD475" s="107"/>
      <c r="AE475" s="107"/>
      <c r="AF475" s="107"/>
      <c r="AG475" s="107"/>
      <c r="AH475" s="107"/>
      <c r="AI475" s="107"/>
      <c r="AJ475" s="107"/>
      <c r="AK475" s="107"/>
      <c r="AL475" s="107"/>
      <c r="AM475" s="107"/>
      <c r="AN475" s="107"/>
      <c r="AO475" s="107"/>
      <c r="AP475" s="107"/>
      <c r="AQ475" s="107"/>
      <c r="AR475" s="107"/>
      <c r="AS475" s="107"/>
      <c r="AT475" s="107"/>
      <c r="AU475" s="107"/>
      <c r="AV475" s="107"/>
      <c r="AW475" s="107"/>
      <c r="AX475" s="107"/>
      <c r="AY475" s="107"/>
      <c r="AZ475" s="107"/>
      <c r="BA475" s="107"/>
      <c r="BB475" s="107"/>
    </row>
    <row r="476" spans="3:54" ht="12.75" customHeight="1" x14ac:dyDescent="0.25">
      <c r="C476" s="107"/>
      <c r="D476" s="107"/>
      <c r="E476" s="107"/>
      <c r="F476" s="107"/>
      <c r="G476" s="107"/>
      <c r="H476" s="107"/>
      <c r="I476" s="107"/>
      <c r="J476" s="107"/>
      <c r="K476" s="107"/>
      <c r="L476" s="107"/>
      <c r="M476" s="107"/>
      <c r="N476" s="107"/>
      <c r="O476" s="107"/>
      <c r="P476" s="107"/>
      <c r="Q476" s="107"/>
      <c r="R476" s="107"/>
      <c r="S476" s="107"/>
      <c r="T476" s="107"/>
      <c r="U476" s="107"/>
      <c r="V476" s="107"/>
      <c r="W476" s="107"/>
      <c r="X476" s="107"/>
      <c r="Y476" s="107"/>
      <c r="Z476" s="107"/>
      <c r="AA476" s="107"/>
      <c r="AB476" s="107"/>
      <c r="AC476" s="107"/>
      <c r="AD476" s="107"/>
      <c r="AE476" s="107"/>
      <c r="AF476" s="107"/>
      <c r="AG476" s="107"/>
      <c r="AH476" s="107"/>
      <c r="AI476" s="107"/>
      <c r="AJ476" s="107"/>
      <c r="AK476" s="107"/>
      <c r="AL476" s="107"/>
      <c r="AM476" s="107"/>
      <c r="AN476" s="107"/>
      <c r="AO476" s="107"/>
      <c r="AP476" s="107"/>
      <c r="AQ476" s="107"/>
      <c r="AR476" s="107"/>
      <c r="AS476" s="107"/>
      <c r="AT476" s="107"/>
      <c r="AU476" s="107"/>
      <c r="AV476" s="107"/>
      <c r="AW476" s="107"/>
      <c r="AX476" s="107"/>
      <c r="AY476" s="107"/>
      <c r="AZ476" s="107"/>
      <c r="BA476" s="107"/>
      <c r="BB476" s="107"/>
    </row>
    <row r="477" spans="3:54" ht="12.75" customHeight="1" x14ac:dyDescent="0.25">
      <c r="C477" s="107"/>
      <c r="D477" s="107"/>
      <c r="E477" s="107"/>
      <c r="F477" s="107"/>
      <c r="G477" s="107"/>
      <c r="H477" s="107"/>
      <c r="I477" s="107"/>
      <c r="J477" s="107"/>
      <c r="K477" s="107"/>
      <c r="L477" s="107"/>
      <c r="M477" s="107"/>
      <c r="N477" s="107"/>
      <c r="O477" s="107"/>
      <c r="P477" s="107"/>
      <c r="Q477" s="107"/>
      <c r="R477" s="107"/>
      <c r="S477" s="107"/>
      <c r="T477" s="107"/>
      <c r="U477" s="107"/>
      <c r="V477" s="107"/>
      <c r="W477" s="107"/>
      <c r="X477" s="107"/>
      <c r="Y477" s="107"/>
      <c r="Z477" s="107"/>
      <c r="AA477" s="107"/>
      <c r="AB477" s="107"/>
      <c r="AC477" s="107"/>
      <c r="AD477" s="107"/>
      <c r="AE477" s="107"/>
      <c r="AF477" s="107"/>
      <c r="AG477" s="107"/>
      <c r="AH477" s="107"/>
      <c r="AI477" s="107"/>
      <c r="AJ477" s="107"/>
      <c r="AK477" s="107"/>
      <c r="AL477" s="107"/>
      <c r="AM477" s="107"/>
      <c r="AN477" s="107"/>
      <c r="AO477" s="107"/>
      <c r="AP477" s="107"/>
      <c r="AQ477" s="107"/>
      <c r="AR477" s="107"/>
      <c r="AS477" s="107"/>
      <c r="AT477" s="107"/>
      <c r="AU477" s="107"/>
      <c r="AV477" s="107"/>
      <c r="AW477" s="107"/>
      <c r="AX477" s="107"/>
      <c r="AY477" s="107"/>
      <c r="AZ477" s="107"/>
      <c r="BA477" s="107"/>
      <c r="BB477" s="107"/>
    </row>
    <row r="478" spans="3:54" ht="12.75" customHeight="1" x14ac:dyDescent="0.25">
      <c r="C478" s="107"/>
      <c r="D478" s="107"/>
      <c r="E478" s="107"/>
      <c r="F478" s="107"/>
      <c r="G478" s="107"/>
      <c r="H478" s="107"/>
      <c r="I478" s="107"/>
      <c r="J478" s="107"/>
      <c r="K478" s="107"/>
      <c r="L478" s="107"/>
      <c r="M478" s="107"/>
      <c r="N478" s="107"/>
      <c r="O478" s="107"/>
      <c r="P478" s="107"/>
      <c r="Q478" s="107"/>
      <c r="R478" s="107"/>
      <c r="S478" s="107"/>
      <c r="T478" s="107"/>
      <c r="U478" s="107"/>
      <c r="V478" s="107"/>
      <c r="W478" s="107"/>
      <c r="X478" s="107"/>
      <c r="Y478" s="107"/>
      <c r="Z478" s="107"/>
      <c r="AA478" s="107"/>
      <c r="AB478" s="107"/>
      <c r="AC478" s="107"/>
      <c r="AD478" s="107"/>
      <c r="AE478" s="107"/>
      <c r="AF478" s="107"/>
      <c r="AG478" s="107"/>
      <c r="AH478" s="107"/>
      <c r="AI478" s="107"/>
      <c r="AJ478" s="107"/>
      <c r="AK478" s="107"/>
      <c r="AL478" s="107"/>
      <c r="AM478" s="107"/>
      <c r="AN478" s="107"/>
      <c r="AO478" s="107"/>
      <c r="AP478" s="107"/>
      <c r="AQ478" s="107"/>
      <c r="AR478" s="107"/>
      <c r="AS478" s="107"/>
      <c r="AT478" s="107"/>
      <c r="AU478" s="107"/>
      <c r="AV478" s="107"/>
      <c r="AW478" s="107"/>
      <c r="AX478" s="107"/>
      <c r="AY478" s="107"/>
      <c r="AZ478" s="107"/>
      <c r="BA478" s="107"/>
      <c r="BB478" s="107"/>
    </row>
    <row r="479" spans="3:54" ht="12.75" customHeight="1" x14ac:dyDescent="0.25">
      <c r="C479" s="107"/>
      <c r="D479" s="107"/>
      <c r="E479" s="107"/>
      <c r="F479" s="107"/>
      <c r="G479" s="107"/>
      <c r="H479" s="107"/>
      <c r="I479" s="107"/>
      <c r="J479" s="107"/>
      <c r="K479" s="107"/>
      <c r="L479" s="107"/>
      <c r="M479" s="107"/>
      <c r="N479" s="107"/>
      <c r="O479" s="107"/>
      <c r="P479" s="107"/>
      <c r="Q479" s="107"/>
      <c r="R479" s="107"/>
      <c r="S479" s="107"/>
      <c r="T479" s="107"/>
      <c r="U479" s="107"/>
      <c r="V479" s="107"/>
      <c r="W479" s="107"/>
      <c r="X479" s="107"/>
      <c r="Y479" s="107"/>
      <c r="Z479" s="107"/>
      <c r="AA479" s="107"/>
      <c r="AB479" s="107"/>
      <c r="AC479" s="107"/>
      <c r="AD479" s="107"/>
      <c r="AE479" s="107"/>
      <c r="AF479" s="107"/>
      <c r="AG479" s="107"/>
      <c r="AH479" s="107"/>
      <c r="AI479" s="107"/>
      <c r="AJ479" s="107"/>
      <c r="AK479" s="107"/>
      <c r="AL479" s="107"/>
      <c r="AM479" s="107"/>
      <c r="AN479" s="107"/>
      <c r="AO479" s="107"/>
      <c r="AP479" s="107"/>
      <c r="AQ479" s="107"/>
      <c r="AR479" s="107"/>
      <c r="AS479" s="107"/>
      <c r="AT479" s="107"/>
      <c r="AU479" s="107"/>
      <c r="AV479" s="107"/>
      <c r="AW479" s="107"/>
      <c r="AX479" s="107"/>
      <c r="AY479" s="107"/>
      <c r="AZ479" s="107"/>
      <c r="BA479" s="107"/>
      <c r="BB479" s="107"/>
    </row>
    <row r="480" spans="3:54" ht="12.75" customHeight="1" x14ac:dyDescent="0.25">
      <c r="C480" s="107"/>
      <c r="D480" s="107"/>
      <c r="E480" s="107"/>
      <c r="F480" s="107"/>
      <c r="G480" s="107"/>
      <c r="H480" s="107"/>
      <c r="I480" s="107"/>
      <c r="J480" s="107"/>
      <c r="K480" s="107"/>
      <c r="L480" s="107"/>
      <c r="M480" s="107"/>
      <c r="N480" s="107"/>
      <c r="O480" s="107"/>
      <c r="P480" s="107"/>
      <c r="Q480" s="107"/>
      <c r="R480" s="107"/>
      <c r="S480" s="107"/>
      <c r="T480" s="107"/>
      <c r="U480" s="107"/>
      <c r="V480" s="107"/>
      <c r="W480" s="107"/>
      <c r="X480" s="107"/>
      <c r="Y480" s="107"/>
      <c r="Z480" s="107"/>
      <c r="AA480" s="107"/>
      <c r="AB480" s="107"/>
      <c r="AC480" s="107"/>
      <c r="AD480" s="107"/>
      <c r="AE480" s="107"/>
      <c r="AF480" s="107"/>
      <c r="AG480" s="107"/>
      <c r="AH480" s="107"/>
      <c r="AI480" s="107"/>
      <c r="AJ480" s="107"/>
      <c r="AK480" s="107"/>
      <c r="AL480" s="107"/>
      <c r="AM480" s="107"/>
      <c r="AN480" s="107"/>
      <c r="AO480" s="107"/>
      <c r="AP480" s="107"/>
      <c r="AQ480" s="107"/>
      <c r="AR480" s="107"/>
      <c r="AS480" s="107"/>
      <c r="AT480" s="107"/>
      <c r="AU480" s="107"/>
      <c r="AV480" s="107"/>
      <c r="AW480" s="107"/>
      <c r="AX480" s="107"/>
      <c r="AY480" s="107"/>
      <c r="AZ480" s="107"/>
      <c r="BA480" s="107"/>
      <c r="BB480" s="107"/>
    </row>
    <row r="481" spans="3:54" ht="12.75" customHeight="1" x14ac:dyDescent="0.25">
      <c r="C481" s="107"/>
      <c r="D481" s="107"/>
      <c r="E481" s="107"/>
      <c r="F481" s="107"/>
      <c r="G481" s="107"/>
      <c r="H481" s="107"/>
      <c r="I481" s="107"/>
      <c r="J481" s="107"/>
      <c r="K481" s="107"/>
      <c r="L481" s="107"/>
      <c r="M481" s="107"/>
      <c r="N481" s="107"/>
      <c r="O481" s="107"/>
      <c r="P481" s="107"/>
      <c r="Q481" s="107"/>
      <c r="R481" s="107"/>
      <c r="S481" s="107"/>
      <c r="T481" s="107"/>
      <c r="U481" s="107"/>
      <c r="V481" s="107"/>
      <c r="W481" s="107"/>
      <c r="X481" s="107"/>
      <c r="Y481" s="107"/>
      <c r="Z481" s="107"/>
      <c r="AA481" s="107"/>
      <c r="AB481" s="107"/>
      <c r="AC481" s="107"/>
      <c r="AD481" s="107"/>
      <c r="AE481" s="107"/>
      <c r="AF481" s="107"/>
      <c r="AG481" s="107"/>
      <c r="AH481" s="107"/>
      <c r="AI481" s="107"/>
      <c r="AJ481" s="107"/>
      <c r="AK481" s="107"/>
      <c r="AL481" s="107"/>
      <c r="AM481" s="107"/>
      <c r="AN481" s="107"/>
      <c r="AO481" s="107"/>
      <c r="AP481" s="107"/>
      <c r="AQ481" s="107"/>
      <c r="AR481" s="107"/>
      <c r="AS481" s="107"/>
      <c r="AT481" s="107"/>
      <c r="AU481" s="107"/>
      <c r="AV481" s="107"/>
      <c r="AW481" s="107"/>
      <c r="AX481" s="107"/>
      <c r="AY481" s="107"/>
      <c r="AZ481" s="107"/>
      <c r="BA481" s="107"/>
      <c r="BB481" s="107"/>
    </row>
    <row r="482" spans="3:54" ht="12.75" customHeight="1" x14ac:dyDescent="0.25">
      <c r="C482" s="107"/>
      <c r="D482" s="107"/>
      <c r="E482" s="107"/>
      <c r="F482" s="107"/>
      <c r="G482" s="107"/>
      <c r="H482" s="107"/>
      <c r="I482" s="107"/>
      <c r="J482" s="107"/>
      <c r="K482" s="107"/>
      <c r="L482" s="107"/>
      <c r="M482" s="107"/>
      <c r="N482" s="107"/>
      <c r="O482" s="107"/>
      <c r="P482" s="107"/>
      <c r="Q482" s="107"/>
      <c r="R482" s="107"/>
      <c r="S482" s="107"/>
      <c r="T482" s="107"/>
      <c r="U482" s="107"/>
      <c r="V482" s="107"/>
      <c r="W482" s="107"/>
      <c r="X482" s="107"/>
      <c r="Y482" s="107"/>
      <c r="Z482" s="107"/>
      <c r="AA482" s="107"/>
      <c r="AB482" s="107"/>
      <c r="AC482" s="107"/>
      <c r="AD482" s="107"/>
      <c r="AE482" s="107"/>
      <c r="AF482" s="107"/>
      <c r="AG482" s="107"/>
      <c r="AH482" s="107"/>
      <c r="AI482" s="107"/>
      <c r="AJ482" s="107"/>
      <c r="AK482" s="107"/>
      <c r="AL482" s="107"/>
      <c r="AM482" s="107"/>
      <c r="AN482" s="107"/>
      <c r="AO482" s="107"/>
      <c r="AP482" s="107"/>
      <c r="AQ482" s="107"/>
      <c r="AR482" s="107"/>
      <c r="AS482" s="107"/>
      <c r="AT482" s="107"/>
      <c r="AU482" s="107"/>
      <c r="AV482" s="107"/>
      <c r="AW482" s="107"/>
      <c r="AX482" s="107"/>
      <c r="AY482" s="107"/>
      <c r="AZ482" s="107"/>
      <c r="BA482" s="107"/>
      <c r="BB482" s="107"/>
    </row>
    <row r="483" spans="3:54" ht="12.75" customHeight="1" x14ac:dyDescent="0.25">
      <c r="C483" s="107"/>
      <c r="D483" s="107"/>
      <c r="E483" s="107"/>
      <c r="F483" s="107"/>
      <c r="G483" s="107"/>
      <c r="H483" s="107"/>
      <c r="I483" s="107"/>
      <c r="J483" s="107"/>
      <c r="K483" s="107"/>
      <c r="L483" s="107"/>
      <c r="M483" s="107"/>
      <c r="N483" s="107"/>
      <c r="O483" s="107"/>
      <c r="P483" s="107"/>
      <c r="Q483" s="107"/>
      <c r="R483" s="107"/>
      <c r="S483" s="107"/>
      <c r="T483" s="107"/>
      <c r="U483" s="107"/>
      <c r="V483" s="107"/>
      <c r="W483" s="107"/>
      <c r="X483" s="107"/>
      <c r="Y483" s="107"/>
      <c r="Z483" s="107"/>
      <c r="AA483" s="107"/>
      <c r="AB483" s="107"/>
      <c r="AC483" s="107"/>
      <c r="AD483" s="107"/>
      <c r="AE483" s="107"/>
      <c r="AF483" s="107"/>
      <c r="AG483" s="107"/>
      <c r="AH483" s="107"/>
      <c r="AI483" s="107"/>
      <c r="AJ483" s="107"/>
      <c r="AK483" s="107"/>
      <c r="AL483" s="107"/>
      <c r="AM483" s="107"/>
      <c r="AN483" s="107"/>
      <c r="AO483" s="107"/>
      <c r="AP483" s="107"/>
      <c r="AQ483" s="107"/>
      <c r="AR483" s="107"/>
      <c r="AS483" s="107"/>
      <c r="AT483" s="107"/>
      <c r="AU483" s="107"/>
      <c r="AV483" s="107"/>
      <c r="AW483" s="107"/>
      <c r="AX483" s="107"/>
      <c r="AY483" s="107"/>
      <c r="AZ483" s="107"/>
      <c r="BA483" s="107"/>
      <c r="BB483" s="107"/>
    </row>
    <row r="484" spans="3:54" ht="12.75" customHeight="1" x14ac:dyDescent="0.25">
      <c r="C484" s="107"/>
      <c r="D484" s="107"/>
      <c r="E484" s="107"/>
      <c r="F484" s="107"/>
      <c r="G484" s="107"/>
      <c r="H484" s="107"/>
      <c r="I484" s="107"/>
      <c r="J484" s="107"/>
      <c r="K484" s="107"/>
      <c r="L484" s="107"/>
      <c r="M484" s="107"/>
      <c r="N484" s="107"/>
      <c r="O484" s="107"/>
      <c r="P484" s="107"/>
      <c r="Q484" s="107"/>
      <c r="R484" s="107"/>
      <c r="S484" s="107"/>
      <c r="T484" s="107"/>
      <c r="U484" s="107"/>
      <c r="V484" s="107"/>
      <c r="W484" s="107"/>
      <c r="X484" s="107"/>
      <c r="Y484" s="107"/>
      <c r="Z484" s="107"/>
      <c r="AA484" s="107"/>
      <c r="AB484" s="107"/>
      <c r="AC484" s="107"/>
      <c r="AD484" s="107"/>
      <c r="AE484" s="107"/>
      <c r="AF484" s="107"/>
      <c r="AG484" s="107"/>
      <c r="AH484" s="107"/>
      <c r="AI484" s="107"/>
      <c r="AJ484" s="107"/>
      <c r="AK484" s="107"/>
      <c r="AL484" s="107"/>
      <c r="AM484" s="107"/>
      <c r="AN484" s="107"/>
      <c r="AO484" s="107"/>
      <c r="AP484" s="107"/>
      <c r="AQ484" s="107"/>
      <c r="AR484" s="107"/>
      <c r="AS484" s="107"/>
      <c r="AT484" s="107"/>
      <c r="AU484" s="107"/>
      <c r="AV484" s="107"/>
      <c r="AW484" s="107"/>
      <c r="AX484" s="107"/>
      <c r="AY484" s="107"/>
      <c r="AZ484" s="107"/>
      <c r="BA484" s="107"/>
      <c r="BB484" s="107"/>
    </row>
    <row r="485" spans="3:54" ht="12.75" customHeight="1" x14ac:dyDescent="0.25">
      <c r="C485" s="107"/>
      <c r="D485" s="107"/>
      <c r="E485" s="107"/>
      <c r="F485" s="107"/>
      <c r="G485" s="107"/>
      <c r="H485" s="107"/>
      <c r="I485" s="107"/>
      <c r="J485" s="107"/>
      <c r="K485" s="107"/>
      <c r="L485" s="107"/>
      <c r="M485" s="107"/>
      <c r="N485" s="107"/>
      <c r="O485" s="107"/>
      <c r="P485" s="107"/>
      <c r="Q485" s="107"/>
      <c r="R485" s="107"/>
      <c r="S485" s="107"/>
      <c r="T485" s="107"/>
      <c r="U485" s="107"/>
      <c r="V485" s="107"/>
      <c r="W485" s="107"/>
      <c r="X485" s="107"/>
      <c r="Y485" s="107"/>
      <c r="Z485" s="107"/>
      <c r="AA485" s="107"/>
      <c r="AB485" s="107"/>
      <c r="AC485" s="107"/>
      <c r="AD485" s="107"/>
      <c r="AE485" s="107"/>
      <c r="AF485" s="107"/>
      <c r="AG485" s="107"/>
      <c r="AH485" s="107"/>
      <c r="AI485" s="107"/>
      <c r="AJ485" s="107"/>
      <c r="AK485" s="107"/>
      <c r="AL485" s="107"/>
      <c r="AM485" s="107"/>
      <c r="AN485" s="107"/>
      <c r="AO485" s="107"/>
      <c r="AP485" s="107"/>
      <c r="AQ485" s="107"/>
      <c r="AR485" s="107"/>
      <c r="AS485" s="107"/>
      <c r="AT485" s="107"/>
      <c r="AU485" s="107"/>
      <c r="AV485" s="107"/>
      <c r="AW485" s="107"/>
      <c r="AX485" s="107"/>
      <c r="AY485" s="107"/>
      <c r="AZ485" s="107"/>
      <c r="BA485" s="107"/>
      <c r="BB485" s="107"/>
    </row>
    <row r="486" spans="3:54" ht="12.75" customHeight="1" x14ac:dyDescent="0.25">
      <c r="C486" s="107"/>
      <c r="D486" s="107"/>
      <c r="E486" s="107"/>
      <c r="F486" s="107"/>
      <c r="G486" s="107"/>
      <c r="H486" s="107"/>
      <c r="I486" s="107"/>
      <c r="J486" s="107"/>
      <c r="K486" s="107"/>
      <c r="L486" s="107"/>
      <c r="M486" s="107"/>
      <c r="N486" s="107"/>
      <c r="O486" s="107"/>
      <c r="P486" s="107"/>
      <c r="Q486" s="107"/>
      <c r="R486" s="107"/>
      <c r="S486" s="107"/>
      <c r="T486" s="107"/>
      <c r="U486" s="107"/>
      <c r="V486" s="107"/>
      <c r="W486" s="107"/>
      <c r="X486" s="107"/>
      <c r="Y486" s="107"/>
      <c r="Z486" s="107"/>
      <c r="AA486" s="107"/>
      <c r="AB486" s="107"/>
      <c r="AC486" s="107"/>
      <c r="AD486" s="107"/>
      <c r="AE486" s="107"/>
      <c r="AF486" s="107"/>
      <c r="AG486" s="107"/>
      <c r="AH486" s="107"/>
      <c r="AI486" s="107"/>
      <c r="AJ486" s="107"/>
      <c r="AK486" s="107"/>
      <c r="AL486" s="107"/>
      <c r="AM486" s="107"/>
      <c r="AN486" s="107"/>
      <c r="AO486" s="107"/>
      <c r="AP486" s="107"/>
      <c r="AQ486" s="107"/>
      <c r="AR486" s="107"/>
      <c r="AS486" s="107"/>
      <c r="AT486" s="107"/>
      <c r="AU486" s="107"/>
      <c r="AV486" s="107"/>
      <c r="AW486" s="107"/>
      <c r="AX486" s="107"/>
      <c r="AY486" s="107"/>
      <c r="AZ486" s="107"/>
      <c r="BA486" s="107"/>
      <c r="BB486" s="107"/>
    </row>
    <row r="487" spans="3:54" ht="12.75" customHeight="1" x14ac:dyDescent="0.25">
      <c r="C487" s="107"/>
      <c r="D487" s="107"/>
      <c r="E487" s="107"/>
      <c r="F487" s="107"/>
      <c r="G487" s="107"/>
      <c r="H487" s="107"/>
      <c r="I487" s="107"/>
      <c r="J487" s="107"/>
      <c r="K487" s="107"/>
      <c r="L487" s="107"/>
      <c r="M487" s="107"/>
      <c r="N487" s="107"/>
      <c r="O487" s="107"/>
      <c r="P487" s="107"/>
      <c r="Q487" s="107"/>
      <c r="R487" s="107"/>
      <c r="S487" s="107"/>
      <c r="T487" s="107"/>
      <c r="U487" s="107"/>
      <c r="V487" s="107"/>
      <c r="W487" s="107"/>
      <c r="X487" s="107"/>
      <c r="Y487" s="107"/>
      <c r="Z487" s="107"/>
      <c r="AA487" s="107"/>
      <c r="AB487" s="107"/>
      <c r="AC487" s="107"/>
      <c r="AD487" s="107"/>
      <c r="AE487" s="107"/>
      <c r="AF487" s="107"/>
      <c r="AG487" s="107"/>
      <c r="AH487" s="107"/>
      <c r="AI487" s="107"/>
      <c r="AJ487" s="107"/>
      <c r="AK487" s="107"/>
      <c r="AL487" s="107"/>
      <c r="AM487" s="107"/>
      <c r="AN487" s="107"/>
      <c r="AO487" s="107"/>
      <c r="AP487" s="107"/>
      <c r="AQ487" s="107"/>
      <c r="AR487" s="107"/>
      <c r="AS487" s="107"/>
      <c r="AT487" s="107"/>
      <c r="AU487" s="107"/>
      <c r="AV487" s="107"/>
      <c r="AW487" s="107"/>
      <c r="AX487" s="107"/>
      <c r="AY487" s="107"/>
      <c r="AZ487" s="107"/>
      <c r="BA487" s="107"/>
      <c r="BB487" s="107"/>
    </row>
    <row r="488" spans="3:54" ht="12.75" customHeight="1" x14ac:dyDescent="0.25">
      <c r="C488" s="107"/>
      <c r="D488" s="107"/>
      <c r="E488" s="107"/>
      <c r="F488" s="107"/>
      <c r="G488" s="107"/>
      <c r="H488" s="107"/>
      <c r="I488" s="107"/>
      <c r="J488" s="107"/>
      <c r="K488" s="107"/>
      <c r="L488" s="107"/>
      <c r="M488" s="107"/>
      <c r="N488" s="107"/>
      <c r="O488" s="107"/>
      <c r="P488" s="107"/>
      <c r="Q488" s="107"/>
      <c r="R488" s="107"/>
      <c r="S488" s="107"/>
      <c r="T488" s="107"/>
      <c r="U488" s="107"/>
      <c r="V488" s="107"/>
      <c r="W488" s="107"/>
      <c r="X488" s="107"/>
      <c r="Y488" s="107"/>
      <c r="Z488" s="107"/>
      <c r="AA488" s="107"/>
      <c r="AB488" s="107"/>
      <c r="AC488" s="107"/>
      <c r="AD488" s="107"/>
      <c r="AE488" s="107"/>
      <c r="AF488" s="107"/>
      <c r="AG488" s="107"/>
      <c r="AH488" s="107"/>
      <c r="AI488" s="107"/>
      <c r="AJ488" s="107"/>
      <c r="AK488" s="107"/>
      <c r="AL488" s="107"/>
      <c r="AM488" s="107"/>
      <c r="AN488" s="107"/>
      <c r="AO488" s="107"/>
      <c r="AP488" s="107"/>
      <c r="AQ488" s="107"/>
      <c r="AR488" s="107"/>
      <c r="AS488" s="107"/>
      <c r="AT488" s="107"/>
      <c r="AU488" s="107"/>
      <c r="AV488" s="107"/>
      <c r="AW488" s="107"/>
      <c r="AX488" s="107"/>
      <c r="AY488" s="107"/>
      <c r="AZ488" s="107"/>
      <c r="BA488" s="107"/>
      <c r="BB488" s="107"/>
    </row>
    <row r="489" spans="3:54" ht="12.75" customHeight="1" x14ac:dyDescent="0.25">
      <c r="C489" s="107"/>
      <c r="D489" s="107"/>
      <c r="E489" s="107"/>
      <c r="F489" s="107"/>
      <c r="G489" s="107"/>
      <c r="H489" s="107"/>
      <c r="I489" s="107"/>
      <c r="J489" s="107"/>
      <c r="K489" s="107"/>
      <c r="L489" s="107"/>
      <c r="M489" s="107"/>
      <c r="N489" s="107"/>
      <c r="O489" s="107"/>
      <c r="P489" s="107"/>
      <c r="Q489" s="107"/>
      <c r="R489" s="107"/>
      <c r="S489" s="107"/>
      <c r="T489" s="107"/>
      <c r="U489" s="107"/>
      <c r="V489" s="107"/>
      <c r="W489" s="107"/>
      <c r="X489" s="107"/>
      <c r="Y489" s="107"/>
      <c r="Z489" s="107"/>
      <c r="AA489" s="107"/>
      <c r="AB489" s="107"/>
      <c r="AC489" s="107"/>
      <c r="AD489" s="107"/>
      <c r="AE489" s="107"/>
      <c r="AF489" s="107"/>
      <c r="AG489" s="107"/>
      <c r="AH489" s="107"/>
      <c r="AI489" s="107"/>
      <c r="AJ489" s="107"/>
      <c r="AK489" s="107"/>
      <c r="AL489" s="107"/>
      <c r="AM489" s="107"/>
      <c r="AN489" s="107"/>
      <c r="AO489" s="107"/>
      <c r="AP489" s="107"/>
      <c r="AQ489" s="107"/>
      <c r="AR489" s="107"/>
      <c r="AS489" s="107"/>
      <c r="AT489" s="107"/>
      <c r="AU489" s="107"/>
      <c r="AV489" s="107"/>
      <c r="AW489" s="107"/>
      <c r="AX489" s="107"/>
      <c r="AY489" s="107"/>
      <c r="AZ489" s="107"/>
      <c r="BA489" s="107"/>
      <c r="BB489" s="107"/>
    </row>
    <row r="490" spans="3:54" ht="12.75" customHeight="1" x14ac:dyDescent="0.25">
      <c r="C490" s="107"/>
      <c r="D490" s="107"/>
      <c r="E490" s="107"/>
      <c r="F490" s="107"/>
      <c r="G490" s="107"/>
      <c r="H490" s="107"/>
      <c r="I490" s="107"/>
      <c r="J490" s="107"/>
      <c r="K490" s="107"/>
      <c r="L490" s="107"/>
      <c r="M490" s="107"/>
      <c r="N490" s="107"/>
      <c r="O490" s="107"/>
      <c r="P490" s="107"/>
      <c r="Q490" s="107"/>
      <c r="R490" s="107"/>
      <c r="S490" s="107"/>
      <c r="T490" s="107"/>
      <c r="U490" s="107"/>
      <c r="V490" s="107"/>
      <c r="W490" s="107"/>
      <c r="X490" s="107"/>
      <c r="Y490" s="107"/>
      <c r="Z490" s="107"/>
      <c r="AA490" s="107"/>
      <c r="AB490" s="107"/>
      <c r="AC490" s="107"/>
      <c r="AD490" s="107"/>
      <c r="AE490" s="107"/>
      <c r="AF490" s="107"/>
      <c r="AG490" s="107"/>
      <c r="AH490" s="107"/>
      <c r="AI490" s="107"/>
      <c r="AJ490" s="107"/>
      <c r="AK490" s="107"/>
      <c r="AL490" s="107"/>
      <c r="AM490" s="107"/>
      <c r="AN490" s="107"/>
      <c r="AO490" s="107"/>
      <c r="AP490" s="107"/>
      <c r="AQ490" s="107"/>
      <c r="AR490" s="107"/>
      <c r="AS490" s="107"/>
      <c r="AT490" s="107"/>
      <c r="AU490" s="107"/>
      <c r="AV490" s="107"/>
      <c r="AW490" s="107"/>
      <c r="AX490" s="107"/>
      <c r="AY490" s="107"/>
      <c r="AZ490" s="107"/>
      <c r="BA490" s="107"/>
      <c r="BB490" s="107"/>
    </row>
    <row r="491" spans="3:54" ht="12.75" customHeight="1" x14ac:dyDescent="0.25">
      <c r="C491" s="107"/>
      <c r="D491" s="107"/>
      <c r="E491" s="107"/>
      <c r="F491" s="107"/>
      <c r="G491" s="107"/>
      <c r="H491" s="107"/>
      <c r="I491" s="107"/>
      <c r="J491" s="107"/>
      <c r="K491" s="107"/>
      <c r="L491" s="107"/>
      <c r="M491" s="107"/>
      <c r="N491" s="107"/>
      <c r="O491" s="107"/>
      <c r="P491" s="107"/>
      <c r="Q491" s="107"/>
      <c r="R491" s="107"/>
      <c r="S491" s="107"/>
      <c r="T491" s="107"/>
      <c r="U491" s="107"/>
      <c r="V491" s="107"/>
      <c r="W491" s="107"/>
      <c r="X491" s="107"/>
      <c r="Y491" s="107"/>
      <c r="Z491" s="107"/>
      <c r="AA491" s="107"/>
      <c r="AB491" s="107"/>
      <c r="AC491" s="107"/>
      <c r="AD491" s="107"/>
      <c r="AE491" s="107"/>
      <c r="AF491" s="107"/>
      <c r="AG491" s="107"/>
      <c r="AH491" s="107"/>
      <c r="AI491" s="107"/>
      <c r="AJ491" s="107"/>
      <c r="AK491" s="107"/>
      <c r="AL491" s="107"/>
      <c r="AM491" s="107"/>
      <c r="AN491" s="107"/>
      <c r="AO491" s="107"/>
      <c r="AP491" s="107"/>
      <c r="AQ491" s="107"/>
      <c r="AR491" s="107"/>
      <c r="AS491" s="107"/>
      <c r="AT491" s="107"/>
      <c r="AU491" s="107"/>
      <c r="AV491" s="107"/>
      <c r="AW491" s="107"/>
      <c r="AX491" s="107"/>
      <c r="AY491" s="107"/>
      <c r="AZ491" s="107"/>
      <c r="BA491" s="107"/>
      <c r="BB491" s="107"/>
    </row>
    <row r="492" spans="3:54" ht="12.75" customHeight="1" x14ac:dyDescent="0.25">
      <c r="C492" s="107"/>
      <c r="D492" s="107"/>
      <c r="E492" s="107"/>
      <c r="F492" s="107"/>
      <c r="G492" s="107"/>
      <c r="H492" s="107"/>
      <c r="I492" s="107"/>
      <c r="J492" s="107"/>
      <c r="K492" s="107"/>
      <c r="L492" s="107"/>
      <c r="M492" s="107"/>
      <c r="N492" s="107"/>
      <c r="O492" s="107"/>
      <c r="P492" s="107"/>
      <c r="Q492" s="107"/>
      <c r="R492" s="107"/>
      <c r="S492" s="107"/>
      <c r="T492" s="107"/>
      <c r="U492" s="107"/>
      <c r="V492" s="107"/>
      <c r="W492" s="107"/>
      <c r="X492" s="107"/>
      <c r="Y492" s="107"/>
      <c r="Z492" s="107"/>
      <c r="AA492" s="107"/>
      <c r="AB492" s="107"/>
      <c r="AC492" s="107"/>
      <c r="AD492" s="107"/>
      <c r="AE492" s="107"/>
      <c r="AF492" s="107"/>
      <c r="AG492" s="107"/>
      <c r="AH492" s="107"/>
      <c r="AI492" s="107"/>
      <c r="AJ492" s="107"/>
      <c r="AK492" s="107"/>
      <c r="AL492" s="107"/>
      <c r="AM492" s="107"/>
      <c r="AN492" s="107"/>
      <c r="AO492" s="107"/>
      <c r="AP492" s="107"/>
      <c r="AQ492" s="107"/>
      <c r="AR492" s="107"/>
      <c r="AS492" s="107"/>
      <c r="AT492" s="107"/>
      <c r="AU492" s="107"/>
      <c r="AV492" s="107"/>
      <c r="AW492" s="107"/>
      <c r="AX492" s="107"/>
      <c r="AY492" s="107"/>
      <c r="AZ492" s="107"/>
      <c r="BA492" s="107"/>
      <c r="BB492" s="107"/>
    </row>
    <row r="493" spans="3:54" ht="12.75" customHeight="1" x14ac:dyDescent="0.25">
      <c r="C493" s="107"/>
      <c r="D493" s="107"/>
      <c r="E493" s="107"/>
      <c r="F493" s="107"/>
      <c r="G493" s="107"/>
      <c r="H493" s="107"/>
      <c r="I493" s="107"/>
      <c r="J493" s="107"/>
      <c r="K493" s="107"/>
      <c r="L493" s="107"/>
      <c r="M493" s="107"/>
      <c r="N493" s="107"/>
      <c r="O493" s="107"/>
      <c r="P493" s="107"/>
      <c r="Q493" s="107"/>
      <c r="R493" s="107"/>
      <c r="S493" s="107"/>
      <c r="T493" s="107"/>
      <c r="U493" s="107"/>
      <c r="V493" s="107"/>
      <c r="W493" s="107"/>
      <c r="X493" s="107"/>
      <c r="Y493" s="107"/>
      <c r="Z493" s="107"/>
      <c r="AA493" s="107"/>
      <c r="AB493" s="107"/>
      <c r="AC493" s="107"/>
      <c r="AD493" s="107"/>
      <c r="AE493" s="107"/>
      <c r="AF493" s="107"/>
      <c r="AG493" s="107"/>
      <c r="AH493" s="107"/>
      <c r="AI493" s="107"/>
      <c r="AJ493" s="107"/>
      <c r="AK493" s="107"/>
      <c r="AL493" s="107"/>
      <c r="AM493" s="107"/>
      <c r="AN493" s="107"/>
      <c r="AO493" s="107"/>
      <c r="AP493" s="107"/>
      <c r="AQ493" s="107"/>
      <c r="AR493" s="107"/>
      <c r="AS493" s="107"/>
      <c r="AT493" s="107"/>
      <c r="AU493" s="107"/>
      <c r="AV493" s="107"/>
      <c r="AW493" s="107"/>
      <c r="AX493" s="107"/>
      <c r="AY493" s="107"/>
      <c r="AZ493" s="107"/>
      <c r="BA493" s="107"/>
      <c r="BB493" s="107"/>
    </row>
    <row r="494" spans="3:54" ht="12.75" customHeight="1" x14ac:dyDescent="0.25">
      <c r="C494" s="107"/>
      <c r="D494" s="107"/>
      <c r="E494" s="107"/>
      <c r="F494" s="107"/>
      <c r="G494" s="107"/>
      <c r="H494" s="107"/>
      <c r="I494" s="107"/>
      <c r="J494" s="107"/>
      <c r="K494" s="107"/>
      <c r="L494" s="107"/>
      <c r="M494" s="107"/>
      <c r="N494" s="107"/>
      <c r="O494" s="107"/>
      <c r="P494" s="107"/>
      <c r="Q494" s="107"/>
      <c r="R494" s="107"/>
      <c r="S494" s="107"/>
      <c r="T494" s="107"/>
      <c r="U494" s="107"/>
      <c r="V494" s="107"/>
      <c r="W494" s="107"/>
      <c r="X494" s="107"/>
      <c r="Y494" s="107"/>
      <c r="Z494" s="107"/>
      <c r="AA494" s="107"/>
      <c r="AB494" s="107"/>
      <c r="AC494" s="107"/>
      <c r="AD494" s="107"/>
      <c r="AE494" s="107"/>
      <c r="AF494" s="107"/>
      <c r="AG494" s="107"/>
      <c r="AH494" s="107"/>
      <c r="AI494" s="107"/>
      <c r="AJ494" s="107"/>
      <c r="AK494" s="107"/>
      <c r="AL494" s="107"/>
      <c r="AM494" s="107"/>
      <c r="AN494" s="107"/>
      <c r="AO494" s="107"/>
      <c r="AP494" s="107"/>
      <c r="AQ494" s="107"/>
      <c r="AR494" s="107"/>
      <c r="AS494" s="107"/>
      <c r="AT494" s="107"/>
      <c r="AU494" s="107"/>
      <c r="AV494" s="107"/>
      <c r="AW494" s="107"/>
      <c r="AX494" s="107"/>
      <c r="AY494" s="107"/>
      <c r="AZ494" s="107"/>
      <c r="BA494" s="107"/>
      <c r="BB494" s="107"/>
    </row>
    <row r="495" spans="3:54" ht="12.75" customHeight="1" x14ac:dyDescent="0.25">
      <c r="C495" s="107"/>
      <c r="D495" s="107"/>
      <c r="E495" s="107"/>
      <c r="F495" s="107"/>
      <c r="G495" s="107"/>
      <c r="H495" s="107"/>
      <c r="I495" s="107"/>
      <c r="J495" s="107"/>
      <c r="K495" s="107"/>
      <c r="L495" s="107"/>
      <c r="M495" s="107"/>
      <c r="N495" s="107"/>
      <c r="O495" s="107"/>
      <c r="P495" s="107"/>
      <c r="Q495" s="107"/>
      <c r="R495" s="107"/>
      <c r="S495" s="107"/>
      <c r="T495" s="107"/>
      <c r="U495" s="107"/>
      <c r="V495" s="107"/>
      <c r="W495" s="107"/>
      <c r="X495" s="107"/>
      <c r="Y495" s="107"/>
      <c r="Z495" s="107"/>
      <c r="AA495" s="107"/>
      <c r="AB495" s="107"/>
      <c r="AC495" s="107"/>
      <c r="AD495" s="107"/>
      <c r="AE495" s="107"/>
      <c r="AF495" s="107"/>
      <c r="AG495" s="107"/>
      <c r="AH495" s="107"/>
      <c r="AI495" s="107"/>
      <c r="AJ495" s="107"/>
      <c r="AK495" s="107"/>
      <c r="AL495" s="107"/>
      <c r="AM495" s="107"/>
      <c r="AN495" s="107"/>
      <c r="AO495" s="107"/>
      <c r="AP495" s="107"/>
      <c r="AQ495" s="107"/>
      <c r="AR495" s="107"/>
      <c r="AS495" s="107"/>
      <c r="AT495" s="107"/>
      <c r="AU495" s="107"/>
      <c r="AV495" s="107"/>
      <c r="AW495" s="107"/>
      <c r="AX495" s="107"/>
      <c r="AY495" s="107"/>
      <c r="AZ495" s="107"/>
      <c r="BA495" s="107"/>
      <c r="BB495" s="107"/>
    </row>
    <row r="496" spans="3:54" ht="12.75" customHeight="1" x14ac:dyDescent="0.25">
      <c r="C496" s="107"/>
      <c r="D496" s="107"/>
      <c r="E496" s="107"/>
      <c r="F496" s="107"/>
      <c r="G496" s="107"/>
      <c r="H496" s="107"/>
      <c r="I496" s="107"/>
      <c r="J496" s="107"/>
      <c r="K496" s="107"/>
      <c r="L496" s="107"/>
      <c r="M496" s="107"/>
      <c r="N496" s="107"/>
      <c r="O496" s="107"/>
      <c r="P496" s="107"/>
      <c r="Q496" s="107"/>
      <c r="R496" s="107"/>
      <c r="S496" s="107"/>
      <c r="T496" s="107"/>
      <c r="U496" s="107"/>
      <c r="V496" s="107"/>
      <c r="W496" s="107"/>
      <c r="X496" s="107"/>
      <c r="Y496" s="107"/>
      <c r="Z496" s="107"/>
      <c r="AA496" s="107"/>
      <c r="AB496" s="107"/>
      <c r="AC496" s="107"/>
      <c r="AD496" s="107"/>
      <c r="AE496" s="107"/>
      <c r="AF496" s="107"/>
      <c r="AG496" s="107"/>
      <c r="AH496" s="107"/>
      <c r="AI496" s="107"/>
      <c r="AJ496" s="107"/>
      <c r="AK496" s="107"/>
      <c r="AL496" s="107"/>
      <c r="AM496" s="107"/>
      <c r="AN496" s="107"/>
      <c r="AO496" s="107"/>
      <c r="AP496" s="107"/>
      <c r="AQ496" s="107"/>
      <c r="AR496" s="107"/>
      <c r="AS496" s="107"/>
      <c r="AT496" s="107"/>
      <c r="AU496" s="107"/>
      <c r="AV496" s="107"/>
      <c r="AW496" s="107"/>
      <c r="AX496" s="107"/>
      <c r="AY496" s="107"/>
      <c r="AZ496" s="107"/>
      <c r="BA496" s="107"/>
      <c r="BB496" s="107"/>
    </row>
    <row r="497" spans="3:54" ht="12.75" customHeight="1" x14ac:dyDescent="0.25">
      <c r="C497" s="107"/>
      <c r="D497" s="107"/>
      <c r="E497" s="107"/>
      <c r="F497" s="107"/>
      <c r="G497" s="107"/>
      <c r="H497" s="107"/>
      <c r="I497" s="107"/>
      <c r="J497" s="107"/>
      <c r="K497" s="107"/>
      <c r="L497" s="107"/>
      <c r="M497" s="107"/>
      <c r="N497" s="107"/>
      <c r="O497" s="107"/>
      <c r="P497" s="107"/>
      <c r="Q497" s="107"/>
      <c r="R497" s="107"/>
      <c r="S497" s="107"/>
      <c r="T497" s="107"/>
      <c r="U497" s="107"/>
      <c r="V497" s="107"/>
      <c r="W497" s="107"/>
      <c r="X497" s="107"/>
      <c r="Y497" s="107"/>
      <c r="Z497" s="107"/>
      <c r="AA497" s="107"/>
      <c r="AB497" s="107"/>
      <c r="AC497" s="107"/>
      <c r="AD497" s="107"/>
      <c r="AE497" s="107"/>
      <c r="AF497" s="107"/>
      <c r="AG497" s="107"/>
      <c r="AH497" s="107"/>
      <c r="AI497" s="107"/>
      <c r="AJ497" s="107"/>
      <c r="AK497" s="107"/>
      <c r="AL497" s="107"/>
      <c r="AM497" s="107"/>
      <c r="AN497" s="107"/>
      <c r="AO497" s="107"/>
      <c r="AP497" s="107"/>
      <c r="AQ497" s="107"/>
      <c r="AR497" s="107"/>
      <c r="AS497" s="107"/>
      <c r="AT497" s="107"/>
      <c r="AU497" s="107"/>
      <c r="AV497" s="107"/>
      <c r="AW497" s="107"/>
      <c r="AX497" s="107"/>
      <c r="AY497" s="107"/>
      <c r="AZ497" s="107"/>
      <c r="BA497" s="107"/>
      <c r="BB497" s="107"/>
    </row>
    <row r="498" spans="3:54" ht="12.75" customHeight="1" x14ac:dyDescent="0.25">
      <c r="C498" s="107"/>
      <c r="D498" s="107"/>
      <c r="E498" s="107"/>
      <c r="F498" s="107"/>
      <c r="G498" s="107"/>
      <c r="H498" s="107"/>
      <c r="I498" s="107"/>
      <c r="J498" s="107"/>
      <c r="K498" s="107"/>
      <c r="L498" s="107"/>
      <c r="M498" s="107"/>
      <c r="N498" s="107"/>
      <c r="O498" s="107"/>
      <c r="P498" s="107"/>
      <c r="Q498" s="107"/>
      <c r="R498" s="107"/>
      <c r="S498" s="107"/>
      <c r="T498" s="107"/>
      <c r="U498" s="107"/>
      <c r="V498" s="107"/>
      <c r="W498" s="107"/>
      <c r="X498" s="107"/>
      <c r="Y498" s="107"/>
      <c r="Z498" s="107"/>
      <c r="AA498" s="107"/>
      <c r="AB498" s="107"/>
      <c r="AC498" s="107"/>
      <c r="AD498" s="107"/>
      <c r="AE498" s="107"/>
      <c r="AF498" s="107"/>
      <c r="AG498" s="107"/>
      <c r="AH498" s="107"/>
      <c r="AI498" s="107"/>
      <c r="AJ498" s="107"/>
      <c r="AK498" s="107"/>
      <c r="AL498" s="107"/>
      <c r="AM498" s="107"/>
      <c r="AN498" s="107"/>
      <c r="AO498" s="107"/>
      <c r="AP498" s="107"/>
      <c r="AQ498" s="107"/>
      <c r="AR498" s="107"/>
      <c r="AS498" s="107"/>
      <c r="AT498" s="107"/>
      <c r="AU498" s="107"/>
      <c r="AV498" s="107"/>
      <c r="AW498" s="107"/>
      <c r="AX498" s="107"/>
      <c r="AY498" s="107"/>
      <c r="AZ498" s="107"/>
      <c r="BA498" s="107"/>
      <c r="BB498" s="107"/>
    </row>
    <row r="499" spans="3:54" ht="12.75" customHeight="1" x14ac:dyDescent="0.25">
      <c r="C499" s="107"/>
      <c r="D499" s="107"/>
      <c r="E499" s="107"/>
      <c r="F499" s="107"/>
      <c r="G499" s="107"/>
      <c r="H499" s="107"/>
      <c r="I499" s="107"/>
      <c r="J499" s="107"/>
      <c r="K499" s="107"/>
      <c r="L499" s="107"/>
      <c r="M499" s="107"/>
      <c r="N499" s="107"/>
      <c r="O499" s="107"/>
      <c r="P499" s="107"/>
      <c r="Q499" s="107"/>
      <c r="R499" s="107"/>
      <c r="S499" s="107"/>
      <c r="T499" s="107"/>
      <c r="U499" s="107"/>
      <c r="V499" s="107"/>
      <c r="W499" s="107"/>
      <c r="X499" s="107"/>
      <c r="Y499" s="107"/>
      <c r="Z499" s="107"/>
      <c r="AA499" s="107"/>
      <c r="AB499" s="107"/>
      <c r="AC499" s="107"/>
      <c r="AD499" s="107"/>
      <c r="AE499" s="107"/>
      <c r="AF499" s="107"/>
      <c r="AG499" s="107"/>
      <c r="AH499" s="107"/>
      <c r="AI499" s="107"/>
      <c r="AJ499" s="107"/>
      <c r="AK499" s="107"/>
      <c r="AL499" s="107"/>
      <c r="AM499" s="107"/>
      <c r="AN499" s="107"/>
      <c r="AO499" s="107"/>
      <c r="AP499" s="107"/>
      <c r="AQ499" s="107"/>
      <c r="AR499" s="107"/>
      <c r="AS499" s="107"/>
      <c r="AT499" s="107"/>
      <c r="AU499" s="107"/>
      <c r="AV499" s="107"/>
      <c r="AW499" s="107"/>
      <c r="AX499" s="107"/>
      <c r="AY499" s="107"/>
      <c r="AZ499" s="107"/>
      <c r="BA499" s="107"/>
      <c r="BB499" s="107"/>
    </row>
    <row r="500" spans="3:54" ht="12.75" customHeight="1" x14ac:dyDescent="0.25">
      <c r="C500" s="107"/>
      <c r="D500" s="107"/>
      <c r="E500" s="107"/>
      <c r="F500" s="107"/>
      <c r="G500" s="107"/>
      <c r="H500" s="107"/>
      <c r="I500" s="107"/>
      <c r="J500" s="107"/>
      <c r="K500" s="107"/>
      <c r="L500" s="107"/>
      <c r="M500" s="107"/>
      <c r="N500" s="107"/>
      <c r="O500" s="107"/>
      <c r="P500" s="107"/>
      <c r="Q500" s="107"/>
      <c r="R500" s="107"/>
      <c r="S500" s="107"/>
      <c r="T500" s="107"/>
      <c r="U500" s="107"/>
      <c r="V500" s="107"/>
      <c r="W500" s="107"/>
      <c r="X500" s="107"/>
      <c r="Y500" s="107"/>
      <c r="Z500" s="107"/>
      <c r="AA500" s="107"/>
      <c r="AB500" s="107"/>
      <c r="AC500" s="107"/>
      <c r="AD500" s="107"/>
      <c r="AE500" s="107"/>
      <c r="AF500" s="107"/>
      <c r="AG500" s="107"/>
      <c r="AH500" s="107"/>
      <c r="AI500" s="107"/>
      <c r="AJ500" s="107"/>
      <c r="AK500" s="107"/>
      <c r="AL500" s="107"/>
      <c r="AM500" s="107"/>
      <c r="AN500" s="107"/>
      <c r="AO500" s="107"/>
      <c r="AP500" s="107"/>
      <c r="AQ500" s="107"/>
      <c r="AR500" s="107"/>
      <c r="AS500" s="107"/>
      <c r="AT500" s="107"/>
      <c r="AU500" s="107"/>
      <c r="AV500" s="107"/>
      <c r="AW500" s="107"/>
      <c r="AX500" s="107"/>
      <c r="AY500" s="107"/>
      <c r="AZ500" s="107"/>
      <c r="BA500" s="107"/>
      <c r="BB500" s="107"/>
    </row>
    <row r="501" spans="3:54" ht="12.75" customHeight="1" x14ac:dyDescent="0.25">
      <c r="C501" s="107"/>
      <c r="D501" s="107"/>
      <c r="E501" s="107"/>
      <c r="F501" s="107"/>
      <c r="G501" s="107"/>
      <c r="H501" s="107"/>
      <c r="I501" s="107"/>
      <c r="J501" s="107"/>
      <c r="K501" s="107"/>
      <c r="L501" s="107"/>
      <c r="M501" s="107"/>
      <c r="N501" s="107"/>
      <c r="O501" s="107"/>
      <c r="P501" s="107"/>
      <c r="Q501" s="107"/>
      <c r="R501" s="107"/>
      <c r="S501" s="107"/>
      <c r="T501" s="107"/>
      <c r="U501" s="107"/>
      <c r="V501" s="107"/>
      <c r="W501" s="107"/>
      <c r="X501" s="107"/>
      <c r="Y501" s="107"/>
      <c r="Z501" s="107"/>
      <c r="AA501" s="107"/>
      <c r="AB501" s="107"/>
      <c r="AC501" s="107"/>
      <c r="AD501" s="107"/>
      <c r="AE501" s="107"/>
      <c r="AF501" s="107"/>
      <c r="AG501" s="107"/>
      <c r="AH501" s="107"/>
      <c r="AI501" s="107"/>
      <c r="AJ501" s="107"/>
      <c r="AK501" s="107"/>
      <c r="AL501" s="107"/>
      <c r="AM501" s="107"/>
      <c r="AN501" s="107"/>
      <c r="AO501" s="107"/>
      <c r="AP501" s="107"/>
      <c r="AQ501" s="107"/>
      <c r="AR501" s="107"/>
      <c r="AS501" s="107"/>
      <c r="AT501" s="107"/>
      <c r="AU501" s="107"/>
      <c r="AV501" s="107"/>
      <c r="AW501" s="107"/>
      <c r="AX501" s="107"/>
      <c r="AY501" s="107"/>
      <c r="AZ501" s="107"/>
      <c r="BA501" s="107"/>
      <c r="BB501" s="107"/>
    </row>
    <row r="502" spans="3:54" ht="12.75" customHeight="1" x14ac:dyDescent="0.25">
      <c r="C502" s="107"/>
      <c r="D502" s="107"/>
      <c r="E502" s="107"/>
      <c r="F502" s="107"/>
      <c r="G502" s="107"/>
      <c r="H502" s="107"/>
      <c r="I502" s="107"/>
      <c r="J502" s="107"/>
      <c r="K502" s="107"/>
      <c r="L502" s="107"/>
      <c r="M502" s="107"/>
      <c r="N502" s="107"/>
      <c r="O502" s="107"/>
      <c r="P502" s="107"/>
      <c r="Q502" s="107"/>
      <c r="R502" s="107"/>
      <c r="S502" s="107"/>
      <c r="T502" s="107"/>
      <c r="U502" s="107"/>
      <c r="V502" s="107"/>
      <c r="W502" s="107"/>
      <c r="X502" s="107"/>
      <c r="Y502" s="107"/>
      <c r="Z502" s="107"/>
      <c r="AA502" s="107"/>
      <c r="AB502" s="107"/>
      <c r="AC502" s="107"/>
      <c r="AD502" s="107"/>
      <c r="AE502" s="107"/>
      <c r="AF502" s="107"/>
      <c r="AG502" s="107"/>
      <c r="AH502" s="107"/>
      <c r="AI502" s="107"/>
      <c r="AJ502" s="107"/>
      <c r="AK502" s="107"/>
      <c r="AL502" s="107"/>
      <c r="AM502" s="107"/>
      <c r="AN502" s="107"/>
      <c r="AO502" s="107"/>
      <c r="AP502" s="107"/>
      <c r="AQ502" s="107"/>
      <c r="AR502" s="107"/>
      <c r="AS502" s="107"/>
      <c r="AT502" s="107"/>
      <c r="AU502" s="107"/>
      <c r="AV502" s="107"/>
      <c r="AW502" s="107"/>
      <c r="AX502" s="107"/>
      <c r="AY502" s="107"/>
      <c r="AZ502" s="107"/>
      <c r="BA502" s="107"/>
      <c r="BB502" s="107"/>
    </row>
    <row r="503" spans="3:54" ht="12.75" customHeight="1" x14ac:dyDescent="0.25">
      <c r="C503" s="107"/>
      <c r="D503" s="107"/>
      <c r="E503" s="107"/>
      <c r="F503" s="107"/>
      <c r="G503" s="107"/>
      <c r="H503" s="107"/>
      <c r="I503" s="107"/>
      <c r="J503" s="107"/>
      <c r="K503" s="107"/>
      <c r="L503" s="107"/>
      <c r="M503" s="107"/>
      <c r="N503" s="107"/>
      <c r="O503" s="107"/>
      <c r="P503" s="107"/>
      <c r="Q503" s="107"/>
      <c r="R503" s="107"/>
      <c r="S503" s="107"/>
      <c r="T503" s="107"/>
      <c r="U503" s="107"/>
      <c r="V503" s="107"/>
      <c r="W503" s="107"/>
      <c r="X503" s="107"/>
      <c r="Y503" s="107"/>
      <c r="Z503" s="107"/>
      <c r="AA503" s="107"/>
      <c r="AB503" s="107"/>
      <c r="AC503" s="107"/>
      <c r="AD503" s="107"/>
      <c r="AE503" s="107"/>
      <c r="AF503" s="107"/>
      <c r="AG503" s="107"/>
      <c r="AH503" s="107"/>
      <c r="AI503" s="107"/>
      <c r="AJ503" s="107"/>
      <c r="AK503" s="107"/>
      <c r="AL503" s="107"/>
      <c r="AM503" s="107"/>
      <c r="AN503" s="107"/>
      <c r="AO503" s="107"/>
      <c r="AP503" s="107"/>
      <c r="AQ503" s="107"/>
      <c r="AR503" s="107"/>
      <c r="AS503" s="107"/>
      <c r="AT503" s="107"/>
      <c r="AU503" s="107"/>
      <c r="AV503" s="107"/>
      <c r="AW503" s="107"/>
      <c r="AX503" s="107"/>
      <c r="AY503" s="107"/>
      <c r="AZ503" s="107"/>
      <c r="BA503" s="107"/>
      <c r="BB503" s="107"/>
    </row>
    <row r="504" spans="3:54" ht="12.75" customHeight="1" x14ac:dyDescent="0.25">
      <c r="C504" s="107"/>
      <c r="D504" s="107"/>
      <c r="E504" s="107"/>
      <c r="F504" s="107"/>
      <c r="G504" s="107"/>
      <c r="H504" s="107"/>
      <c r="I504" s="107"/>
      <c r="J504" s="107"/>
      <c r="K504" s="107"/>
      <c r="L504" s="107"/>
      <c r="M504" s="107"/>
      <c r="N504" s="107"/>
      <c r="O504" s="107"/>
      <c r="P504" s="107"/>
      <c r="Q504" s="107"/>
      <c r="R504" s="107"/>
      <c r="S504" s="107"/>
      <c r="T504" s="107"/>
      <c r="U504" s="107"/>
      <c r="V504" s="107"/>
      <c r="W504" s="107"/>
      <c r="X504" s="107"/>
      <c r="Y504" s="107"/>
      <c r="Z504" s="107"/>
      <c r="AA504" s="107"/>
      <c r="AB504" s="107"/>
      <c r="AC504" s="107"/>
      <c r="AD504" s="107"/>
      <c r="AE504" s="107"/>
      <c r="AF504" s="107"/>
      <c r="AG504" s="107"/>
      <c r="AH504" s="107"/>
      <c r="AI504" s="107"/>
      <c r="AJ504" s="107"/>
      <c r="AK504" s="107"/>
      <c r="AL504" s="107"/>
      <c r="AM504" s="107"/>
      <c r="AN504" s="107"/>
      <c r="AO504" s="107"/>
      <c r="AP504" s="107"/>
      <c r="AQ504" s="107"/>
      <c r="AR504" s="107"/>
      <c r="AS504" s="107"/>
      <c r="AT504" s="107"/>
      <c r="AU504" s="107"/>
      <c r="AV504" s="107"/>
      <c r="AW504" s="107"/>
      <c r="AX504" s="107"/>
      <c r="AY504" s="107"/>
      <c r="AZ504" s="107"/>
      <c r="BA504" s="107"/>
      <c r="BB504" s="107"/>
    </row>
    <row r="505" spans="3:54" ht="12.75" customHeight="1" x14ac:dyDescent="0.25">
      <c r="C505" s="107"/>
      <c r="D505" s="107"/>
      <c r="E505" s="107"/>
      <c r="F505" s="107"/>
      <c r="G505" s="107"/>
      <c r="H505" s="107"/>
      <c r="I505" s="107"/>
      <c r="J505" s="107"/>
      <c r="K505" s="107"/>
      <c r="L505" s="107"/>
      <c r="M505" s="107"/>
      <c r="N505" s="107"/>
      <c r="O505" s="107"/>
      <c r="P505" s="107"/>
      <c r="Q505" s="107"/>
      <c r="R505" s="107"/>
      <c r="S505" s="107"/>
      <c r="T505" s="107"/>
      <c r="U505" s="107"/>
      <c r="V505" s="107"/>
      <c r="W505" s="107"/>
      <c r="X505" s="107"/>
      <c r="Y505" s="107"/>
      <c r="Z505" s="107"/>
      <c r="AA505" s="107"/>
      <c r="AB505" s="107"/>
      <c r="AC505" s="107"/>
      <c r="AD505" s="107"/>
      <c r="AE505" s="107"/>
      <c r="AF505" s="107"/>
      <c r="AG505" s="107"/>
      <c r="AH505" s="107"/>
      <c r="AI505" s="107"/>
      <c r="AJ505" s="107"/>
      <c r="AK505" s="107"/>
      <c r="AL505" s="107"/>
      <c r="AM505" s="107"/>
      <c r="AN505" s="107"/>
      <c r="AO505" s="107"/>
      <c r="AP505" s="107"/>
      <c r="AQ505" s="107"/>
      <c r="AR505" s="107"/>
      <c r="AS505" s="107"/>
      <c r="AT505" s="107"/>
      <c r="AU505" s="107"/>
      <c r="AV505" s="107"/>
      <c r="AW505" s="107"/>
      <c r="AX505" s="107"/>
      <c r="AY505" s="107"/>
      <c r="AZ505" s="107"/>
      <c r="BA505" s="107"/>
      <c r="BB505" s="107"/>
    </row>
    <row r="506" spans="3:54" ht="12.75" customHeight="1" x14ac:dyDescent="0.25">
      <c r="C506" s="107"/>
      <c r="D506" s="107"/>
      <c r="E506" s="107"/>
      <c r="F506" s="107"/>
      <c r="G506" s="107"/>
      <c r="H506" s="107"/>
      <c r="I506" s="107"/>
      <c r="J506" s="107"/>
      <c r="K506" s="107"/>
      <c r="L506" s="107"/>
      <c r="M506" s="107"/>
      <c r="N506" s="107"/>
      <c r="O506" s="107"/>
      <c r="P506" s="107"/>
      <c r="Q506" s="107"/>
      <c r="R506" s="107"/>
      <c r="S506" s="107"/>
      <c r="T506" s="107"/>
      <c r="U506" s="107"/>
      <c r="V506" s="107"/>
      <c r="W506" s="107"/>
      <c r="X506" s="107"/>
      <c r="Y506" s="107"/>
      <c r="Z506" s="107"/>
      <c r="AA506" s="107"/>
      <c r="AB506" s="107"/>
      <c r="AC506" s="107"/>
      <c r="AD506" s="107"/>
      <c r="AE506" s="107"/>
      <c r="AF506" s="107"/>
      <c r="AG506" s="107"/>
      <c r="AH506" s="107"/>
      <c r="AI506" s="107"/>
      <c r="AJ506" s="107"/>
      <c r="AK506" s="107"/>
      <c r="AL506" s="107"/>
      <c r="AM506" s="107"/>
      <c r="AN506" s="107"/>
      <c r="AO506" s="107"/>
      <c r="AP506" s="107"/>
      <c r="AQ506" s="107"/>
      <c r="AR506" s="107"/>
      <c r="AS506" s="107"/>
      <c r="AT506" s="107"/>
      <c r="AU506" s="107"/>
      <c r="AV506" s="107"/>
      <c r="AW506" s="107"/>
      <c r="AX506" s="107"/>
      <c r="AY506" s="107"/>
      <c r="AZ506" s="107"/>
      <c r="BA506" s="107"/>
      <c r="BB506" s="107"/>
    </row>
    <row r="507" spans="3:54" ht="12.75" customHeight="1" x14ac:dyDescent="0.25">
      <c r="C507" s="107"/>
      <c r="D507" s="107"/>
      <c r="E507" s="107"/>
      <c r="F507" s="107"/>
      <c r="G507" s="107"/>
      <c r="H507" s="107"/>
      <c r="I507" s="107"/>
      <c r="J507" s="107"/>
      <c r="K507" s="107"/>
      <c r="L507" s="107"/>
      <c r="M507" s="107"/>
      <c r="N507" s="107"/>
      <c r="O507" s="107"/>
      <c r="P507" s="107"/>
      <c r="Q507" s="107"/>
      <c r="R507" s="107"/>
      <c r="S507" s="107"/>
      <c r="T507" s="107"/>
      <c r="U507" s="107"/>
      <c r="V507" s="107"/>
      <c r="W507" s="107"/>
      <c r="X507" s="107"/>
      <c r="Y507" s="107"/>
      <c r="Z507" s="107"/>
      <c r="AA507" s="107"/>
      <c r="AB507" s="107"/>
      <c r="AC507" s="107"/>
      <c r="AD507" s="107"/>
      <c r="AE507" s="107"/>
      <c r="AF507" s="107"/>
      <c r="AG507" s="107"/>
      <c r="AH507" s="107"/>
      <c r="AI507" s="107"/>
      <c r="AJ507" s="107"/>
      <c r="AK507" s="107"/>
      <c r="AL507" s="107"/>
      <c r="AM507" s="107"/>
      <c r="AN507" s="107"/>
      <c r="AO507" s="107"/>
      <c r="AP507" s="107"/>
      <c r="AQ507" s="107"/>
      <c r="AR507" s="107"/>
      <c r="AS507" s="107"/>
      <c r="AT507" s="107"/>
      <c r="AU507" s="107"/>
      <c r="AV507" s="107"/>
      <c r="AW507" s="107"/>
      <c r="AX507" s="107"/>
      <c r="AY507" s="107"/>
      <c r="AZ507" s="107"/>
      <c r="BA507" s="107"/>
      <c r="BB507" s="107"/>
    </row>
    <row r="508" spans="3:54" ht="12.75" customHeight="1" x14ac:dyDescent="0.25">
      <c r="C508" s="107"/>
      <c r="D508" s="107"/>
      <c r="E508" s="107"/>
      <c r="F508" s="107"/>
      <c r="G508" s="107"/>
      <c r="H508" s="107"/>
      <c r="I508" s="107"/>
      <c r="J508" s="107"/>
      <c r="K508" s="107"/>
      <c r="L508" s="107"/>
      <c r="M508" s="107"/>
      <c r="N508" s="107"/>
      <c r="O508" s="107"/>
      <c r="P508" s="107"/>
      <c r="Q508" s="107"/>
      <c r="R508" s="107"/>
      <c r="S508" s="107"/>
      <c r="T508" s="107"/>
      <c r="U508" s="107"/>
      <c r="V508" s="107"/>
      <c r="W508" s="107"/>
      <c r="X508" s="107"/>
      <c r="Y508" s="107"/>
      <c r="Z508" s="107"/>
      <c r="AA508" s="107"/>
      <c r="AB508" s="107"/>
      <c r="AC508" s="107"/>
      <c r="AD508" s="107"/>
      <c r="AE508" s="107"/>
      <c r="AF508" s="107"/>
      <c r="AG508" s="107"/>
      <c r="AH508" s="107"/>
      <c r="AI508" s="107"/>
      <c r="AJ508" s="107"/>
      <c r="AK508" s="107"/>
      <c r="AL508" s="107"/>
      <c r="AM508" s="107"/>
      <c r="AN508" s="107"/>
      <c r="AO508" s="107"/>
      <c r="AP508" s="107"/>
      <c r="AQ508" s="107"/>
      <c r="AR508" s="107"/>
      <c r="AS508" s="107"/>
      <c r="AT508" s="107"/>
      <c r="AU508" s="107"/>
      <c r="AV508" s="107"/>
      <c r="AW508" s="107"/>
      <c r="AX508" s="107"/>
      <c r="AY508" s="107"/>
      <c r="AZ508" s="107"/>
      <c r="BA508" s="107"/>
      <c r="BB508" s="107"/>
    </row>
    <row r="509" spans="3:54" ht="12.75" customHeight="1" x14ac:dyDescent="0.25">
      <c r="C509" s="107"/>
      <c r="D509" s="107"/>
      <c r="E509" s="107"/>
      <c r="F509" s="107"/>
      <c r="G509" s="107"/>
      <c r="H509" s="107"/>
      <c r="I509" s="107"/>
      <c r="J509" s="107"/>
      <c r="K509" s="107"/>
      <c r="L509" s="107"/>
      <c r="M509" s="107"/>
      <c r="N509" s="107"/>
      <c r="O509" s="107"/>
      <c r="P509" s="107"/>
      <c r="Q509" s="107"/>
      <c r="R509" s="107"/>
      <c r="S509" s="107"/>
      <c r="T509" s="107"/>
      <c r="U509" s="107"/>
      <c r="V509" s="107"/>
      <c r="W509" s="107"/>
      <c r="X509" s="107"/>
      <c r="Y509" s="107"/>
      <c r="Z509" s="107"/>
      <c r="AA509" s="107"/>
      <c r="AB509" s="107"/>
      <c r="AC509" s="107"/>
      <c r="AD509" s="107"/>
      <c r="AE509" s="107"/>
      <c r="AF509" s="107"/>
      <c r="AG509" s="107"/>
      <c r="AH509" s="107"/>
      <c r="AI509" s="107"/>
      <c r="AJ509" s="107"/>
      <c r="AK509" s="107"/>
      <c r="AL509" s="107"/>
      <c r="AM509" s="107"/>
      <c r="AN509" s="107"/>
      <c r="AO509" s="107"/>
      <c r="AP509" s="107"/>
      <c r="AQ509" s="107"/>
      <c r="AR509" s="107"/>
      <c r="AS509" s="107"/>
      <c r="AT509" s="107"/>
      <c r="AU509" s="107"/>
      <c r="AV509" s="107"/>
      <c r="AW509" s="107"/>
      <c r="AX509" s="107"/>
      <c r="AY509" s="107"/>
      <c r="AZ509" s="107"/>
      <c r="BA509" s="107"/>
      <c r="BB509" s="107"/>
    </row>
    <row r="510" spans="3:54" ht="12.75" customHeight="1" x14ac:dyDescent="0.25">
      <c r="C510" s="107"/>
      <c r="D510" s="107"/>
      <c r="E510" s="107"/>
      <c r="F510" s="107"/>
      <c r="G510" s="107"/>
      <c r="H510" s="107"/>
      <c r="I510" s="107"/>
      <c r="J510" s="107"/>
      <c r="K510" s="107"/>
      <c r="L510" s="107"/>
      <c r="M510" s="107"/>
      <c r="N510" s="107"/>
      <c r="O510" s="107"/>
      <c r="P510" s="107"/>
      <c r="Q510" s="107"/>
      <c r="R510" s="107"/>
      <c r="S510" s="107"/>
      <c r="T510" s="107"/>
      <c r="U510" s="107"/>
      <c r="V510" s="107"/>
      <c r="W510" s="107"/>
      <c r="X510" s="107"/>
      <c r="Y510" s="107"/>
      <c r="Z510" s="107"/>
      <c r="AA510" s="107"/>
      <c r="AB510" s="107"/>
      <c r="AC510" s="107"/>
      <c r="AD510" s="107"/>
      <c r="AE510" s="107"/>
      <c r="AF510" s="107"/>
      <c r="AG510" s="107"/>
      <c r="AH510" s="107"/>
      <c r="AI510" s="107"/>
      <c r="AJ510" s="107"/>
      <c r="AK510" s="107"/>
      <c r="AL510" s="107"/>
      <c r="AM510" s="107"/>
      <c r="AN510" s="107"/>
      <c r="AO510" s="107"/>
      <c r="AP510" s="107"/>
      <c r="AQ510" s="107"/>
      <c r="AR510" s="107"/>
      <c r="AS510" s="107"/>
      <c r="AT510" s="107"/>
      <c r="AU510" s="107"/>
      <c r="AV510" s="107"/>
      <c r="AW510" s="107"/>
      <c r="AX510" s="107"/>
      <c r="AY510" s="107"/>
      <c r="AZ510" s="107"/>
      <c r="BA510" s="107"/>
      <c r="BB510" s="107"/>
    </row>
    <row r="511" spans="3:54" ht="12.75" customHeight="1" x14ac:dyDescent="0.25">
      <c r="C511" s="107"/>
      <c r="D511" s="107"/>
      <c r="E511" s="107"/>
      <c r="F511" s="107"/>
      <c r="G511" s="107"/>
      <c r="H511" s="107"/>
      <c r="I511" s="107"/>
      <c r="J511" s="107"/>
      <c r="K511" s="107"/>
      <c r="L511" s="107"/>
      <c r="M511" s="107"/>
      <c r="N511" s="107"/>
      <c r="O511" s="107"/>
      <c r="P511" s="107"/>
      <c r="Q511" s="107"/>
      <c r="R511" s="107"/>
      <c r="S511" s="107"/>
      <c r="T511" s="107"/>
      <c r="U511" s="107"/>
      <c r="V511" s="107"/>
      <c r="W511" s="107"/>
      <c r="X511" s="107"/>
      <c r="Y511" s="107"/>
      <c r="Z511" s="107"/>
      <c r="AA511" s="107"/>
      <c r="AB511" s="107"/>
      <c r="AC511" s="107"/>
      <c r="AD511" s="107"/>
      <c r="AE511" s="107"/>
      <c r="AF511" s="107"/>
      <c r="AG511" s="107"/>
      <c r="AH511" s="107"/>
      <c r="AI511" s="107"/>
      <c r="AJ511" s="107"/>
      <c r="AK511" s="107"/>
      <c r="AL511" s="107"/>
      <c r="AM511" s="107"/>
      <c r="AN511" s="107"/>
      <c r="AO511" s="107"/>
      <c r="AP511" s="107"/>
      <c r="AQ511" s="107"/>
      <c r="AR511" s="107"/>
      <c r="AS511" s="107"/>
      <c r="AT511" s="107"/>
      <c r="AU511" s="107"/>
      <c r="AV511" s="107"/>
      <c r="AW511" s="107"/>
      <c r="AX511" s="107"/>
      <c r="AY511" s="107"/>
      <c r="AZ511" s="107"/>
      <c r="BA511" s="107"/>
      <c r="BB511" s="107"/>
    </row>
    <row r="512" spans="3:54" ht="12.75" customHeight="1" x14ac:dyDescent="0.25">
      <c r="C512" s="107"/>
      <c r="D512" s="107"/>
      <c r="E512" s="107"/>
      <c r="F512" s="107"/>
      <c r="G512" s="107"/>
      <c r="H512" s="107"/>
      <c r="I512" s="107"/>
      <c r="J512" s="107"/>
      <c r="K512" s="107"/>
      <c r="L512" s="107"/>
      <c r="M512" s="107"/>
      <c r="N512" s="107"/>
      <c r="O512" s="107"/>
      <c r="P512" s="107"/>
      <c r="Q512" s="107"/>
      <c r="R512" s="107"/>
      <c r="S512" s="107"/>
      <c r="T512" s="107"/>
      <c r="U512" s="107"/>
      <c r="V512" s="107"/>
      <c r="W512" s="107"/>
      <c r="X512" s="107"/>
      <c r="Y512" s="107"/>
      <c r="Z512" s="107"/>
      <c r="AA512" s="107"/>
      <c r="AB512" s="107"/>
      <c r="AC512" s="107"/>
      <c r="AD512" s="107"/>
      <c r="AE512" s="107"/>
      <c r="AF512" s="107"/>
      <c r="AG512" s="107"/>
      <c r="AH512" s="107"/>
      <c r="AI512" s="107"/>
      <c r="AJ512" s="107"/>
      <c r="AK512" s="107"/>
      <c r="AL512" s="107"/>
      <c r="AM512" s="107"/>
      <c r="AN512" s="107"/>
      <c r="AO512" s="107"/>
      <c r="AP512" s="107"/>
      <c r="AQ512" s="107"/>
      <c r="AR512" s="107"/>
      <c r="AS512" s="107"/>
      <c r="AT512" s="107"/>
      <c r="AU512" s="107"/>
      <c r="AV512" s="107"/>
      <c r="AW512" s="107"/>
      <c r="AX512" s="107"/>
      <c r="AY512" s="107"/>
      <c r="AZ512" s="107"/>
      <c r="BA512" s="107"/>
      <c r="BB512" s="107"/>
    </row>
    <row r="513" spans="3:54" ht="12.75" customHeight="1" x14ac:dyDescent="0.25">
      <c r="C513" s="107"/>
      <c r="D513" s="107"/>
      <c r="E513" s="107"/>
      <c r="F513" s="107"/>
      <c r="G513" s="107"/>
      <c r="H513" s="107"/>
      <c r="I513" s="107"/>
      <c r="J513" s="107"/>
      <c r="K513" s="107"/>
      <c r="L513" s="107"/>
      <c r="M513" s="107"/>
      <c r="N513" s="107"/>
      <c r="O513" s="107"/>
      <c r="P513" s="107"/>
      <c r="Q513" s="107"/>
      <c r="R513" s="107"/>
      <c r="S513" s="107"/>
      <c r="T513" s="107"/>
      <c r="U513" s="107"/>
      <c r="V513" s="107"/>
      <c r="W513" s="107"/>
      <c r="X513" s="107"/>
      <c r="Y513" s="107"/>
      <c r="Z513" s="107"/>
      <c r="AA513" s="107"/>
      <c r="AB513" s="107"/>
      <c r="AC513" s="107"/>
      <c r="AD513" s="107"/>
      <c r="AE513" s="107"/>
      <c r="AF513" s="107"/>
      <c r="AG513" s="107"/>
      <c r="AH513" s="107"/>
      <c r="AI513" s="107"/>
      <c r="AJ513" s="107"/>
      <c r="AK513" s="107"/>
      <c r="AL513" s="107"/>
      <c r="AM513" s="107"/>
      <c r="AN513" s="107"/>
      <c r="AO513" s="107"/>
      <c r="AP513" s="107"/>
      <c r="AQ513" s="107"/>
      <c r="AR513" s="107"/>
      <c r="AS513" s="107"/>
      <c r="AT513" s="107"/>
      <c r="AU513" s="107"/>
      <c r="AV513" s="107"/>
      <c r="AW513" s="107"/>
      <c r="AX513" s="107"/>
      <c r="AY513" s="107"/>
      <c r="AZ513" s="107"/>
      <c r="BA513" s="107"/>
      <c r="BB513" s="107"/>
    </row>
    <row r="514" spans="3:54" ht="12.75" customHeight="1" x14ac:dyDescent="0.25">
      <c r="C514" s="107"/>
      <c r="D514" s="107"/>
      <c r="E514" s="107"/>
      <c r="F514" s="107"/>
      <c r="G514" s="107"/>
      <c r="H514" s="107"/>
      <c r="I514" s="107"/>
      <c r="J514" s="107"/>
      <c r="K514" s="107"/>
      <c r="L514" s="107"/>
      <c r="M514" s="107"/>
      <c r="N514" s="107"/>
      <c r="O514" s="107"/>
      <c r="P514" s="107"/>
      <c r="Q514" s="107"/>
      <c r="R514" s="107"/>
      <c r="S514" s="107"/>
      <c r="T514" s="107"/>
      <c r="U514" s="107"/>
      <c r="V514" s="107"/>
      <c r="W514" s="107"/>
      <c r="X514" s="107"/>
      <c r="Y514" s="107"/>
      <c r="Z514" s="107"/>
      <c r="AA514" s="107"/>
      <c r="AB514" s="107"/>
      <c r="AC514" s="107"/>
      <c r="AD514" s="107"/>
      <c r="AE514" s="107"/>
      <c r="AF514" s="107"/>
      <c r="AG514" s="107"/>
      <c r="AH514" s="107"/>
      <c r="AI514" s="107"/>
      <c r="AJ514" s="107"/>
      <c r="AK514" s="107"/>
      <c r="AL514" s="107"/>
      <c r="AM514" s="107"/>
      <c r="AN514" s="107"/>
      <c r="AO514" s="107"/>
      <c r="AP514" s="107"/>
      <c r="AQ514" s="107"/>
      <c r="AR514" s="107"/>
      <c r="AS514" s="107"/>
      <c r="AT514" s="107"/>
      <c r="AU514" s="107"/>
      <c r="AV514" s="107"/>
      <c r="AW514" s="107"/>
      <c r="AX514" s="107"/>
      <c r="AY514" s="107"/>
      <c r="AZ514" s="107"/>
      <c r="BA514" s="107"/>
      <c r="BB514" s="107"/>
    </row>
    <row r="515" spans="3:54" ht="12.75" customHeight="1" x14ac:dyDescent="0.25">
      <c r="C515" s="107"/>
      <c r="D515" s="107"/>
      <c r="E515" s="107"/>
      <c r="F515" s="107"/>
      <c r="G515" s="107"/>
      <c r="H515" s="107"/>
      <c r="I515" s="107"/>
      <c r="J515" s="107"/>
      <c r="K515" s="107"/>
      <c r="L515" s="107"/>
      <c r="M515" s="107"/>
      <c r="N515" s="107"/>
      <c r="O515" s="107"/>
      <c r="P515" s="107"/>
      <c r="Q515" s="107"/>
      <c r="R515" s="107"/>
      <c r="S515" s="107"/>
      <c r="T515" s="107"/>
      <c r="U515" s="107"/>
      <c r="V515" s="107"/>
      <c r="W515" s="107"/>
      <c r="X515" s="107"/>
      <c r="Y515" s="107"/>
      <c r="Z515" s="107"/>
      <c r="AA515" s="107"/>
      <c r="AB515" s="107"/>
      <c r="AC515" s="107"/>
      <c r="AD515" s="107"/>
      <c r="AE515" s="107"/>
      <c r="AF515" s="107"/>
      <c r="AG515" s="107"/>
      <c r="AH515" s="107"/>
      <c r="AI515" s="107"/>
      <c r="AJ515" s="107"/>
      <c r="AK515" s="107"/>
      <c r="AL515" s="107"/>
      <c r="AM515" s="107"/>
      <c r="AN515" s="107"/>
      <c r="AO515" s="107"/>
      <c r="AP515" s="107"/>
      <c r="AQ515" s="107"/>
      <c r="AR515" s="107"/>
      <c r="AS515" s="107"/>
      <c r="AT515" s="107"/>
      <c r="AU515" s="107"/>
      <c r="AV515" s="107"/>
      <c r="AW515" s="107"/>
      <c r="AX515" s="107"/>
      <c r="AY515" s="107"/>
      <c r="AZ515" s="107"/>
      <c r="BA515" s="107"/>
      <c r="BB515" s="107"/>
    </row>
    <row r="516" spans="3:54" ht="12.75" customHeight="1" x14ac:dyDescent="0.25">
      <c r="C516" s="107"/>
      <c r="D516" s="107"/>
      <c r="E516" s="107"/>
      <c r="F516" s="107"/>
      <c r="G516" s="107"/>
      <c r="H516" s="107"/>
      <c r="I516" s="107"/>
      <c r="J516" s="107"/>
      <c r="K516" s="107"/>
      <c r="L516" s="107"/>
      <c r="M516" s="107"/>
      <c r="N516" s="107"/>
      <c r="O516" s="107"/>
      <c r="P516" s="107"/>
      <c r="Q516" s="107"/>
      <c r="R516" s="107"/>
      <c r="S516" s="107"/>
      <c r="T516" s="107"/>
      <c r="U516" s="107"/>
      <c r="V516" s="107"/>
      <c r="W516" s="107"/>
      <c r="X516" s="107"/>
      <c r="Y516" s="107"/>
      <c r="Z516" s="107"/>
      <c r="AA516" s="107"/>
      <c r="AB516" s="107"/>
      <c r="AC516" s="107"/>
      <c r="AD516" s="107"/>
      <c r="AE516" s="107"/>
      <c r="AF516" s="107"/>
      <c r="AG516" s="107"/>
      <c r="AH516" s="107"/>
      <c r="AI516" s="107"/>
      <c r="AJ516" s="107"/>
      <c r="AK516" s="107"/>
      <c r="AL516" s="107"/>
      <c r="AM516" s="107"/>
      <c r="AN516" s="107"/>
      <c r="AO516" s="107"/>
      <c r="AP516" s="107"/>
      <c r="AQ516" s="107"/>
      <c r="AR516" s="107"/>
      <c r="AS516" s="107"/>
      <c r="AT516" s="107"/>
      <c r="AU516" s="107"/>
      <c r="AV516" s="107"/>
      <c r="AW516" s="107"/>
      <c r="AX516" s="107"/>
      <c r="AY516" s="107"/>
      <c r="AZ516" s="107"/>
      <c r="BA516" s="107"/>
      <c r="BB516" s="107"/>
    </row>
    <row r="517" spans="3:54" ht="12.75" customHeight="1" x14ac:dyDescent="0.25">
      <c r="C517" s="107"/>
      <c r="D517" s="107"/>
      <c r="E517" s="107"/>
      <c r="F517" s="107"/>
      <c r="G517" s="107"/>
      <c r="H517" s="107"/>
      <c r="I517" s="107"/>
      <c r="J517" s="107"/>
      <c r="K517" s="107"/>
      <c r="L517" s="107"/>
      <c r="M517" s="107"/>
      <c r="N517" s="107"/>
      <c r="O517" s="107"/>
      <c r="P517" s="107"/>
      <c r="Q517" s="107"/>
      <c r="R517" s="107"/>
      <c r="S517" s="107"/>
      <c r="T517" s="107"/>
      <c r="U517" s="107"/>
      <c r="V517" s="107"/>
      <c r="W517" s="107"/>
      <c r="X517" s="107"/>
      <c r="Y517" s="107"/>
      <c r="Z517" s="107"/>
      <c r="AA517" s="107"/>
      <c r="AB517" s="107"/>
      <c r="AC517" s="107"/>
      <c r="AD517" s="107"/>
      <c r="AE517" s="107"/>
      <c r="AF517" s="107"/>
      <c r="AG517" s="107"/>
      <c r="AH517" s="107"/>
      <c r="AI517" s="107"/>
      <c r="AJ517" s="107"/>
      <c r="AK517" s="107"/>
      <c r="AL517" s="107"/>
      <c r="AM517" s="107"/>
      <c r="AN517" s="107"/>
      <c r="AO517" s="107"/>
      <c r="AP517" s="107"/>
      <c r="AQ517" s="107"/>
      <c r="AR517" s="107"/>
      <c r="AS517" s="107"/>
      <c r="AT517" s="107"/>
      <c r="AU517" s="107"/>
      <c r="AV517" s="107"/>
      <c r="AW517" s="107"/>
      <c r="AX517" s="107"/>
      <c r="AY517" s="107"/>
      <c r="AZ517" s="107"/>
      <c r="BA517" s="107"/>
      <c r="BB517" s="107"/>
    </row>
    <row r="518" spans="3:54" ht="12.75" customHeight="1" x14ac:dyDescent="0.25">
      <c r="C518" s="107"/>
      <c r="D518" s="107"/>
      <c r="E518" s="107"/>
      <c r="F518" s="107"/>
      <c r="G518" s="107"/>
      <c r="H518" s="107"/>
      <c r="I518" s="107"/>
      <c r="J518" s="107"/>
      <c r="K518" s="107"/>
      <c r="L518" s="107"/>
      <c r="M518" s="107"/>
      <c r="N518" s="107"/>
      <c r="O518" s="107"/>
      <c r="P518" s="107"/>
      <c r="Q518" s="107"/>
      <c r="R518" s="107"/>
      <c r="S518" s="107"/>
      <c r="T518" s="107"/>
      <c r="U518" s="107"/>
      <c r="V518" s="107"/>
      <c r="W518" s="107"/>
      <c r="X518" s="107"/>
      <c r="Y518" s="107"/>
      <c r="Z518" s="107"/>
      <c r="AA518" s="107"/>
      <c r="AB518" s="107"/>
      <c r="AC518" s="107"/>
      <c r="AD518" s="107"/>
      <c r="AE518" s="107"/>
      <c r="AF518" s="107"/>
      <c r="AG518" s="107"/>
      <c r="AH518" s="107"/>
      <c r="AI518" s="107"/>
      <c r="AJ518" s="107"/>
      <c r="AK518" s="107"/>
      <c r="AL518" s="107"/>
      <c r="AM518" s="107"/>
      <c r="AN518" s="107"/>
      <c r="AO518" s="107"/>
      <c r="AP518" s="107"/>
      <c r="AQ518" s="107"/>
      <c r="AR518" s="107"/>
      <c r="AS518" s="107"/>
      <c r="AT518" s="107"/>
      <c r="AU518" s="107"/>
      <c r="AV518" s="107"/>
      <c r="AW518" s="107"/>
      <c r="AX518" s="107"/>
      <c r="AY518" s="107"/>
      <c r="AZ518" s="107"/>
      <c r="BA518" s="107"/>
      <c r="BB518" s="107"/>
    </row>
    <row r="519" spans="3:54" ht="12.75" customHeight="1" x14ac:dyDescent="0.25">
      <c r="C519" s="107"/>
      <c r="D519" s="107"/>
      <c r="E519" s="107"/>
      <c r="F519" s="107"/>
      <c r="G519" s="107"/>
      <c r="H519" s="107"/>
      <c r="I519" s="107"/>
      <c r="J519" s="107"/>
      <c r="K519" s="107"/>
      <c r="L519" s="107"/>
      <c r="M519" s="107"/>
      <c r="N519" s="107"/>
      <c r="O519" s="107"/>
      <c r="P519" s="107"/>
      <c r="Q519" s="107"/>
      <c r="R519" s="107"/>
      <c r="S519" s="107"/>
      <c r="T519" s="107"/>
      <c r="U519" s="107"/>
      <c r="V519" s="107"/>
      <c r="W519" s="107"/>
      <c r="X519" s="107"/>
      <c r="Y519" s="107"/>
      <c r="Z519" s="107"/>
      <c r="AA519" s="107"/>
      <c r="AB519" s="107"/>
      <c r="AC519" s="107"/>
      <c r="AD519" s="107"/>
      <c r="AE519" s="107"/>
      <c r="AF519" s="107"/>
      <c r="AG519" s="107"/>
      <c r="AH519" s="107"/>
      <c r="AI519" s="107"/>
      <c r="AJ519" s="107"/>
      <c r="AK519" s="107"/>
      <c r="AL519" s="107"/>
      <c r="AM519" s="107"/>
      <c r="AN519" s="107"/>
      <c r="AO519" s="107"/>
      <c r="AP519" s="107"/>
      <c r="AQ519" s="107"/>
      <c r="AR519" s="107"/>
      <c r="AS519" s="107"/>
      <c r="AT519" s="107"/>
      <c r="AU519" s="107"/>
      <c r="AV519" s="107"/>
      <c r="AW519" s="107"/>
      <c r="AX519" s="107"/>
      <c r="AY519" s="107"/>
      <c r="AZ519" s="107"/>
      <c r="BA519" s="107"/>
      <c r="BB519" s="107"/>
    </row>
    <row r="520" spans="3:54" ht="12.75" customHeight="1" x14ac:dyDescent="0.25">
      <c r="C520" s="107"/>
      <c r="D520" s="107"/>
      <c r="E520" s="107"/>
      <c r="F520" s="107"/>
      <c r="G520" s="107"/>
      <c r="H520" s="107"/>
      <c r="I520" s="107"/>
      <c r="J520" s="107"/>
      <c r="K520" s="107"/>
      <c r="L520" s="107"/>
      <c r="M520" s="107"/>
      <c r="N520" s="107"/>
      <c r="O520" s="107"/>
      <c r="P520" s="107"/>
      <c r="Q520" s="107"/>
      <c r="R520" s="107"/>
      <c r="S520" s="107"/>
      <c r="T520" s="107"/>
      <c r="U520" s="107"/>
      <c r="V520" s="107"/>
      <c r="W520" s="107"/>
      <c r="X520" s="107"/>
      <c r="Y520" s="107"/>
      <c r="Z520" s="107"/>
      <c r="AA520" s="107"/>
      <c r="AB520" s="107"/>
      <c r="AC520" s="107"/>
      <c r="AD520" s="107"/>
      <c r="AE520" s="107"/>
      <c r="AF520" s="107"/>
      <c r="AG520" s="107"/>
      <c r="AH520" s="107"/>
      <c r="AI520" s="107"/>
      <c r="AJ520" s="107"/>
      <c r="AK520" s="107"/>
      <c r="AL520" s="107"/>
      <c r="AM520" s="107"/>
      <c r="AN520" s="107"/>
      <c r="AO520" s="107"/>
      <c r="AP520" s="107"/>
      <c r="AQ520" s="107"/>
      <c r="AR520" s="107"/>
      <c r="AS520" s="107"/>
      <c r="AT520" s="107"/>
      <c r="AU520" s="107"/>
      <c r="AV520" s="107"/>
      <c r="AW520" s="107"/>
      <c r="AX520" s="107"/>
      <c r="AY520" s="107"/>
      <c r="AZ520" s="107"/>
      <c r="BA520" s="107"/>
      <c r="BB520" s="107"/>
    </row>
    <row r="521" spans="3:54" ht="12.75" customHeight="1" x14ac:dyDescent="0.25">
      <c r="C521" s="107"/>
      <c r="D521" s="107"/>
      <c r="E521" s="107"/>
      <c r="F521" s="107"/>
      <c r="G521" s="107"/>
      <c r="H521" s="107"/>
      <c r="I521" s="107"/>
      <c r="J521" s="107"/>
      <c r="K521" s="107"/>
      <c r="L521" s="107"/>
      <c r="M521" s="107"/>
      <c r="N521" s="107"/>
      <c r="O521" s="107"/>
      <c r="P521" s="107"/>
      <c r="Q521" s="107"/>
      <c r="R521" s="107"/>
      <c r="S521" s="107"/>
      <c r="T521" s="107"/>
      <c r="U521" s="107"/>
      <c r="V521" s="107"/>
      <c r="W521" s="107"/>
      <c r="X521" s="107"/>
      <c r="Y521" s="107"/>
      <c r="Z521" s="107"/>
      <c r="AA521" s="107"/>
      <c r="AB521" s="107"/>
      <c r="AC521" s="107"/>
      <c r="AD521" s="107"/>
      <c r="AE521" s="107"/>
      <c r="AF521" s="107"/>
      <c r="AG521" s="107"/>
      <c r="AH521" s="107"/>
      <c r="AI521" s="107"/>
      <c r="AJ521" s="107"/>
      <c r="AK521" s="107"/>
      <c r="AL521" s="107"/>
      <c r="AM521" s="107"/>
      <c r="AN521" s="107"/>
      <c r="AO521" s="107"/>
      <c r="AP521" s="107"/>
      <c r="AQ521" s="107"/>
      <c r="AR521" s="107"/>
      <c r="AS521" s="107"/>
      <c r="AT521" s="107"/>
      <c r="AU521" s="107"/>
      <c r="AV521" s="107"/>
      <c r="AW521" s="107"/>
      <c r="AX521" s="107"/>
      <c r="AY521" s="107"/>
      <c r="AZ521" s="107"/>
      <c r="BA521" s="107"/>
      <c r="BB521" s="107"/>
    </row>
    <row r="522" spans="3:54" ht="12.75" customHeight="1" x14ac:dyDescent="0.25">
      <c r="C522" s="107"/>
      <c r="D522" s="107"/>
      <c r="E522" s="107"/>
      <c r="F522" s="107"/>
      <c r="G522" s="107"/>
      <c r="H522" s="107"/>
      <c r="I522" s="107"/>
      <c r="J522" s="107"/>
      <c r="K522" s="107"/>
      <c r="L522" s="107"/>
      <c r="M522" s="107"/>
      <c r="N522" s="107"/>
      <c r="O522" s="107"/>
      <c r="P522" s="107"/>
      <c r="Q522" s="107"/>
      <c r="R522" s="107"/>
      <c r="S522" s="107"/>
      <c r="T522" s="107"/>
      <c r="U522" s="107"/>
      <c r="V522" s="107"/>
      <c r="W522" s="107"/>
      <c r="X522" s="107"/>
      <c r="Y522" s="107"/>
      <c r="Z522" s="107"/>
      <c r="AA522" s="107"/>
      <c r="AB522" s="107"/>
      <c r="AC522" s="107"/>
      <c r="AD522" s="107"/>
      <c r="AE522" s="107"/>
      <c r="AF522" s="107"/>
      <c r="AG522" s="107"/>
      <c r="AH522" s="107"/>
      <c r="AI522" s="107"/>
      <c r="AJ522" s="107"/>
      <c r="AK522" s="107"/>
      <c r="AL522" s="107"/>
      <c r="AM522" s="107"/>
      <c r="AN522" s="107"/>
      <c r="AO522" s="107"/>
      <c r="AP522" s="107"/>
      <c r="AQ522" s="107"/>
      <c r="AR522" s="107"/>
      <c r="AS522" s="107"/>
      <c r="AT522" s="107"/>
      <c r="AU522" s="107"/>
      <c r="AV522" s="107"/>
      <c r="AW522" s="107"/>
      <c r="AX522" s="107"/>
      <c r="AY522" s="107"/>
      <c r="AZ522" s="107"/>
      <c r="BA522" s="107"/>
      <c r="BB522" s="107"/>
    </row>
    <row r="523" spans="3:54" ht="12.75" customHeight="1" x14ac:dyDescent="0.25">
      <c r="C523" s="107"/>
      <c r="D523" s="107"/>
      <c r="E523" s="107"/>
      <c r="F523" s="107"/>
      <c r="G523" s="107"/>
      <c r="H523" s="107"/>
      <c r="I523" s="107"/>
      <c r="J523" s="107"/>
      <c r="K523" s="107"/>
      <c r="L523" s="107"/>
      <c r="M523" s="107"/>
      <c r="N523" s="107"/>
      <c r="O523" s="107"/>
      <c r="P523" s="107"/>
      <c r="Q523" s="107"/>
      <c r="R523" s="107"/>
      <c r="S523" s="107"/>
      <c r="T523" s="107"/>
      <c r="U523" s="107"/>
      <c r="V523" s="107"/>
      <c r="W523" s="107"/>
      <c r="X523" s="107"/>
      <c r="Y523" s="107"/>
      <c r="Z523" s="107"/>
      <c r="AA523" s="107"/>
      <c r="AB523" s="107"/>
      <c r="AC523" s="107"/>
      <c r="AD523" s="107"/>
      <c r="AE523" s="107"/>
      <c r="AF523" s="107"/>
      <c r="AG523" s="107"/>
      <c r="AH523" s="107"/>
      <c r="AI523" s="107"/>
      <c r="AJ523" s="107"/>
      <c r="AK523" s="107"/>
      <c r="AL523" s="107"/>
      <c r="AM523" s="107"/>
      <c r="AN523" s="107"/>
      <c r="AO523" s="107"/>
      <c r="AP523" s="107"/>
      <c r="AQ523" s="107"/>
      <c r="AR523" s="107"/>
      <c r="AS523" s="107"/>
      <c r="AT523" s="107"/>
      <c r="AU523" s="107"/>
      <c r="AV523" s="107"/>
      <c r="AW523" s="107"/>
      <c r="AX523" s="107"/>
      <c r="AY523" s="107"/>
      <c r="AZ523" s="107"/>
      <c r="BA523" s="107"/>
      <c r="BB523" s="107"/>
    </row>
    <row r="524" spans="3:54" ht="12.75" customHeight="1" x14ac:dyDescent="0.25">
      <c r="C524" s="107"/>
      <c r="D524" s="107"/>
      <c r="E524" s="107"/>
      <c r="F524" s="107"/>
      <c r="G524" s="107"/>
      <c r="H524" s="107"/>
      <c r="I524" s="107"/>
      <c r="J524" s="107"/>
      <c r="K524" s="107"/>
      <c r="L524" s="107"/>
      <c r="M524" s="107"/>
      <c r="N524" s="107"/>
      <c r="O524" s="107"/>
      <c r="P524" s="107"/>
      <c r="Q524" s="107"/>
      <c r="R524" s="107"/>
      <c r="S524" s="107"/>
      <c r="T524" s="107"/>
      <c r="U524" s="107"/>
      <c r="V524" s="107"/>
      <c r="W524" s="107"/>
      <c r="X524" s="107"/>
      <c r="Y524" s="107"/>
      <c r="Z524" s="107"/>
      <c r="AA524" s="107"/>
      <c r="AB524" s="107"/>
      <c r="AC524" s="107"/>
      <c r="AD524" s="107"/>
      <c r="AE524" s="107"/>
      <c r="AF524" s="107"/>
      <c r="AG524" s="107"/>
      <c r="AH524" s="107"/>
      <c r="AI524" s="107"/>
      <c r="AJ524" s="107"/>
      <c r="AK524" s="107"/>
      <c r="AL524" s="107"/>
      <c r="AM524" s="107"/>
      <c r="AN524" s="107"/>
      <c r="AO524" s="107"/>
      <c r="AP524" s="107"/>
      <c r="AQ524" s="107"/>
      <c r="AR524" s="107"/>
      <c r="AS524" s="107"/>
      <c r="AT524" s="107"/>
      <c r="AU524" s="107"/>
      <c r="AV524" s="107"/>
      <c r="AW524" s="107"/>
      <c r="AX524" s="107"/>
      <c r="AY524" s="107"/>
      <c r="AZ524" s="107"/>
      <c r="BA524" s="107"/>
      <c r="BB524" s="107"/>
    </row>
    <row r="525" spans="3:54" ht="12.75" customHeight="1" x14ac:dyDescent="0.25">
      <c r="C525" s="107"/>
      <c r="D525" s="107"/>
      <c r="E525" s="107"/>
      <c r="F525" s="107"/>
      <c r="G525" s="107"/>
      <c r="H525" s="107"/>
      <c r="I525" s="107"/>
      <c r="J525" s="107"/>
      <c r="K525" s="107"/>
      <c r="L525" s="107"/>
      <c r="M525" s="107"/>
      <c r="N525" s="107"/>
      <c r="O525" s="107"/>
      <c r="P525" s="107"/>
      <c r="Q525" s="107"/>
      <c r="R525" s="107"/>
      <c r="S525" s="107"/>
      <c r="T525" s="107"/>
      <c r="U525" s="107"/>
      <c r="V525" s="107"/>
      <c r="W525" s="107"/>
      <c r="X525" s="107"/>
      <c r="Y525" s="107"/>
      <c r="Z525" s="107"/>
      <c r="AA525" s="107"/>
      <c r="AB525" s="107"/>
      <c r="AC525" s="107"/>
      <c r="AD525" s="107"/>
      <c r="AE525" s="107"/>
      <c r="AF525" s="107"/>
      <c r="AG525" s="107"/>
      <c r="AH525" s="107"/>
      <c r="AI525" s="107"/>
      <c r="AJ525" s="107"/>
      <c r="AK525" s="107"/>
      <c r="AL525" s="107"/>
      <c r="AM525" s="107"/>
      <c r="AN525" s="107"/>
      <c r="AO525" s="107"/>
      <c r="AP525" s="107"/>
      <c r="AQ525" s="107"/>
      <c r="AR525" s="107"/>
      <c r="AS525" s="107"/>
      <c r="AT525" s="107"/>
      <c r="AU525" s="107"/>
      <c r="AV525" s="107"/>
      <c r="AW525" s="107"/>
      <c r="AX525" s="107"/>
      <c r="AY525" s="107"/>
      <c r="AZ525" s="107"/>
      <c r="BA525" s="107"/>
      <c r="BB525" s="107"/>
    </row>
    <row r="526" spans="3:54" ht="12.75" customHeight="1" x14ac:dyDescent="0.25">
      <c r="C526" s="107"/>
      <c r="D526" s="107"/>
      <c r="E526" s="107"/>
      <c r="F526" s="107"/>
      <c r="G526" s="107"/>
      <c r="H526" s="107"/>
      <c r="I526" s="107"/>
      <c r="J526" s="107"/>
      <c r="K526" s="107"/>
      <c r="L526" s="107"/>
      <c r="M526" s="107"/>
      <c r="N526" s="107"/>
      <c r="O526" s="107"/>
      <c r="P526" s="107"/>
      <c r="Q526" s="107"/>
      <c r="R526" s="107"/>
      <c r="S526" s="107"/>
      <c r="T526" s="107"/>
      <c r="U526" s="107"/>
      <c r="V526" s="107"/>
      <c r="W526" s="107"/>
      <c r="X526" s="107"/>
      <c r="Y526" s="107"/>
      <c r="Z526" s="107"/>
      <c r="AA526" s="107"/>
      <c r="AB526" s="107"/>
      <c r="AC526" s="107"/>
      <c r="AD526" s="107"/>
      <c r="AE526" s="107"/>
      <c r="AF526" s="107"/>
      <c r="AG526" s="107"/>
      <c r="AH526" s="107"/>
      <c r="AI526" s="107"/>
      <c r="AJ526" s="107"/>
      <c r="AK526" s="107"/>
      <c r="AL526" s="107"/>
      <c r="AM526" s="107"/>
      <c r="AN526" s="107"/>
      <c r="AO526" s="107"/>
      <c r="AP526" s="107"/>
      <c r="AQ526" s="107"/>
      <c r="AR526" s="107"/>
      <c r="AS526" s="107"/>
      <c r="AT526" s="107"/>
      <c r="AU526" s="107"/>
      <c r="AV526" s="107"/>
      <c r="AW526" s="107"/>
      <c r="AX526" s="107"/>
      <c r="AY526" s="107"/>
      <c r="AZ526" s="107"/>
      <c r="BA526" s="107"/>
      <c r="BB526" s="107"/>
    </row>
    <row r="527" spans="3:54" ht="12.75" customHeight="1" x14ac:dyDescent="0.25">
      <c r="C527" s="107"/>
      <c r="D527" s="107"/>
      <c r="E527" s="107"/>
      <c r="F527" s="107"/>
      <c r="G527" s="107"/>
      <c r="H527" s="107"/>
      <c r="I527" s="107"/>
      <c r="J527" s="107"/>
      <c r="K527" s="107"/>
      <c r="L527" s="107"/>
      <c r="M527" s="107"/>
      <c r="N527" s="107"/>
      <c r="O527" s="107"/>
      <c r="P527" s="107"/>
      <c r="Q527" s="107"/>
      <c r="R527" s="107"/>
      <c r="S527" s="107"/>
      <c r="T527" s="107"/>
      <c r="U527" s="107"/>
      <c r="V527" s="107"/>
      <c r="W527" s="107"/>
      <c r="X527" s="107"/>
      <c r="Y527" s="107"/>
      <c r="Z527" s="107"/>
      <c r="AA527" s="107"/>
      <c r="AB527" s="107"/>
      <c r="AC527" s="107"/>
      <c r="AD527" s="107"/>
      <c r="AE527" s="107"/>
      <c r="AF527" s="107"/>
      <c r="AG527" s="107"/>
      <c r="AH527" s="107"/>
      <c r="AI527" s="107"/>
      <c r="AJ527" s="107"/>
      <c r="AK527" s="107"/>
      <c r="AL527" s="107"/>
      <c r="AM527" s="107"/>
      <c r="AN527" s="107"/>
      <c r="AO527" s="107"/>
      <c r="AP527" s="107"/>
      <c r="AQ527" s="107"/>
      <c r="AR527" s="107"/>
      <c r="AS527" s="107"/>
      <c r="AT527" s="107"/>
      <c r="AU527" s="107"/>
      <c r="AV527" s="107"/>
      <c r="AW527" s="107"/>
      <c r="AX527" s="107"/>
      <c r="AY527" s="107"/>
      <c r="AZ527" s="107"/>
      <c r="BA527" s="107"/>
      <c r="BB527" s="107"/>
    </row>
    <row r="528" spans="3:54" ht="12.75" customHeight="1" x14ac:dyDescent="0.25">
      <c r="C528" s="107"/>
      <c r="D528" s="107"/>
      <c r="E528" s="107"/>
      <c r="F528" s="107"/>
      <c r="G528" s="107"/>
      <c r="H528" s="107"/>
      <c r="I528" s="107"/>
      <c r="J528" s="107"/>
      <c r="K528" s="107"/>
      <c r="L528" s="107"/>
      <c r="M528" s="107"/>
      <c r="N528" s="107"/>
      <c r="O528" s="107"/>
      <c r="P528" s="107"/>
      <c r="Q528" s="107"/>
      <c r="R528" s="107"/>
      <c r="S528" s="107"/>
      <c r="T528" s="107"/>
      <c r="U528" s="107"/>
      <c r="V528" s="107"/>
      <c r="W528" s="107"/>
      <c r="X528" s="107"/>
      <c r="Y528" s="107"/>
      <c r="Z528" s="107"/>
      <c r="AA528" s="107"/>
      <c r="AB528" s="107"/>
      <c r="AC528" s="107"/>
      <c r="AD528" s="107"/>
      <c r="AE528" s="107"/>
      <c r="AF528" s="107"/>
      <c r="AG528" s="107"/>
      <c r="AH528" s="107"/>
      <c r="AI528" s="107"/>
      <c r="AJ528" s="107"/>
      <c r="AK528" s="107"/>
      <c r="AL528" s="107"/>
      <c r="AM528" s="107"/>
      <c r="AN528" s="107"/>
      <c r="AO528" s="107"/>
      <c r="AP528" s="107"/>
      <c r="AQ528" s="107"/>
      <c r="AR528" s="107"/>
      <c r="AS528" s="107"/>
      <c r="AT528" s="107"/>
      <c r="AU528" s="107"/>
      <c r="AV528" s="107"/>
      <c r="AW528" s="107"/>
      <c r="AX528" s="107"/>
      <c r="AY528" s="107"/>
      <c r="AZ528" s="107"/>
      <c r="BA528" s="107"/>
      <c r="BB528" s="107"/>
    </row>
    <row r="529" spans="3:54" ht="12.75" customHeight="1" x14ac:dyDescent="0.25">
      <c r="C529" s="107"/>
      <c r="D529" s="107"/>
      <c r="E529" s="107"/>
      <c r="F529" s="107"/>
      <c r="G529" s="107"/>
      <c r="H529" s="107"/>
      <c r="I529" s="107"/>
      <c r="J529" s="107"/>
      <c r="K529" s="107"/>
      <c r="L529" s="107"/>
      <c r="M529" s="107"/>
      <c r="N529" s="107"/>
      <c r="O529" s="107"/>
      <c r="P529" s="107"/>
      <c r="Q529" s="107"/>
      <c r="R529" s="107"/>
      <c r="S529" s="107"/>
      <c r="T529" s="107"/>
      <c r="U529" s="107"/>
      <c r="V529" s="107"/>
      <c r="W529" s="107"/>
      <c r="X529" s="107"/>
      <c r="Y529" s="107"/>
      <c r="Z529" s="107"/>
      <c r="AA529" s="107"/>
      <c r="AB529" s="107"/>
      <c r="AC529" s="107"/>
      <c r="AD529" s="107"/>
      <c r="AE529" s="107"/>
      <c r="AF529" s="107"/>
      <c r="AG529" s="107"/>
      <c r="AH529" s="107"/>
      <c r="AI529" s="107"/>
      <c r="AJ529" s="107"/>
      <c r="AK529" s="107"/>
      <c r="AL529" s="107"/>
      <c r="AM529" s="107"/>
      <c r="AN529" s="107"/>
      <c r="AO529" s="107"/>
      <c r="AP529" s="107"/>
      <c r="AQ529" s="107"/>
      <c r="AR529" s="107"/>
      <c r="AS529" s="107"/>
      <c r="AT529" s="107"/>
      <c r="AU529" s="107"/>
      <c r="AV529" s="107"/>
      <c r="AW529" s="107"/>
      <c r="AX529" s="107"/>
      <c r="AY529" s="107"/>
      <c r="AZ529" s="107"/>
      <c r="BA529" s="107"/>
      <c r="BB529" s="107"/>
    </row>
    <row r="530" spans="3:54" ht="12.75" customHeight="1" x14ac:dyDescent="0.25">
      <c r="C530" s="107"/>
      <c r="D530" s="107"/>
      <c r="E530" s="107"/>
      <c r="F530" s="107"/>
      <c r="G530" s="107"/>
      <c r="H530" s="107"/>
      <c r="I530" s="107"/>
      <c r="J530" s="107"/>
      <c r="K530" s="107"/>
      <c r="L530" s="107"/>
      <c r="M530" s="107"/>
      <c r="N530" s="107"/>
      <c r="O530" s="107"/>
      <c r="P530" s="107"/>
      <c r="Q530" s="107"/>
      <c r="R530" s="107"/>
      <c r="S530" s="107"/>
      <c r="T530" s="107"/>
      <c r="U530" s="107"/>
      <c r="V530" s="107"/>
      <c r="W530" s="107"/>
      <c r="X530" s="107"/>
      <c r="Y530" s="107"/>
      <c r="Z530" s="107"/>
      <c r="AA530" s="107"/>
      <c r="AB530" s="107"/>
      <c r="AC530" s="107"/>
      <c r="AD530" s="107"/>
      <c r="AE530" s="107"/>
      <c r="AF530" s="107"/>
      <c r="AG530" s="107"/>
      <c r="AH530" s="107"/>
      <c r="AI530" s="107"/>
      <c r="AJ530" s="107"/>
      <c r="AK530" s="107"/>
      <c r="AL530" s="107"/>
      <c r="AM530" s="107"/>
      <c r="AN530" s="107"/>
      <c r="AO530" s="107"/>
      <c r="AP530" s="107"/>
      <c r="AQ530" s="107"/>
      <c r="AR530" s="107"/>
      <c r="AS530" s="107"/>
      <c r="AT530" s="107"/>
      <c r="AU530" s="107"/>
      <c r="AV530" s="107"/>
      <c r="AW530" s="107"/>
      <c r="AX530" s="107"/>
      <c r="AY530" s="107"/>
      <c r="AZ530" s="107"/>
      <c r="BA530" s="107"/>
      <c r="BB530" s="107"/>
    </row>
    <row r="531" spans="3:54" ht="12.75" customHeight="1" x14ac:dyDescent="0.25">
      <c r="C531" s="107"/>
      <c r="D531" s="107"/>
      <c r="E531" s="107"/>
      <c r="F531" s="107"/>
      <c r="G531" s="107"/>
      <c r="H531" s="107"/>
      <c r="I531" s="107"/>
      <c r="J531" s="107"/>
      <c r="K531" s="107"/>
      <c r="L531" s="107"/>
      <c r="M531" s="107"/>
      <c r="N531" s="107"/>
      <c r="O531" s="107"/>
      <c r="P531" s="107"/>
      <c r="Q531" s="107"/>
      <c r="R531" s="107"/>
      <c r="S531" s="107"/>
      <c r="T531" s="107"/>
      <c r="U531" s="107"/>
      <c r="V531" s="107"/>
      <c r="W531" s="107"/>
      <c r="X531" s="107"/>
      <c r="Y531" s="107"/>
      <c r="Z531" s="107"/>
      <c r="AA531" s="107"/>
      <c r="AB531" s="107"/>
      <c r="AC531" s="107"/>
      <c r="AD531" s="107"/>
      <c r="AE531" s="107"/>
      <c r="AF531" s="107"/>
      <c r="AG531" s="107"/>
      <c r="AH531" s="107"/>
      <c r="AI531" s="107"/>
      <c r="AJ531" s="107"/>
      <c r="AK531" s="107"/>
      <c r="AL531" s="107"/>
      <c r="AM531" s="107"/>
      <c r="AN531" s="107"/>
      <c r="AO531" s="107"/>
      <c r="AP531" s="107"/>
      <c r="AQ531" s="107"/>
      <c r="AR531" s="107"/>
      <c r="AS531" s="107"/>
      <c r="AT531" s="107"/>
      <c r="AU531" s="107"/>
      <c r="AV531" s="107"/>
      <c r="AW531" s="107"/>
      <c r="AX531" s="107"/>
      <c r="AY531" s="107"/>
      <c r="AZ531" s="107"/>
      <c r="BA531" s="107"/>
      <c r="BB531" s="107"/>
    </row>
    <row r="532" spans="3:54" ht="12.75" customHeight="1" x14ac:dyDescent="0.25">
      <c r="C532" s="107"/>
      <c r="D532" s="107"/>
      <c r="E532" s="107"/>
      <c r="F532" s="107"/>
      <c r="G532" s="107"/>
      <c r="H532" s="107"/>
      <c r="I532" s="107"/>
      <c r="J532" s="107"/>
      <c r="K532" s="107"/>
      <c r="L532" s="107"/>
      <c r="M532" s="107"/>
      <c r="N532" s="107"/>
      <c r="O532" s="107"/>
      <c r="P532" s="107"/>
      <c r="Q532" s="107"/>
      <c r="R532" s="107"/>
      <c r="S532" s="107"/>
      <c r="T532" s="107"/>
      <c r="U532" s="107"/>
      <c r="V532" s="107"/>
      <c r="W532" s="107"/>
      <c r="X532" s="107"/>
      <c r="Y532" s="107"/>
      <c r="Z532" s="107"/>
      <c r="AA532" s="107"/>
      <c r="AB532" s="107"/>
      <c r="AC532" s="107"/>
      <c r="AD532" s="107"/>
      <c r="AE532" s="107"/>
      <c r="AF532" s="107"/>
      <c r="AG532" s="107"/>
      <c r="AH532" s="107"/>
      <c r="AI532" s="107"/>
      <c r="AJ532" s="107"/>
      <c r="AK532" s="107"/>
      <c r="AL532" s="107"/>
      <c r="AM532" s="107"/>
      <c r="AN532" s="107"/>
      <c r="AO532" s="107"/>
      <c r="AP532" s="107"/>
      <c r="AQ532" s="107"/>
      <c r="AR532" s="107"/>
      <c r="AS532" s="107"/>
      <c r="AT532" s="107"/>
      <c r="AU532" s="107"/>
      <c r="AV532" s="107"/>
      <c r="AW532" s="107"/>
      <c r="AX532" s="107"/>
      <c r="AY532" s="107"/>
      <c r="AZ532" s="107"/>
      <c r="BA532" s="107"/>
      <c r="BB532" s="107"/>
    </row>
    <row r="533" spans="3:54" ht="12.75" customHeight="1" x14ac:dyDescent="0.25">
      <c r="C533" s="107"/>
      <c r="D533" s="107"/>
      <c r="E533" s="107"/>
      <c r="F533" s="107"/>
      <c r="G533" s="107"/>
      <c r="H533" s="107"/>
      <c r="I533" s="107"/>
      <c r="J533" s="107"/>
      <c r="K533" s="107"/>
      <c r="L533" s="107"/>
      <c r="M533" s="107"/>
      <c r="N533" s="107"/>
      <c r="O533" s="107"/>
      <c r="P533" s="107"/>
      <c r="Q533" s="107"/>
      <c r="R533" s="107"/>
      <c r="S533" s="107"/>
      <c r="T533" s="107"/>
      <c r="U533" s="107"/>
      <c r="V533" s="107"/>
      <c r="W533" s="107"/>
      <c r="X533" s="107"/>
      <c r="Y533" s="107"/>
      <c r="Z533" s="107"/>
      <c r="AA533" s="107"/>
      <c r="AB533" s="107"/>
      <c r="AC533" s="107"/>
      <c r="AD533" s="107"/>
      <c r="AE533" s="107"/>
      <c r="AF533" s="107"/>
      <c r="AG533" s="107"/>
      <c r="AH533" s="107"/>
      <c r="AI533" s="107"/>
      <c r="AJ533" s="107"/>
      <c r="AK533" s="107"/>
      <c r="AL533" s="107"/>
      <c r="AM533" s="107"/>
      <c r="AN533" s="107"/>
      <c r="AO533" s="107"/>
      <c r="AP533" s="107"/>
      <c r="AQ533" s="107"/>
      <c r="AR533" s="107"/>
      <c r="AS533" s="107"/>
      <c r="AT533" s="107"/>
      <c r="AU533" s="107"/>
      <c r="AV533" s="107"/>
      <c r="AW533" s="107"/>
      <c r="AX533" s="107"/>
      <c r="AY533" s="107"/>
      <c r="AZ533" s="107"/>
      <c r="BA533" s="107"/>
      <c r="BB533" s="107"/>
    </row>
    <row r="534" spans="3:54" ht="12.75" customHeight="1" x14ac:dyDescent="0.25">
      <c r="C534" s="107"/>
      <c r="D534" s="107"/>
      <c r="E534" s="107"/>
      <c r="F534" s="107"/>
      <c r="G534" s="107"/>
      <c r="H534" s="107"/>
      <c r="I534" s="107"/>
      <c r="J534" s="107"/>
      <c r="K534" s="107"/>
      <c r="L534" s="107"/>
      <c r="M534" s="107"/>
      <c r="N534" s="107"/>
      <c r="O534" s="107"/>
      <c r="P534" s="107"/>
      <c r="Q534" s="107"/>
      <c r="R534" s="107"/>
      <c r="S534" s="107"/>
      <c r="T534" s="107"/>
      <c r="U534" s="107"/>
      <c r="V534" s="107"/>
      <c r="W534" s="107"/>
      <c r="X534" s="107"/>
      <c r="Y534" s="107"/>
      <c r="Z534" s="107"/>
      <c r="AA534" s="107"/>
      <c r="AB534" s="107"/>
      <c r="AC534" s="107"/>
      <c r="AD534" s="107"/>
      <c r="AE534" s="107"/>
      <c r="AF534" s="107"/>
      <c r="AG534" s="107"/>
      <c r="AH534" s="107"/>
      <c r="AI534" s="107"/>
      <c r="AJ534" s="107"/>
      <c r="AK534" s="107"/>
      <c r="AL534" s="107"/>
      <c r="AM534" s="107"/>
      <c r="AN534" s="107"/>
      <c r="AO534" s="107"/>
      <c r="AP534" s="107"/>
      <c r="AQ534" s="107"/>
      <c r="AR534" s="107"/>
      <c r="AS534" s="107"/>
      <c r="AT534" s="107"/>
      <c r="AU534" s="107"/>
      <c r="AV534" s="107"/>
      <c r="AW534" s="107"/>
      <c r="AX534" s="107"/>
      <c r="AY534" s="107"/>
      <c r="AZ534" s="107"/>
      <c r="BA534" s="107"/>
      <c r="BB534" s="107"/>
    </row>
    <row r="535" spans="3:54" ht="12.75" customHeight="1" x14ac:dyDescent="0.25">
      <c r="C535" s="107"/>
      <c r="D535" s="107"/>
      <c r="E535" s="107"/>
      <c r="F535" s="107"/>
      <c r="G535" s="107"/>
      <c r="H535" s="107"/>
      <c r="I535" s="107"/>
      <c r="J535" s="107"/>
      <c r="K535" s="107"/>
      <c r="L535" s="107"/>
      <c r="M535" s="107"/>
      <c r="N535" s="107"/>
      <c r="O535" s="107"/>
      <c r="P535" s="107"/>
      <c r="Q535" s="107"/>
      <c r="R535" s="107"/>
      <c r="S535" s="107"/>
      <c r="T535" s="107"/>
      <c r="U535" s="107"/>
      <c r="V535" s="107"/>
      <c r="W535" s="107"/>
      <c r="X535" s="107"/>
      <c r="Y535" s="107"/>
      <c r="Z535" s="107"/>
      <c r="AA535" s="107"/>
      <c r="AB535" s="107"/>
      <c r="AC535" s="107"/>
      <c r="AD535" s="107"/>
      <c r="AE535" s="107"/>
      <c r="AF535" s="107"/>
      <c r="AG535" s="107"/>
      <c r="AH535" s="107"/>
      <c r="AI535" s="107"/>
      <c r="AJ535" s="107"/>
      <c r="AK535" s="107"/>
      <c r="AL535" s="107"/>
      <c r="AM535" s="107"/>
      <c r="AN535" s="107"/>
      <c r="AO535" s="107"/>
      <c r="AP535" s="107"/>
      <c r="AQ535" s="107"/>
      <c r="AR535" s="107"/>
      <c r="AS535" s="107"/>
      <c r="AT535" s="107"/>
      <c r="AU535" s="107"/>
      <c r="AV535" s="107"/>
      <c r="AW535" s="107"/>
      <c r="AX535" s="107"/>
      <c r="AY535" s="107"/>
      <c r="AZ535" s="107"/>
      <c r="BA535" s="107"/>
      <c r="BB535" s="107"/>
    </row>
    <row r="536" spans="3:54" ht="12.75" customHeight="1" x14ac:dyDescent="0.25">
      <c r="C536" s="107"/>
      <c r="D536" s="107"/>
      <c r="E536" s="107"/>
      <c r="F536" s="107"/>
      <c r="G536" s="107"/>
      <c r="H536" s="107"/>
      <c r="I536" s="107"/>
      <c r="J536" s="107"/>
      <c r="K536" s="107"/>
      <c r="L536" s="107"/>
      <c r="M536" s="107"/>
      <c r="N536" s="107"/>
      <c r="O536" s="107"/>
      <c r="P536" s="107"/>
      <c r="Q536" s="107"/>
      <c r="R536" s="107"/>
      <c r="S536" s="107"/>
      <c r="T536" s="107"/>
      <c r="U536" s="107"/>
      <c r="V536" s="107"/>
      <c r="W536" s="107"/>
      <c r="X536" s="107"/>
      <c r="Y536" s="107"/>
      <c r="Z536" s="107"/>
      <c r="AA536" s="107"/>
      <c r="AB536" s="107"/>
      <c r="AC536" s="107"/>
      <c r="AD536" s="107"/>
      <c r="AE536" s="107"/>
      <c r="AF536" s="107"/>
      <c r="AG536" s="107"/>
      <c r="AH536" s="107"/>
      <c r="AI536" s="107"/>
      <c r="AJ536" s="107"/>
      <c r="AK536" s="107"/>
      <c r="AL536" s="107"/>
      <c r="AM536" s="107"/>
      <c r="AN536" s="107"/>
      <c r="AO536" s="107"/>
      <c r="AP536" s="107"/>
      <c r="AQ536" s="107"/>
      <c r="AR536" s="107"/>
      <c r="AS536" s="107"/>
      <c r="AT536" s="107"/>
      <c r="AU536" s="107"/>
      <c r="AV536" s="107"/>
      <c r="AW536" s="107"/>
      <c r="AX536" s="107"/>
      <c r="AY536" s="107"/>
      <c r="AZ536" s="107"/>
      <c r="BA536" s="107"/>
      <c r="BB536" s="107"/>
    </row>
    <row r="537" spans="3:54" ht="12.75" customHeight="1" x14ac:dyDescent="0.25">
      <c r="C537" s="107"/>
      <c r="D537" s="107"/>
      <c r="E537" s="107"/>
      <c r="F537" s="107"/>
      <c r="G537" s="107"/>
      <c r="H537" s="107"/>
      <c r="I537" s="107"/>
      <c r="J537" s="107"/>
      <c r="K537" s="107"/>
      <c r="L537" s="107"/>
      <c r="M537" s="107"/>
      <c r="N537" s="107"/>
      <c r="O537" s="107"/>
      <c r="P537" s="107"/>
      <c r="Q537" s="107"/>
      <c r="R537" s="107"/>
      <c r="S537" s="107"/>
      <c r="T537" s="107"/>
      <c r="U537" s="107"/>
      <c r="V537" s="107"/>
      <c r="W537" s="107"/>
      <c r="X537" s="107"/>
      <c r="Y537" s="107"/>
      <c r="Z537" s="107"/>
      <c r="AA537" s="107"/>
      <c r="AB537" s="107"/>
      <c r="AC537" s="107"/>
      <c r="AD537" s="107"/>
      <c r="AE537" s="107"/>
      <c r="AF537" s="107"/>
      <c r="AG537" s="107"/>
      <c r="AH537" s="107"/>
      <c r="AI537" s="107"/>
      <c r="AJ537" s="107"/>
      <c r="AK537" s="107"/>
      <c r="AL537" s="107"/>
      <c r="AM537" s="107"/>
      <c r="AN537" s="107"/>
      <c r="AO537" s="107"/>
      <c r="AP537" s="107"/>
      <c r="AQ537" s="107"/>
      <c r="AR537" s="107"/>
      <c r="AS537" s="107"/>
      <c r="AT537" s="107"/>
      <c r="AU537" s="107"/>
      <c r="AV537" s="107"/>
      <c r="AW537" s="107"/>
      <c r="AX537" s="107"/>
      <c r="AY537" s="107"/>
      <c r="AZ537" s="107"/>
      <c r="BA537" s="107"/>
      <c r="BB537" s="107"/>
    </row>
    <row r="538" spans="3:54" ht="12.75" customHeight="1" x14ac:dyDescent="0.25">
      <c r="C538" s="107"/>
      <c r="D538" s="107"/>
      <c r="E538" s="107"/>
      <c r="F538" s="107"/>
      <c r="G538" s="107"/>
      <c r="H538" s="107"/>
      <c r="I538" s="107"/>
      <c r="J538" s="107"/>
      <c r="K538" s="107"/>
      <c r="L538" s="107"/>
      <c r="M538" s="107"/>
      <c r="N538" s="107"/>
      <c r="O538" s="107"/>
      <c r="P538" s="107"/>
      <c r="Q538" s="107"/>
      <c r="R538" s="107"/>
      <c r="S538" s="107"/>
      <c r="T538" s="107"/>
      <c r="U538" s="107"/>
      <c r="V538" s="107"/>
      <c r="W538" s="107"/>
      <c r="X538" s="107"/>
      <c r="Y538" s="107"/>
      <c r="Z538" s="107"/>
      <c r="AA538" s="107"/>
      <c r="AB538" s="107"/>
      <c r="AC538" s="107"/>
      <c r="AD538" s="107"/>
      <c r="AE538" s="107"/>
      <c r="AF538" s="107"/>
      <c r="AG538" s="107"/>
      <c r="AH538" s="107"/>
      <c r="AI538" s="107"/>
      <c r="AJ538" s="107"/>
      <c r="AK538" s="107"/>
      <c r="AL538" s="107"/>
      <c r="AM538" s="107"/>
      <c r="AN538" s="107"/>
      <c r="AO538" s="107"/>
      <c r="AP538" s="107"/>
      <c r="AQ538" s="107"/>
      <c r="AR538" s="107"/>
      <c r="AS538" s="107"/>
      <c r="AT538" s="107"/>
      <c r="AU538" s="107"/>
      <c r="AV538" s="107"/>
      <c r="AW538" s="107"/>
      <c r="AX538" s="107"/>
      <c r="AY538" s="107"/>
      <c r="AZ538" s="107"/>
      <c r="BA538" s="107"/>
      <c r="BB538" s="107"/>
    </row>
    <row r="539" spans="3:54" ht="12.75" customHeight="1" x14ac:dyDescent="0.25">
      <c r="C539" s="107"/>
      <c r="D539" s="107"/>
      <c r="E539" s="107"/>
      <c r="F539" s="107"/>
      <c r="G539" s="107"/>
      <c r="H539" s="107"/>
      <c r="I539" s="107"/>
      <c r="J539" s="107"/>
      <c r="K539" s="107"/>
      <c r="L539" s="107"/>
      <c r="M539" s="107"/>
      <c r="N539" s="107"/>
      <c r="O539" s="107"/>
      <c r="P539" s="107"/>
      <c r="Q539" s="107"/>
      <c r="R539" s="107"/>
      <c r="S539" s="107"/>
      <c r="T539" s="107"/>
      <c r="U539" s="107"/>
      <c r="V539" s="107"/>
      <c r="W539" s="107"/>
      <c r="X539" s="107"/>
      <c r="Y539" s="107"/>
      <c r="Z539" s="107"/>
      <c r="AA539" s="107"/>
      <c r="AB539" s="107"/>
      <c r="AC539" s="107"/>
      <c r="AD539" s="107"/>
      <c r="AE539" s="107"/>
      <c r="AF539" s="107"/>
      <c r="AG539" s="107"/>
      <c r="AH539" s="107"/>
      <c r="AI539" s="107"/>
      <c r="AJ539" s="107"/>
      <c r="AK539" s="107"/>
      <c r="AL539" s="107"/>
      <c r="AM539" s="107"/>
      <c r="AN539" s="107"/>
      <c r="AO539" s="107"/>
      <c r="AP539" s="107"/>
      <c r="AQ539" s="107"/>
      <c r="AR539" s="107"/>
      <c r="AS539" s="107"/>
      <c r="AT539" s="107"/>
      <c r="AU539" s="107"/>
      <c r="AV539" s="107"/>
      <c r="AW539" s="107"/>
      <c r="AX539" s="107"/>
      <c r="AY539" s="107"/>
      <c r="AZ539" s="107"/>
      <c r="BA539" s="107"/>
      <c r="BB539" s="107"/>
    </row>
    <row r="540" spans="3:54" ht="12.75" customHeight="1" x14ac:dyDescent="0.25">
      <c r="C540" s="107"/>
      <c r="D540" s="107"/>
      <c r="E540" s="107"/>
      <c r="F540" s="107"/>
      <c r="G540" s="107"/>
      <c r="H540" s="107"/>
      <c r="I540" s="107"/>
      <c r="J540" s="107"/>
      <c r="K540" s="107"/>
      <c r="L540" s="107"/>
      <c r="M540" s="107"/>
      <c r="N540" s="107"/>
      <c r="O540" s="107"/>
      <c r="P540" s="107"/>
      <c r="Q540" s="107"/>
      <c r="R540" s="107"/>
      <c r="S540" s="107"/>
      <c r="T540" s="107"/>
      <c r="U540" s="107"/>
      <c r="V540" s="107"/>
      <c r="W540" s="107"/>
      <c r="X540" s="107"/>
      <c r="Y540" s="107"/>
      <c r="Z540" s="107"/>
      <c r="AA540" s="107"/>
      <c r="AB540" s="107"/>
      <c r="AC540" s="107"/>
      <c r="AD540" s="107"/>
      <c r="AE540" s="107"/>
      <c r="AF540" s="107"/>
      <c r="AG540" s="107"/>
      <c r="AH540" s="107"/>
      <c r="AI540" s="107"/>
      <c r="AJ540" s="107"/>
      <c r="AK540" s="107"/>
      <c r="AL540" s="107"/>
      <c r="AM540" s="107"/>
      <c r="AN540" s="107"/>
      <c r="AO540" s="107"/>
      <c r="AP540" s="107"/>
      <c r="AQ540" s="107"/>
      <c r="AR540" s="107"/>
      <c r="AS540" s="107"/>
      <c r="AT540" s="107"/>
      <c r="AU540" s="107"/>
      <c r="AV540" s="107"/>
      <c r="AW540" s="107"/>
      <c r="AX540" s="107"/>
      <c r="AY540" s="107"/>
      <c r="AZ540" s="107"/>
      <c r="BA540" s="107"/>
      <c r="BB540" s="107"/>
    </row>
    <row r="541" spans="3:54" ht="12.75" customHeight="1" x14ac:dyDescent="0.25">
      <c r="C541" s="107"/>
      <c r="D541" s="107"/>
      <c r="E541" s="107"/>
      <c r="F541" s="107"/>
      <c r="G541" s="107"/>
      <c r="H541" s="107"/>
      <c r="I541" s="107"/>
      <c r="J541" s="107"/>
      <c r="K541" s="107"/>
      <c r="L541" s="107"/>
      <c r="M541" s="107"/>
      <c r="N541" s="107"/>
      <c r="O541" s="107"/>
      <c r="P541" s="107"/>
      <c r="Q541" s="107"/>
      <c r="R541" s="107"/>
      <c r="S541" s="107"/>
      <c r="T541" s="107"/>
      <c r="U541" s="107"/>
      <c r="V541" s="107"/>
      <c r="W541" s="107"/>
      <c r="X541" s="107"/>
      <c r="Y541" s="107"/>
      <c r="Z541" s="107"/>
      <c r="AA541" s="107"/>
      <c r="AB541" s="107"/>
      <c r="AC541" s="107"/>
      <c r="AD541" s="107"/>
      <c r="AE541" s="107"/>
      <c r="AF541" s="107"/>
      <c r="AG541" s="107"/>
      <c r="AH541" s="107"/>
      <c r="AI541" s="107"/>
      <c r="AJ541" s="107"/>
      <c r="AK541" s="107"/>
      <c r="AL541" s="107"/>
      <c r="AM541" s="107"/>
      <c r="AN541" s="107"/>
      <c r="AO541" s="107"/>
      <c r="AP541" s="107"/>
      <c r="AQ541" s="107"/>
      <c r="AR541" s="107"/>
      <c r="AS541" s="107"/>
      <c r="AT541" s="107"/>
      <c r="AU541" s="107"/>
      <c r="AV541" s="107"/>
      <c r="AW541" s="107"/>
      <c r="AX541" s="107"/>
      <c r="AY541" s="107"/>
      <c r="AZ541" s="107"/>
      <c r="BA541" s="107"/>
      <c r="BB541" s="107"/>
    </row>
    <row r="542" spans="3:54" ht="12.75" customHeight="1" x14ac:dyDescent="0.25">
      <c r="C542" s="107"/>
      <c r="D542" s="107"/>
      <c r="E542" s="107"/>
      <c r="F542" s="107"/>
      <c r="G542" s="107"/>
      <c r="H542" s="107"/>
      <c r="I542" s="107"/>
      <c r="J542" s="107"/>
      <c r="K542" s="107"/>
      <c r="L542" s="107"/>
      <c r="M542" s="107"/>
      <c r="N542" s="107"/>
      <c r="O542" s="107"/>
      <c r="P542" s="107"/>
      <c r="Q542" s="107"/>
      <c r="R542" s="107"/>
      <c r="S542" s="107"/>
      <c r="T542" s="107"/>
      <c r="U542" s="107"/>
      <c r="V542" s="107"/>
      <c r="W542" s="107"/>
      <c r="X542" s="107"/>
      <c r="Y542" s="107"/>
      <c r="Z542" s="107"/>
      <c r="AA542" s="107"/>
      <c r="AB542" s="107"/>
      <c r="AC542" s="107"/>
      <c r="AD542" s="107"/>
      <c r="AE542" s="107"/>
      <c r="AF542" s="107"/>
      <c r="AG542" s="107"/>
      <c r="AH542" s="107"/>
      <c r="AI542" s="107"/>
      <c r="AJ542" s="107"/>
      <c r="AK542" s="107"/>
      <c r="AL542" s="107"/>
      <c r="AM542" s="107"/>
      <c r="AN542" s="107"/>
      <c r="AO542" s="107"/>
      <c r="AP542" s="107"/>
      <c r="AQ542" s="107"/>
      <c r="AR542" s="107"/>
      <c r="AS542" s="107"/>
      <c r="AT542" s="107"/>
      <c r="AU542" s="107"/>
      <c r="AV542" s="107"/>
      <c r="AW542" s="107"/>
      <c r="AX542" s="107"/>
      <c r="AY542" s="107"/>
      <c r="AZ542" s="107"/>
      <c r="BA542" s="107"/>
      <c r="BB542" s="107"/>
    </row>
    <row r="543" spans="3:54" ht="12.75" customHeight="1" x14ac:dyDescent="0.25">
      <c r="C543" s="107"/>
      <c r="D543" s="107"/>
      <c r="E543" s="107"/>
      <c r="F543" s="107"/>
      <c r="G543" s="107"/>
      <c r="H543" s="107"/>
      <c r="I543" s="107"/>
      <c r="J543" s="107"/>
      <c r="K543" s="107"/>
      <c r="L543" s="107"/>
      <c r="M543" s="107"/>
      <c r="N543" s="107"/>
      <c r="O543" s="107"/>
      <c r="P543" s="107"/>
      <c r="Q543" s="107"/>
      <c r="R543" s="107"/>
      <c r="S543" s="107"/>
      <c r="T543" s="107"/>
      <c r="U543" s="107"/>
      <c r="V543" s="107"/>
      <c r="W543" s="107"/>
      <c r="X543" s="107"/>
      <c r="Y543" s="107"/>
      <c r="Z543" s="107"/>
      <c r="AA543" s="107"/>
      <c r="AB543" s="107"/>
      <c r="AC543" s="107"/>
      <c r="AD543" s="107"/>
      <c r="AE543" s="107"/>
      <c r="AF543" s="107"/>
      <c r="AG543" s="107"/>
      <c r="AH543" s="107"/>
      <c r="AI543" s="107"/>
      <c r="AJ543" s="107"/>
      <c r="AK543" s="107"/>
      <c r="AL543" s="107"/>
      <c r="AM543" s="107"/>
      <c r="AN543" s="107"/>
      <c r="AO543" s="107"/>
      <c r="AP543" s="107"/>
      <c r="AQ543" s="107"/>
      <c r="AR543" s="107"/>
      <c r="AS543" s="107"/>
      <c r="AT543" s="107"/>
      <c r="AU543" s="107"/>
      <c r="AV543" s="107"/>
      <c r="AW543" s="107"/>
      <c r="AX543" s="107"/>
      <c r="AY543" s="107"/>
      <c r="AZ543" s="107"/>
      <c r="BA543" s="107"/>
      <c r="BB543" s="107"/>
    </row>
    <row r="544" spans="3:54" ht="12.75" customHeight="1" x14ac:dyDescent="0.25">
      <c r="C544" s="107"/>
      <c r="D544" s="107"/>
      <c r="E544" s="107"/>
      <c r="F544" s="107"/>
      <c r="G544" s="107"/>
      <c r="H544" s="107"/>
      <c r="I544" s="107"/>
      <c r="J544" s="107"/>
      <c r="K544" s="107"/>
      <c r="L544" s="107"/>
      <c r="M544" s="107"/>
      <c r="N544" s="107"/>
      <c r="O544" s="107"/>
      <c r="P544" s="107"/>
      <c r="Q544" s="107"/>
      <c r="R544" s="107"/>
      <c r="S544" s="107"/>
      <c r="T544" s="107"/>
      <c r="U544" s="107"/>
      <c r="V544" s="107"/>
      <c r="W544" s="107"/>
      <c r="X544" s="107"/>
      <c r="Y544" s="107"/>
      <c r="Z544" s="107"/>
      <c r="AA544" s="107"/>
      <c r="AB544" s="107"/>
      <c r="AC544" s="107"/>
      <c r="AD544" s="107"/>
      <c r="AE544" s="107"/>
      <c r="AF544" s="107"/>
      <c r="AG544" s="107"/>
      <c r="AH544" s="107"/>
      <c r="AI544" s="107"/>
      <c r="AJ544" s="107"/>
      <c r="AK544" s="107"/>
      <c r="AL544" s="107"/>
      <c r="AM544" s="107"/>
      <c r="AN544" s="107"/>
      <c r="AO544" s="107"/>
      <c r="AP544" s="107"/>
      <c r="AQ544" s="107"/>
      <c r="AR544" s="107"/>
      <c r="AS544" s="107"/>
      <c r="AT544" s="107"/>
      <c r="AU544" s="107"/>
      <c r="AV544" s="107"/>
      <c r="AW544" s="107"/>
      <c r="AX544" s="107"/>
      <c r="AY544" s="107"/>
      <c r="AZ544" s="107"/>
      <c r="BA544" s="107"/>
      <c r="BB544" s="107"/>
    </row>
    <row r="545" spans="3:54" ht="12.75" customHeight="1" x14ac:dyDescent="0.25">
      <c r="C545" s="107"/>
      <c r="D545" s="107"/>
      <c r="E545" s="107"/>
      <c r="F545" s="107"/>
      <c r="G545" s="107"/>
      <c r="H545" s="107"/>
      <c r="I545" s="107"/>
      <c r="J545" s="107"/>
      <c r="K545" s="107"/>
      <c r="L545" s="107"/>
      <c r="M545" s="107"/>
      <c r="N545" s="107"/>
      <c r="O545" s="107"/>
      <c r="P545" s="107"/>
      <c r="Q545" s="107"/>
      <c r="R545" s="107"/>
      <c r="S545" s="107"/>
      <c r="T545" s="107"/>
      <c r="U545" s="107"/>
      <c r="V545" s="107"/>
      <c r="W545" s="107"/>
      <c r="X545" s="107"/>
      <c r="Y545" s="107"/>
      <c r="Z545" s="107"/>
      <c r="AA545" s="107"/>
      <c r="AB545" s="107"/>
      <c r="AC545" s="107"/>
      <c r="AD545" s="107"/>
      <c r="AE545" s="107"/>
      <c r="AF545" s="107"/>
      <c r="AG545" s="107"/>
      <c r="AH545" s="107"/>
      <c r="AI545" s="107"/>
      <c r="AJ545" s="107"/>
      <c r="AK545" s="107"/>
      <c r="AL545" s="107"/>
      <c r="AM545" s="107"/>
      <c r="AN545" s="107"/>
      <c r="AO545" s="107"/>
      <c r="AP545" s="107"/>
      <c r="AQ545" s="107"/>
      <c r="AR545" s="107"/>
      <c r="AS545" s="107"/>
      <c r="AT545" s="107"/>
      <c r="AU545" s="107"/>
      <c r="AV545" s="107"/>
      <c r="AW545" s="107"/>
      <c r="AX545" s="107"/>
      <c r="AY545" s="107"/>
      <c r="AZ545" s="107"/>
      <c r="BA545" s="107"/>
      <c r="BB545" s="107"/>
    </row>
    <row r="546" spans="3:54" ht="12.75" customHeight="1" x14ac:dyDescent="0.25">
      <c r="C546" s="107"/>
      <c r="D546" s="107"/>
      <c r="E546" s="107"/>
      <c r="F546" s="107"/>
      <c r="G546" s="107"/>
      <c r="H546" s="107"/>
      <c r="I546" s="107"/>
      <c r="J546" s="107"/>
      <c r="K546" s="107"/>
      <c r="L546" s="107"/>
      <c r="M546" s="107"/>
      <c r="N546" s="107"/>
      <c r="O546" s="107"/>
      <c r="P546" s="107"/>
      <c r="Q546" s="107"/>
      <c r="R546" s="107"/>
      <c r="S546" s="107"/>
      <c r="T546" s="107"/>
      <c r="U546" s="107"/>
      <c r="V546" s="107"/>
      <c r="W546" s="107"/>
      <c r="X546" s="107"/>
      <c r="Y546" s="107"/>
      <c r="Z546" s="107"/>
      <c r="AA546" s="107"/>
      <c r="AB546" s="107"/>
      <c r="AC546" s="107"/>
      <c r="AD546" s="107"/>
      <c r="AE546" s="107"/>
      <c r="AF546" s="107"/>
      <c r="AG546" s="107"/>
      <c r="AH546" s="107"/>
      <c r="AI546" s="107"/>
      <c r="AJ546" s="107"/>
      <c r="AK546" s="107"/>
      <c r="AL546" s="107"/>
      <c r="AM546" s="107"/>
      <c r="AN546" s="107"/>
      <c r="AO546" s="107"/>
      <c r="AP546" s="107"/>
      <c r="AQ546" s="107"/>
      <c r="AR546" s="107"/>
      <c r="AS546" s="107"/>
      <c r="AT546" s="107"/>
      <c r="AU546" s="107"/>
      <c r="AV546" s="107"/>
      <c r="AW546" s="107"/>
      <c r="AX546" s="107"/>
      <c r="AY546" s="107"/>
      <c r="AZ546" s="107"/>
      <c r="BA546" s="107"/>
      <c r="BB546" s="107"/>
    </row>
    <row r="547" spans="3:54" ht="12.75" customHeight="1" x14ac:dyDescent="0.25">
      <c r="C547" s="107"/>
      <c r="D547" s="107"/>
      <c r="E547" s="107"/>
      <c r="F547" s="107"/>
      <c r="G547" s="107"/>
      <c r="H547" s="107"/>
      <c r="I547" s="107"/>
      <c r="J547" s="107"/>
      <c r="K547" s="107"/>
      <c r="L547" s="107"/>
      <c r="M547" s="107"/>
      <c r="N547" s="107"/>
      <c r="O547" s="107"/>
      <c r="P547" s="107"/>
      <c r="Q547" s="107"/>
      <c r="R547" s="107"/>
      <c r="S547" s="107"/>
      <c r="T547" s="107"/>
      <c r="U547" s="107"/>
      <c r="V547" s="107"/>
      <c r="W547" s="107"/>
      <c r="X547" s="107"/>
      <c r="Y547" s="107"/>
      <c r="Z547" s="107"/>
      <c r="AA547" s="107"/>
      <c r="AB547" s="107"/>
      <c r="AC547" s="107"/>
      <c r="AD547" s="107"/>
      <c r="AE547" s="107"/>
      <c r="AF547" s="107"/>
      <c r="AG547" s="107"/>
      <c r="AH547" s="107"/>
      <c r="AI547" s="107"/>
      <c r="AJ547" s="107"/>
      <c r="AK547" s="107"/>
      <c r="AL547" s="107"/>
      <c r="AM547" s="107"/>
      <c r="AN547" s="107"/>
      <c r="AO547" s="107"/>
      <c r="AP547" s="107"/>
      <c r="AQ547" s="107"/>
      <c r="AR547" s="107"/>
      <c r="AS547" s="107"/>
      <c r="AT547" s="107"/>
      <c r="AU547" s="107"/>
      <c r="AV547" s="107"/>
      <c r="AW547" s="107"/>
      <c r="AX547" s="107"/>
      <c r="AY547" s="107"/>
      <c r="AZ547" s="107"/>
      <c r="BA547" s="107"/>
      <c r="BB547" s="107"/>
    </row>
    <row r="548" spans="3:54" ht="12.75" customHeight="1" x14ac:dyDescent="0.25">
      <c r="C548" s="107"/>
      <c r="D548" s="107"/>
      <c r="E548" s="107"/>
      <c r="F548" s="107"/>
      <c r="G548" s="107"/>
      <c r="H548" s="107"/>
      <c r="I548" s="107"/>
      <c r="J548" s="107"/>
      <c r="K548" s="107"/>
      <c r="L548" s="107"/>
      <c r="M548" s="107"/>
      <c r="N548" s="107"/>
      <c r="O548" s="107"/>
      <c r="P548" s="107"/>
      <c r="Q548" s="107"/>
      <c r="R548" s="107"/>
      <c r="S548" s="107"/>
      <c r="T548" s="107"/>
      <c r="U548" s="107"/>
      <c r="V548" s="107"/>
      <c r="W548" s="107"/>
      <c r="X548" s="107"/>
      <c r="Y548" s="107"/>
      <c r="Z548" s="107"/>
      <c r="AA548" s="107"/>
      <c r="AB548" s="107"/>
      <c r="AC548" s="107"/>
      <c r="AD548" s="107"/>
      <c r="AE548" s="107"/>
      <c r="AF548" s="107"/>
      <c r="AG548" s="107"/>
      <c r="AH548" s="107"/>
      <c r="AI548" s="107"/>
      <c r="AJ548" s="107"/>
      <c r="AK548" s="107"/>
      <c r="AL548" s="107"/>
      <c r="AM548" s="107"/>
      <c r="AN548" s="107"/>
      <c r="AO548" s="107"/>
      <c r="AP548" s="107"/>
      <c r="AQ548" s="107"/>
      <c r="AR548" s="107"/>
      <c r="AS548" s="107"/>
      <c r="AT548" s="107"/>
      <c r="AU548" s="107"/>
      <c r="AV548" s="107"/>
      <c r="AW548" s="107"/>
      <c r="AX548" s="107"/>
      <c r="AY548" s="107"/>
      <c r="AZ548" s="107"/>
      <c r="BA548" s="107"/>
      <c r="BB548" s="107"/>
    </row>
    <row r="549" spans="3:54" ht="12.75" customHeight="1" x14ac:dyDescent="0.25">
      <c r="C549" s="107"/>
      <c r="D549" s="107"/>
      <c r="E549" s="107"/>
      <c r="F549" s="107"/>
      <c r="G549" s="107"/>
      <c r="H549" s="107"/>
      <c r="I549" s="107"/>
      <c r="J549" s="107"/>
      <c r="K549" s="107"/>
      <c r="L549" s="107"/>
      <c r="M549" s="107"/>
      <c r="N549" s="107"/>
      <c r="O549" s="107"/>
      <c r="P549" s="107"/>
      <c r="Q549" s="107"/>
      <c r="R549" s="107"/>
      <c r="S549" s="107"/>
      <c r="T549" s="107"/>
      <c r="U549" s="107"/>
      <c r="V549" s="107"/>
      <c r="W549" s="107"/>
      <c r="X549" s="107"/>
      <c r="Y549" s="107"/>
      <c r="Z549" s="107"/>
      <c r="AA549" s="107"/>
      <c r="AB549" s="107"/>
      <c r="AC549" s="107"/>
      <c r="AD549" s="107"/>
      <c r="AE549" s="107"/>
      <c r="AF549" s="107"/>
      <c r="AG549" s="107"/>
      <c r="AH549" s="107"/>
      <c r="AI549" s="107"/>
      <c r="AJ549" s="107"/>
      <c r="AK549" s="107"/>
      <c r="AL549" s="107"/>
      <c r="AM549" s="107"/>
      <c r="AN549" s="107"/>
      <c r="AO549" s="107"/>
      <c r="AP549" s="107"/>
      <c r="AQ549" s="107"/>
      <c r="AR549" s="107"/>
      <c r="AS549" s="107"/>
      <c r="AT549" s="107"/>
      <c r="AU549" s="107"/>
      <c r="AV549" s="107"/>
      <c r="AW549" s="107"/>
      <c r="AX549" s="107"/>
      <c r="AY549" s="107"/>
      <c r="AZ549" s="107"/>
      <c r="BA549" s="107"/>
      <c r="BB549" s="107"/>
    </row>
    <row r="550" spans="3:54" ht="12.75" customHeight="1" x14ac:dyDescent="0.25">
      <c r="C550" s="107"/>
      <c r="D550" s="107"/>
      <c r="E550" s="107"/>
      <c r="F550" s="107"/>
      <c r="G550" s="107"/>
      <c r="H550" s="107"/>
      <c r="I550" s="107"/>
      <c r="J550" s="107"/>
      <c r="K550" s="107"/>
      <c r="L550" s="107"/>
      <c r="M550" s="107"/>
      <c r="N550" s="107"/>
      <c r="O550" s="107"/>
      <c r="P550" s="107"/>
      <c r="Q550" s="107"/>
      <c r="R550" s="107"/>
      <c r="S550" s="107"/>
      <c r="T550" s="107"/>
      <c r="U550" s="107"/>
      <c r="V550" s="107"/>
      <c r="W550" s="107"/>
      <c r="X550" s="107"/>
      <c r="Y550" s="107"/>
      <c r="Z550" s="107"/>
      <c r="AA550" s="107"/>
      <c r="AB550" s="107"/>
      <c r="AC550" s="107"/>
      <c r="AD550" s="107"/>
      <c r="AE550" s="107"/>
      <c r="AF550" s="107"/>
      <c r="AG550" s="107"/>
      <c r="AH550" s="107"/>
      <c r="AI550" s="107"/>
      <c r="AJ550" s="107"/>
      <c r="AK550" s="107"/>
      <c r="AL550" s="107"/>
      <c r="AM550" s="107"/>
      <c r="AN550" s="107"/>
      <c r="AO550" s="107"/>
      <c r="AP550" s="107"/>
      <c r="AQ550" s="107"/>
      <c r="AR550" s="107"/>
      <c r="AS550" s="107"/>
      <c r="AT550" s="107"/>
      <c r="AU550" s="107"/>
      <c r="AV550" s="107"/>
      <c r="AW550" s="107"/>
      <c r="AX550" s="107"/>
      <c r="AY550" s="107"/>
      <c r="AZ550" s="107"/>
      <c r="BA550" s="107"/>
      <c r="BB550" s="107"/>
    </row>
    <row r="551" spans="3:54" ht="12.75" customHeight="1" x14ac:dyDescent="0.25">
      <c r="C551" s="107"/>
      <c r="D551" s="107"/>
      <c r="E551" s="107"/>
      <c r="F551" s="107"/>
      <c r="G551" s="107"/>
      <c r="H551" s="107"/>
      <c r="I551" s="107"/>
      <c r="J551" s="107"/>
      <c r="K551" s="107"/>
      <c r="L551" s="107"/>
      <c r="M551" s="107"/>
      <c r="N551" s="107"/>
      <c r="O551" s="107"/>
      <c r="P551" s="107"/>
      <c r="Q551" s="107"/>
      <c r="R551" s="107"/>
      <c r="S551" s="107"/>
      <c r="T551" s="107"/>
      <c r="U551" s="107"/>
      <c r="V551" s="107"/>
      <c r="W551" s="107"/>
      <c r="X551" s="107"/>
      <c r="Y551" s="107"/>
      <c r="Z551" s="107"/>
      <c r="AA551" s="107"/>
      <c r="AB551" s="107"/>
      <c r="AC551" s="107"/>
      <c r="AD551" s="107"/>
      <c r="AE551" s="107"/>
      <c r="AF551" s="107"/>
      <c r="AG551" s="107"/>
      <c r="AH551" s="107"/>
      <c r="AI551" s="107"/>
      <c r="AJ551" s="107"/>
      <c r="AK551" s="107"/>
      <c r="AL551" s="107"/>
      <c r="AM551" s="107"/>
      <c r="AN551" s="107"/>
      <c r="AO551" s="107"/>
      <c r="AP551" s="107"/>
      <c r="AQ551" s="107"/>
      <c r="AR551" s="107"/>
      <c r="AS551" s="107"/>
      <c r="AT551" s="107"/>
      <c r="AU551" s="107"/>
      <c r="AV551" s="107"/>
      <c r="AW551" s="107"/>
      <c r="AX551" s="107"/>
      <c r="AY551" s="107"/>
      <c r="AZ551" s="107"/>
      <c r="BA551" s="107"/>
      <c r="BB551" s="107"/>
    </row>
    <row r="552" spans="3:54" ht="12.75" customHeight="1" x14ac:dyDescent="0.25">
      <c r="C552" s="107"/>
      <c r="D552" s="107"/>
      <c r="E552" s="107"/>
      <c r="F552" s="107"/>
      <c r="G552" s="107"/>
      <c r="H552" s="107"/>
      <c r="I552" s="107"/>
      <c r="J552" s="107"/>
      <c r="K552" s="107"/>
      <c r="L552" s="107"/>
      <c r="M552" s="107"/>
      <c r="N552" s="107"/>
      <c r="O552" s="107"/>
      <c r="P552" s="107"/>
      <c r="Q552" s="107"/>
      <c r="R552" s="107"/>
      <c r="S552" s="107"/>
      <c r="T552" s="107"/>
      <c r="U552" s="107"/>
      <c r="V552" s="107"/>
      <c r="W552" s="107"/>
      <c r="X552" s="107"/>
      <c r="Y552" s="107"/>
      <c r="Z552" s="107"/>
      <c r="AA552" s="107"/>
      <c r="AB552" s="107"/>
      <c r="AC552" s="107"/>
      <c r="AD552" s="107"/>
      <c r="AE552" s="107"/>
      <c r="AF552" s="107"/>
      <c r="AG552" s="107"/>
      <c r="AH552" s="107"/>
      <c r="AI552" s="107"/>
      <c r="AJ552" s="107"/>
      <c r="AK552" s="107"/>
      <c r="AL552" s="107"/>
      <c r="AM552" s="107"/>
      <c r="AN552" s="107"/>
      <c r="AO552" s="107"/>
      <c r="AP552" s="107"/>
      <c r="AQ552" s="107"/>
      <c r="AR552" s="107"/>
      <c r="AS552" s="107"/>
      <c r="AT552" s="107"/>
      <c r="AU552" s="107"/>
      <c r="AV552" s="107"/>
      <c r="AW552" s="107"/>
      <c r="AX552" s="107"/>
      <c r="AY552" s="107"/>
      <c r="AZ552" s="107"/>
      <c r="BA552" s="107"/>
      <c r="BB552" s="107"/>
    </row>
    <row r="553" spans="3:54" ht="12.75" customHeight="1" x14ac:dyDescent="0.25">
      <c r="C553" s="107"/>
      <c r="D553" s="107"/>
      <c r="E553" s="107"/>
      <c r="F553" s="107"/>
      <c r="G553" s="107"/>
      <c r="H553" s="107"/>
      <c r="I553" s="107"/>
      <c r="J553" s="107"/>
      <c r="K553" s="107"/>
      <c r="L553" s="107"/>
      <c r="M553" s="107"/>
      <c r="N553" s="107"/>
      <c r="O553" s="107"/>
      <c r="P553" s="107"/>
      <c r="Q553" s="107"/>
      <c r="R553" s="107"/>
      <c r="S553" s="107"/>
      <c r="T553" s="107"/>
      <c r="U553" s="107"/>
      <c r="V553" s="107"/>
      <c r="W553" s="107"/>
      <c r="X553" s="107"/>
      <c r="Y553" s="107"/>
      <c r="Z553" s="107"/>
      <c r="AA553" s="107"/>
      <c r="AB553" s="107"/>
      <c r="AC553" s="107"/>
      <c r="AD553" s="107"/>
      <c r="AE553" s="107"/>
      <c r="AF553" s="107"/>
      <c r="AG553" s="107"/>
      <c r="AH553" s="107"/>
      <c r="AI553" s="107"/>
      <c r="AJ553" s="107"/>
      <c r="AK553" s="107"/>
      <c r="AL553" s="107"/>
      <c r="AM553" s="107"/>
      <c r="AN553" s="107"/>
      <c r="AO553" s="107"/>
      <c r="AP553" s="107"/>
      <c r="AQ553" s="107"/>
      <c r="AR553" s="107"/>
      <c r="AS553" s="107"/>
      <c r="AT553" s="107"/>
      <c r="AU553" s="107"/>
      <c r="AV553" s="107"/>
      <c r="AW553" s="107"/>
      <c r="AX553" s="107"/>
      <c r="AY553" s="107"/>
      <c r="AZ553" s="107"/>
      <c r="BA553" s="107"/>
      <c r="BB553" s="107"/>
    </row>
    <row r="554" spans="3:54" ht="12.75" customHeight="1" x14ac:dyDescent="0.25">
      <c r="C554" s="107"/>
      <c r="D554" s="107"/>
      <c r="E554" s="107"/>
      <c r="F554" s="107"/>
      <c r="G554" s="107"/>
      <c r="H554" s="107"/>
      <c r="I554" s="107"/>
      <c r="J554" s="107"/>
      <c r="K554" s="107"/>
      <c r="L554" s="107"/>
      <c r="M554" s="107"/>
      <c r="N554" s="107"/>
      <c r="O554" s="107"/>
      <c r="P554" s="107"/>
      <c r="Q554" s="107"/>
      <c r="R554" s="107"/>
      <c r="S554" s="107"/>
      <c r="T554" s="107"/>
      <c r="U554" s="107"/>
      <c r="V554" s="107"/>
      <c r="W554" s="107"/>
      <c r="X554" s="107"/>
      <c r="Y554" s="107"/>
      <c r="Z554" s="107"/>
      <c r="AA554" s="107"/>
      <c r="AB554" s="107"/>
      <c r="AC554" s="107"/>
      <c r="AD554" s="107"/>
      <c r="AE554" s="107"/>
      <c r="AF554" s="107"/>
      <c r="AG554" s="107"/>
      <c r="AH554" s="107"/>
      <c r="AI554" s="107"/>
      <c r="AJ554" s="107"/>
      <c r="AK554" s="107"/>
      <c r="AL554" s="107"/>
      <c r="AM554" s="107"/>
      <c r="AN554" s="107"/>
      <c r="AO554" s="107"/>
      <c r="AP554" s="107"/>
      <c r="AQ554" s="107"/>
      <c r="AR554" s="107"/>
      <c r="AS554" s="107"/>
      <c r="AT554" s="107"/>
      <c r="AU554" s="107"/>
      <c r="AV554" s="107"/>
      <c r="AW554" s="107"/>
      <c r="AX554" s="107"/>
      <c r="AY554" s="107"/>
      <c r="AZ554" s="107"/>
      <c r="BA554" s="107"/>
      <c r="BB554" s="107"/>
    </row>
    <row r="555" spans="3:54" ht="12.75" customHeight="1" x14ac:dyDescent="0.25">
      <c r="C555" s="107"/>
      <c r="D555" s="107"/>
      <c r="E555" s="107"/>
      <c r="F555" s="107"/>
      <c r="G555" s="107"/>
      <c r="H555" s="107"/>
      <c r="I555" s="107"/>
      <c r="J555" s="107"/>
      <c r="K555" s="107"/>
      <c r="L555" s="107"/>
      <c r="M555" s="107"/>
      <c r="N555" s="107"/>
      <c r="O555" s="107"/>
      <c r="P555" s="107"/>
      <c r="Q555" s="107"/>
      <c r="R555" s="107"/>
      <c r="S555" s="107"/>
      <c r="T555" s="107"/>
      <c r="U555" s="107"/>
      <c r="V555" s="107"/>
      <c r="W555" s="107"/>
      <c r="X555" s="107"/>
      <c r="Y555" s="107"/>
      <c r="Z555" s="107"/>
      <c r="AA555" s="107"/>
      <c r="AB555" s="107"/>
      <c r="AC555" s="107"/>
      <c r="AD555" s="107"/>
      <c r="AE555" s="107"/>
      <c r="AF555" s="107"/>
      <c r="AG555" s="107"/>
      <c r="AH555" s="107"/>
      <c r="AI555" s="107"/>
      <c r="AJ555" s="107"/>
      <c r="AK555" s="107"/>
      <c r="AL555" s="107"/>
      <c r="AM555" s="107"/>
      <c r="AN555" s="107"/>
      <c r="AO555" s="107"/>
      <c r="AP555" s="107"/>
      <c r="AQ555" s="107"/>
      <c r="AR555" s="107"/>
      <c r="AS555" s="107"/>
      <c r="AT555" s="107"/>
      <c r="AU555" s="107"/>
      <c r="AV555" s="107"/>
      <c r="AW555" s="107"/>
      <c r="AX555" s="107"/>
      <c r="AY555" s="107"/>
      <c r="AZ555" s="107"/>
      <c r="BA555" s="107"/>
      <c r="BB555" s="107"/>
    </row>
    <row r="556" spans="3:54" ht="12.75" customHeight="1" x14ac:dyDescent="0.25">
      <c r="C556" s="107"/>
      <c r="D556" s="107"/>
      <c r="E556" s="107"/>
      <c r="F556" s="107"/>
      <c r="G556" s="107"/>
      <c r="H556" s="107"/>
      <c r="I556" s="107"/>
      <c r="J556" s="107"/>
      <c r="K556" s="107"/>
      <c r="L556" s="107"/>
      <c r="M556" s="107"/>
      <c r="N556" s="107"/>
      <c r="O556" s="107"/>
      <c r="P556" s="107"/>
      <c r="Q556" s="107"/>
      <c r="R556" s="107"/>
      <c r="S556" s="107"/>
      <c r="T556" s="107"/>
      <c r="U556" s="107"/>
      <c r="V556" s="107"/>
      <c r="W556" s="107"/>
      <c r="X556" s="107"/>
      <c r="Y556" s="107"/>
      <c r="Z556" s="107"/>
      <c r="AA556" s="107"/>
      <c r="AB556" s="107"/>
      <c r="AC556" s="107"/>
      <c r="AD556" s="107"/>
      <c r="AE556" s="107"/>
      <c r="AF556" s="107"/>
      <c r="AG556" s="107"/>
      <c r="AH556" s="107"/>
      <c r="AI556" s="107"/>
      <c r="AJ556" s="107"/>
      <c r="AK556" s="107"/>
      <c r="AL556" s="107"/>
      <c r="AM556" s="107"/>
      <c r="AN556" s="107"/>
      <c r="AO556" s="107"/>
      <c r="AP556" s="107"/>
      <c r="AQ556" s="107"/>
      <c r="AR556" s="107"/>
      <c r="AS556" s="107"/>
      <c r="AT556" s="107"/>
      <c r="AU556" s="107"/>
      <c r="AV556" s="107"/>
      <c r="AW556" s="107"/>
      <c r="AX556" s="107"/>
      <c r="AY556" s="107"/>
      <c r="AZ556" s="107"/>
      <c r="BA556" s="107"/>
      <c r="BB556" s="107"/>
    </row>
    <row r="557" spans="3:54" ht="12.75" customHeight="1" x14ac:dyDescent="0.25">
      <c r="C557" s="107"/>
      <c r="D557" s="107"/>
      <c r="E557" s="107"/>
      <c r="F557" s="107"/>
      <c r="G557" s="107"/>
      <c r="H557" s="107"/>
      <c r="I557" s="107"/>
      <c r="J557" s="107"/>
      <c r="K557" s="107"/>
      <c r="L557" s="107"/>
      <c r="M557" s="107"/>
      <c r="N557" s="107"/>
      <c r="O557" s="107"/>
      <c r="P557" s="107"/>
      <c r="Q557" s="107"/>
      <c r="R557" s="107"/>
      <c r="S557" s="107"/>
      <c r="T557" s="107"/>
      <c r="U557" s="107"/>
      <c r="V557" s="107"/>
      <c r="W557" s="107"/>
      <c r="X557" s="107"/>
      <c r="Y557" s="107"/>
      <c r="Z557" s="107"/>
      <c r="AA557" s="107"/>
      <c r="AB557" s="107"/>
      <c r="AC557" s="107"/>
      <c r="AD557" s="107"/>
      <c r="AE557" s="107"/>
      <c r="AF557" s="107"/>
      <c r="AG557" s="107"/>
      <c r="AH557" s="107"/>
      <c r="AI557" s="107"/>
      <c r="AJ557" s="107"/>
      <c r="AK557" s="107"/>
      <c r="AL557" s="107"/>
      <c r="AM557" s="107"/>
      <c r="AN557" s="107"/>
      <c r="AO557" s="107"/>
      <c r="AP557" s="107"/>
      <c r="AQ557" s="107"/>
      <c r="AR557" s="107"/>
      <c r="AS557" s="107"/>
      <c r="AT557" s="107"/>
      <c r="AU557" s="107"/>
      <c r="AV557" s="107"/>
      <c r="AW557" s="107"/>
      <c r="AX557" s="107"/>
      <c r="AY557" s="107"/>
      <c r="AZ557" s="107"/>
      <c r="BA557" s="107"/>
      <c r="BB557" s="107"/>
    </row>
    <row r="558" spans="3:54" ht="12.75" customHeight="1" x14ac:dyDescent="0.25">
      <c r="C558" s="107"/>
      <c r="D558" s="107"/>
      <c r="E558" s="107"/>
      <c r="F558" s="107"/>
      <c r="G558" s="107"/>
      <c r="H558" s="107"/>
      <c r="I558" s="107"/>
      <c r="J558" s="107"/>
      <c r="K558" s="107"/>
      <c r="L558" s="107"/>
      <c r="M558" s="107"/>
      <c r="N558" s="107"/>
      <c r="O558" s="107"/>
      <c r="P558" s="107"/>
      <c r="Q558" s="107"/>
      <c r="R558" s="107"/>
      <c r="S558" s="107"/>
      <c r="T558" s="107"/>
      <c r="U558" s="107"/>
      <c r="V558" s="107"/>
      <c r="W558" s="107"/>
      <c r="X558" s="107"/>
      <c r="Y558" s="107"/>
      <c r="Z558" s="107"/>
      <c r="AA558" s="107"/>
      <c r="AB558" s="107"/>
      <c r="AC558" s="107"/>
      <c r="AD558" s="107"/>
      <c r="AE558" s="107"/>
      <c r="AF558" s="107"/>
      <c r="AG558" s="107"/>
      <c r="AH558" s="107"/>
      <c r="AI558" s="107"/>
      <c r="AJ558" s="107"/>
      <c r="AK558" s="107"/>
      <c r="AL558" s="107"/>
      <c r="AM558" s="107"/>
      <c r="AN558" s="107"/>
      <c r="AO558" s="107"/>
      <c r="AP558" s="107"/>
      <c r="AQ558" s="107"/>
      <c r="AR558" s="107"/>
      <c r="AS558" s="107"/>
      <c r="AT558" s="107"/>
      <c r="AU558" s="107"/>
      <c r="AV558" s="107"/>
      <c r="AW558" s="107"/>
      <c r="AX558" s="107"/>
      <c r="AY558" s="107"/>
      <c r="AZ558" s="107"/>
      <c r="BA558" s="107"/>
      <c r="BB558" s="107"/>
    </row>
    <row r="559" spans="3:54" ht="12.75" customHeight="1" x14ac:dyDescent="0.25">
      <c r="C559" s="107"/>
      <c r="D559" s="107"/>
      <c r="E559" s="107"/>
      <c r="F559" s="107"/>
      <c r="G559" s="107"/>
      <c r="H559" s="107"/>
      <c r="I559" s="107"/>
      <c r="J559" s="107"/>
      <c r="K559" s="107"/>
      <c r="L559" s="107"/>
      <c r="M559" s="107"/>
      <c r="N559" s="107"/>
      <c r="O559" s="107"/>
      <c r="P559" s="107"/>
      <c r="Q559" s="107"/>
      <c r="R559" s="107"/>
      <c r="S559" s="107"/>
      <c r="T559" s="107"/>
      <c r="U559" s="107"/>
      <c r="V559" s="107"/>
      <c r="W559" s="107"/>
      <c r="X559" s="107"/>
      <c r="Y559" s="107"/>
      <c r="Z559" s="107"/>
      <c r="AA559" s="107"/>
      <c r="AB559" s="107"/>
      <c r="AC559" s="107"/>
      <c r="AD559" s="107"/>
      <c r="AE559" s="107"/>
      <c r="AF559" s="107"/>
      <c r="AG559" s="107"/>
      <c r="AH559" s="107"/>
      <c r="AI559" s="107"/>
      <c r="AJ559" s="107"/>
      <c r="AK559" s="107"/>
      <c r="AL559" s="107"/>
      <c r="AM559" s="107"/>
      <c r="AN559" s="107"/>
      <c r="AO559" s="107"/>
      <c r="AP559" s="107"/>
      <c r="AQ559" s="107"/>
      <c r="AR559" s="107"/>
      <c r="AS559" s="107"/>
      <c r="AT559" s="107"/>
      <c r="AU559" s="107"/>
      <c r="AV559" s="107"/>
      <c r="AW559" s="107"/>
      <c r="AX559" s="107"/>
      <c r="AY559" s="107"/>
      <c r="AZ559" s="107"/>
      <c r="BA559" s="107"/>
      <c r="BB559" s="107"/>
    </row>
    <row r="560" spans="3:54" ht="12.75" customHeight="1" x14ac:dyDescent="0.25">
      <c r="C560" s="107"/>
      <c r="D560" s="107"/>
      <c r="E560" s="107"/>
      <c r="F560" s="107"/>
      <c r="G560" s="107"/>
      <c r="H560" s="107"/>
      <c r="I560" s="107"/>
      <c r="J560" s="107"/>
      <c r="K560" s="107"/>
      <c r="L560" s="107"/>
      <c r="M560" s="107"/>
      <c r="N560" s="107"/>
      <c r="O560" s="107"/>
      <c r="P560" s="107"/>
      <c r="Q560" s="107"/>
      <c r="R560" s="107"/>
      <c r="S560" s="107"/>
      <c r="T560" s="107"/>
      <c r="U560" s="107"/>
      <c r="V560" s="107"/>
      <c r="W560" s="107"/>
      <c r="X560" s="107"/>
      <c r="Y560" s="107"/>
      <c r="Z560" s="107"/>
      <c r="AA560" s="107"/>
      <c r="AB560" s="107"/>
      <c r="AC560" s="107"/>
      <c r="AD560" s="107"/>
      <c r="AE560" s="107"/>
      <c r="AF560" s="107"/>
      <c r="AG560" s="107"/>
      <c r="AH560" s="107"/>
      <c r="AI560" s="107"/>
      <c r="AJ560" s="107"/>
      <c r="AK560" s="107"/>
      <c r="AL560" s="107"/>
      <c r="AM560" s="107"/>
      <c r="AN560" s="107"/>
      <c r="AO560" s="107"/>
      <c r="AP560" s="107"/>
      <c r="AQ560" s="107"/>
      <c r="AR560" s="107"/>
      <c r="AS560" s="107"/>
      <c r="AT560" s="107"/>
      <c r="AU560" s="107"/>
      <c r="AV560" s="107"/>
      <c r="AW560" s="107"/>
      <c r="AX560" s="107"/>
      <c r="AY560" s="107"/>
      <c r="AZ560" s="107"/>
      <c r="BA560" s="107"/>
      <c r="BB560" s="107"/>
    </row>
    <row r="561" spans="3:54" ht="12.75" customHeight="1" x14ac:dyDescent="0.25">
      <c r="C561" s="107"/>
      <c r="D561" s="107"/>
      <c r="E561" s="107"/>
      <c r="F561" s="107"/>
      <c r="G561" s="107"/>
      <c r="H561" s="107"/>
      <c r="I561" s="107"/>
      <c r="J561" s="107"/>
      <c r="K561" s="107"/>
      <c r="L561" s="107"/>
      <c r="M561" s="107"/>
      <c r="N561" s="107"/>
      <c r="O561" s="107"/>
      <c r="P561" s="107"/>
      <c r="Q561" s="107"/>
      <c r="R561" s="107"/>
      <c r="S561" s="107"/>
      <c r="T561" s="107"/>
      <c r="U561" s="107"/>
      <c r="V561" s="107"/>
      <c r="W561" s="107"/>
      <c r="X561" s="107"/>
      <c r="Y561" s="107"/>
      <c r="Z561" s="107"/>
      <c r="AA561" s="107"/>
      <c r="AB561" s="107"/>
      <c r="AC561" s="107"/>
      <c r="AD561" s="107"/>
      <c r="AE561" s="107"/>
      <c r="AF561" s="107"/>
      <c r="AG561" s="107"/>
      <c r="AH561" s="107"/>
      <c r="AI561" s="107"/>
      <c r="AJ561" s="107"/>
      <c r="AK561" s="107"/>
      <c r="AL561" s="107"/>
      <c r="AM561" s="107"/>
      <c r="AN561" s="107"/>
      <c r="AO561" s="107"/>
      <c r="AP561" s="107"/>
      <c r="AQ561" s="107"/>
      <c r="AR561" s="107"/>
      <c r="AS561" s="107"/>
      <c r="AT561" s="107"/>
      <c r="AU561" s="107"/>
      <c r="AV561" s="107"/>
      <c r="AW561" s="107"/>
      <c r="AX561" s="107"/>
      <c r="AY561" s="107"/>
      <c r="AZ561" s="107"/>
      <c r="BA561" s="107"/>
      <c r="BB561" s="107"/>
    </row>
    <row r="562" spans="3:54" ht="12.75" customHeight="1" x14ac:dyDescent="0.25">
      <c r="C562" s="107"/>
      <c r="D562" s="107"/>
      <c r="E562" s="107"/>
      <c r="F562" s="107"/>
      <c r="G562" s="107"/>
      <c r="H562" s="107"/>
      <c r="I562" s="107"/>
      <c r="J562" s="107"/>
      <c r="K562" s="107"/>
      <c r="L562" s="107"/>
      <c r="M562" s="107"/>
      <c r="N562" s="107"/>
      <c r="O562" s="107"/>
      <c r="P562" s="107"/>
      <c r="Q562" s="107"/>
      <c r="R562" s="107"/>
      <c r="S562" s="107"/>
      <c r="T562" s="107"/>
      <c r="U562" s="107"/>
      <c r="V562" s="107"/>
      <c r="W562" s="107"/>
      <c r="X562" s="107"/>
      <c r="Y562" s="107"/>
      <c r="Z562" s="107"/>
      <c r="AA562" s="107"/>
      <c r="AB562" s="107"/>
      <c r="AC562" s="107"/>
      <c r="AD562" s="107"/>
      <c r="AE562" s="107"/>
      <c r="AF562" s="107"/>
      <c r="AG562" s="107"/>
      <c r="AH562" s="107"/>
      <c r="AI562" s="107"/>
      <c r="AJ562" s="107"/>
      <c r="AK562" s="107"/>
      <c r="AL562" s="107"/>
      <c r="AM562" s="107"/>
      <c r="AN562" s="107"/>
      <c r="AO562" s="107"/>
      <c r="AP562" s="107"/>
      <c r="AQ562" s="107"/>
      <c r="AR562" s="107"/>
      <c r="AS562" s="107"/>
      <c r="AT562" s="107"/>
      <c r="AU562" s="107"/>
      <c r="AV562" s="107"/>
      <c r="AW562" s="107"/>
      <c r="AX562" s="107"/>
      <c r="AY562" s="107"/>
      <c r="AZ562" s="107"/>
      <c r="BA562" s="107"/>
      <c r="BB562" s="107"/>
    </row>
    <row r="563" spans="3:54" ht="12.75" customHeight="1" x14ac:dyDescent="0.25">
      <c r="C563" s="107"/>
      <c r="D563" s="107"/>
      <c r="E563" s="107"/>
      <c r="F563" s="107"/>
      <c r="G563" s="107"/>
      <c r="H563" s="107"/>
      <c r="I563" s="107"/>
      <c r="J563" s="107"/>
      <c r="K563" s="107"/>
      <c r="L563" s="107"/>
      <c r="M563" s="107"/>
      <c r="N563" s="107"/>
      <c r="O563" s="107"/>
      <c r="P563" s="107"/>
      <c r="Q563" s="107"/>
      <c r="R563" s="107"/>
      <c r="S563" s="107"/>
      <c r="T563" s="107"/>
      <c r="U563" s="107"/>
      <c r="V563" s="107"/>
      <c r="W563" s="107"/>
      <c r="X563" s="107"/>
      <c r="Y563" s="107"/>
      <c r="Z563" s="107"/>
      <c r="AA563" s="107"/>
      <c r="AB563" s="107"/>
      <c r="AC563" s="107"/>
      <c r="AD563" s="107"/>
      <c r="AE563" s="107"/>
      <c r="AF563" s="107"/>
      <c r="AG563" s="107"/>
      <c r="AH563" s="107"/>
      <c r="AI563" s="107"/>
      <c r="AJ563" s="107"/>
      <c r="AK563" s="107"/>
      <c r="AL563" s="107"/>
      <c r="AM563" s="107"/>
      <c r="AN563" s="107"/>
      <c r="AO563" s="107"/>
      <c r="AP563" s="107"/>
      <c r="AQ563" s="107"/>
      <c r="AR563" s="107"/>
      <c r="AS563" s="107"/>
      <c r="AT563" s="107"/>
      <c r="AU563" s="107"/>
      <c r="AV563" s="107"/>
      <c r="AW563" s="107"/>
      <c r="AX563" s="107"/>
      <c r="AY563" s="107"/>
      <c r="AZ563" s="107"/>
      <c r="BA563" s="107"/>
      <c r="BB563" s="107"/>
    </row>
    <row r="564" spans="3:54" ht="12.75" customHeight="1" x14ac:dyDescent="0.25">
      <c r="C564" s="107"/>
      <c r="D564" s="107"/>
      <c r="E564" s="107"/>
      <c r="F564" s="107"/>
      <c r="G564" s="107"/>
      <c r="H564" s="107"/>
      <c r="I564" s="107"/>
      <c r="J564" s="107"/>
      <c r="K564" s="107"/>
      <c r="L564" s="107"/>
      <c r="M564" s="107"/>
      <c r="N564" s="107"/>
      <c r="O564" s="107"/>
      <c r="P564" s="107"/>
      <c r="Q564" s="107"/>
      <c r="R564" s="107"/>
      <c r="S564" s="107"/>
      <c r="T564" s="107"/>
      <c r="U564" s="107"/>
      <c r="V564" s="107"/>
      <c r="W564" s="107"/>
      <c r="X564" s="107"/>
      <c r="Y564" s="107"/>
      <c r="Z564" s="107"/>
      <c r="AA564" s="107"/>
      <c r="AB564" s="107"/>
      <c r="AC564" s="107"/>
      <c r="AD564" s="107"/>
      <c r="AE564" s="107"/>
      <c r="AF564" s="107"/>
      <c r="AG564" s="107"/>
      <c r="AH564" s="107"/>
      <c r="AI564" s="107"/>
      <c r="AJ564" s="107"/>
      <c r="AK564" s="107"/>
      <c r="AL564" s="107"/>
      <c r="AM564" s="107"/>
      <c r="AN564" s="107"/>
      <c r="AO564" s="107"/>
      <c r="AP564" s="107"/>
      <c r="AQ564" s="107"/>
      <c r="AR564" s="107"/>
      <c r="AS564" s="107"/>
      <c r="AT564" s="107"/>
      <c r="AU564" s="107"/>
      <c r="AV564" s="107"/>
      <c r="AW564" s="107"/>
      <c r="AX564" s="107"/>
      <c r="AY564" s="107"/>
      <c r="AZ564" s="107"/>
      <c r="BA564" s="107"/>
      <c r="BB564" s="107"/>
    </row>
    <row r="565" spans="3:54" ht="12.75" customHeight="1" x14ac:dyDescent="0.25">
      <c r="C565" s="107"/>
      <c r="D565" s="107"/>
      <c r="E565" s="107"/>
      <c r="F565" s="107"/>
      <c r="G565" s="107"/>
      <c r="H565" s="107"/>
      <c r="I565" s="107"/>
      <c r="J565" s="107"/>
      <c r="K565" s="107"/>
      <c r="L565" s="107"/>
      <c r="M565" s="107"/>
      <c r="N565" s="107"/>
      <c r="O565" s="107"/>
      <c r="P565" s="107"/>
      <c r="Q565" s="107"/>
      <c r="R565" s="107"/>
      <c r="S565" s="107"/>
      <c r="T565" s="107"/>
      <c r="U565" s="107"/>
      <c r="V565" s="107"/>
      <c r="W565" s="107"/>
      <c r="X565" s="107"/>
      <c r="Y565" s="107"/>
      <c r="Z565" s="107"/>
      <c r="AA565" s="107"/>
      <c r="AB565" s="107"/>
      <c r="AC565" s="107"/>
      <c r="AD565" s="107"/>
      <c r="AE565" s="107"/>
      <c r="AF565" s="107"/>
      <c r="AG565" s="107"/>
      <c r="AH565" s="107"/>
      <c r="AI565" s="107"/>
      <c r="AJ565" s="107"/>
      <c r="AK565" s="107"/>
      <c r="AL565" s="107"/>
      <c r="AM565" s="107"/>
      <c r="AN565" s="107"/>
      <c r="AO565" s="107"/>
      <c r="AP565" s="107"/>
      <c r="AQ565" s="107"/>
      <c r="AR565" s="107"/>
      <c r="AS565" s="107"/>
      <c r="AT565" s="107"/>
      <c r="AU565" s="107"/>
      <c r="AV565" s="107"/>
      <c r="AW565" s="107"/>
      <c r="AX565" s="107"/>
      <c r="AY565" s="107"/>
      <c r="AZ565" s="107"/>
      <c r="BA565" s="107"/>
      <c r="BB565" s="107"/>
    </row>
    <row r="566" spans="3:54" ht="12.75" customHeight="1" x14ac:dyDescent="0.25">
      <c r="C566" s="107"/>
      <c r="D566" s="107"/>
      <c r="E566" s="107"/>
      <c r="F566" s="107"/>
      <c r="G566" s="107"/>
      <c r="H566" s="107"/>
      <c r="I566" s="107"/>
      <c r="J566" s="107"/>
      <c r="K566" s="107"/>
      <c r="L566" s="107"/>
      <c r="M566" s="107"/>
      <c r="N566" s="107"/>
      <c r="O566" s="107"/>
      <c r="P566" s="107"/>
      <c r="Q566" s="107"/>
      <c r="R566" s="107"/>
      <c r="S566" s="107"/>
      <c r="T566" s="107"/>
      <c r="U566" s="107"/>
      <c r="V566" s="107"/>
      <c r="W566" s="107"/>
      <c r="X566" s="107"/>
      <c r="Y566" s="107"/>
      <c r="Z566" s="107"/>
      <c r="AA566" s="107"/>
      <c r="AB566" s="107"/>
      <c r="AC566" s="107"/>
      <c r="AD566" s="107"/>
      <c r="AE566" s="107"/>
      <c r="AF566" s="107"/>
      <c r="AG566" s="107"/>
      <c r="AH566" s="107"/>
      <c r="AI566" s="107"/>
      <c r="AJ566" s="107"/>
      <c r="AK566" s="107"/>
      <c r="AL566" s="107"/>
      <c r="AM566" s="107"/>
      <c r="AN566" s="107"/>
      <c r="AO566" s="107"/>
      <c r="AP566" s="107"/>
      <c r="AQ566" s="107"/>
      <c r="AR566" s="107"/>
      <c r="AS566" s="107"/>
      <c r="AT566" s="107"/>
      <c r="AU566" s="107"/>
      <c r="AV566" s="107"/>
      <c r="AW566" s="107"/>
      <c r="AX566" s="107"/>
      <c r="AY566" s="107"/>
      <c r="AZ566" s="107"/>
      <c r="BA566" s="107"/>
      <c r="BB566" s="107"/>
    </row>
    <row r="567" spans="3:54" ht="12.75" customHeight="1" x14ac:dyDescent="0.25">
      <c r="C567" s="107"/>
      <c r="D567" s="107"/>
      <c r="E567" s="107"/>
      <c r="F567" s="107"/>
      <c r="G567" s="107"/>
      <c r="H567" s="107"/>
      <c r="I567" s="107"/>
      <c r="J567" s="107"/>
      <c r="K567" s="107"/>
      <c r="L567" s="107"/>
      <c r="M567" s="107"/>
      <c r="N567" s="107"/>
      <c r="O567" s="107"/>
      <c r="P567" s="107"/>
      <c r="Q567" s="107"/>
      <c r="R567" s="107"/>
      <c r="S567" s="107"/>
      <c r="T567" s="107"/>
      <c r="U567" s="107"/>
      <c r="V567" s="107"/>
      <c r="W567" s="107"/>
      <c r="X567" s="107"/>
      <c r="Y567" s="107"/>
      <c r="Z567" s="107"/>
      <c r="AA567" s="107"/>
      <c r="AB567" s="107"/>
      <c r="AC567" s="107"/>
      <c r="AD567" s="107"/>
      <c r="AE567" s="107"/>
      <c r="AF567" s="107"/>
      <c r="AG567" s="107"/>
      <c r="AH567" s="107"/>
      <c r="AI567" s="107"/>
      <c r="AJ567" s="107"/>
      <c r="AK567" s="107"/>
      <c r="AL567" s="107"/>
      <c r="AM567" s="107"/>
      <c r="AN567" s="107"/>
      <c r="AO567" s="107"/>
      <c r="AP567" s="107"/>
      <c r="AQ567" s="107"/>
      <c r="AR567" s="107"/>
      <c r="AS567" s="107"/>
      <c r="AT567" s="107"/>
      <c r="AU567" s="107"/>
      <c r="AV567" s="107"/>
      <c r="AW567" s="107"/>
      <c r="AX567" s="107"/>
      <c r="AY567" s="107"/>
      <c r="AZ567" s="107"/>
      <c r="BA567" s="107"/>
      <c r="BB567" s="107"/>
    </row>
    <row r="568" spans="3:54" ht="12.75" customHeight="1" x14ac:dyDescent="0.25">
      <c r="C568" s="107"/>
      <c r="D568" s="107"/>
      <c r="E568" s="107"/>
      <c r="F568" s="107"/>
      <c r="G568" s="107"/>
      <c r="H568" s="107"/>
      <c r="I568" s="107"/>
      <c r="J568" s="107"/>
      <c r="K568" s="107"/>
      <c r="L568" s="107"/>
      <c r="M568" s="107"/>
      <c r="N568" s="107"/>
      <c r="O568" s="107"/>
      <c r="P568" s="107"/>
      <c r="Q568" s="107"/>
      <c r="R568" s="107"/>
      <c r="S568" s="107"/>
      <c r="T568" s="107"/>
      <c r="U568" s="107"/>
      <c r="V568" s="107"/>
      <c r="W568" s="107"/>
      <c r="X568" s="107"/>
      <c r="Y568" s="107"/>
      <c r="Z568" s="107"/>
      <c r="AA568" s="107"/>
      <c r="AB568" s="107"/>
      <c r="AC568" s="107"/>
      <c r="AD568" s="107"/>
      <c r="AE568" s="107"/>
      <c r="AF568" s="107"/>
      <c r="AG568" s="107"/>
      <c r="AH568" s="107"/>
      <c r="AI568" s="107"/>
      <c r="AJ568" s="107"/>
      <c r="AK568" s="107"/>
      <c r="AL568" s="107"/>
      <c r="AM568" s="107"/>
      <c r="AN568" s="107"/>
      <c r="AO568" s="107"/>
      <c r="AP568" s="107"/>
      <c r="AQ568" s="107"/>
      <c r="AR568" s="107"/>
      <c r="AS568" s="107"/>
      <c r="AT568" s="107"/>
      <c r="AU568" s="107"/>
      <c r="AV568" s="107"/>
      <c r="AW568" s="107"/>
      <c r="AX568" s="107"/>
      <c r="AY568" s="107"/>
      <c r="AZ568" s="107"/>
      <c r="BA568" s="107"/>
      <c r="BB568" s="107"/>
    </row>
    <row r="569" spans="3:54" ht="12.75" customHeight="1" x14ac:dyDescent="0.25">
      <c r="C569" s="107"/>
      <c r="D569" s="107"/>
      <c r="E569" s="107"/>
      <c r="F569" s="107"/>
      <c r="G569" s="107"/>
      <c r="H569" s="107"/>
      <c r="I569" s="107"/>
      <c r="J569" s="107"/>
      <c r="K569" s="107"/>
      <c r="L569" s="107"/>
      <c r="M569" s="107"/>
      <c r="N569" s="107"/>
      <c r="O569" s="107"/>
      <c r="P569" s="107"/>
      <c r="Q569" s="107"/>
      <c r="R569" s="107"/>
      <c r="S569" s="107"/>
      <c r="T569" s="107"/>
      <c r="U569" s="107"/>
      <c r="V569" s="107"/>
      <c r="W569" s="107"/>
      <c r="X569" s="107"/>
      <c r="Y569" s="107"/>
      <c r="Z569" s="107"/>
      <c r="AA569" s="107"/>
      <c r="AB569" s="107"/>
      <c r="AC569" s="107"/>
      <c r="AD569" s="107"/>
      <c r="AE569" s="107"/>
      <c r="AF569" s="107"/>
      <c r="AG569" s="107"/>
      <c r="AH569" s="107"/>
      <c r="AI569" s="107"/>
      <c r="AJ569" s="107"/>
      <c r="AK569" s="107"/>
      <c r="AL569" s="107"/>
      <c r="AM569" s="107"/>
      <c r="AN569" s="107"/>
      <c r="AO569" s="107"/>
      <c r="AP569" s="107"/>
      <c r="AQ569" s="107"/>
      <c r="AR569" s="107"/>
      <c r="AS569" s="107"/>
      <c r="AT569" s="107"/>
      <c r="AU569" s="107"/>
      <c r="AV569" s="107"/>
      <c r="AW569" s="107"/>
      <c r="AX569" s="107"/>
      <c r="AY569" s="107"/>
      <c r="AZ569" s="107"/>
      <c r="BA569" s="107"/>
      <c r="BB569" s="107"/>
    </row>
    <row r="570" spans="3:54" ht="12.75" customHeight="1" x14ac:dyDescent="0.25">
      <c r="C570" s="107"/>
      <c r="D570" s="107"/>
      <c r="E570" s="107"/>
      <c r="F570" s="107"/>
      <c r="G570" s="107"/>
      <c r="H570" s="107"/>
      <c r="I570" s="107"/>
      <c r="J570" s="107"/>
      <c r="K570" s="107"/>
      <c r="L570" s="107"/>
      <c r="M570" s="107"/>
      <c r="N570" s="107"/>
      <c r="O570" s="107"/>
      <c r="P570" s="107"/>
      <c r="Q570" s="107"/>
      <c r="R570" s="107"/>
      <c r="S570" s="107"/>
      <c r="T570" s="107"/>
      <c r="U570" s="107"/>
      <c r="V570" s="107"/>
      <c r="W570" s="107"/>
      <c r="X570" s="107"/>
      <c r="Y570" s="107"/>
      <c r="Z570" s="107"/>
      <c r="AA570" s="107"/>
      <c r="AB570" s="107"/>
      <c r="AC570" s="107"/>
      <c r="AD570" s="107"/>
      <c r="AE570" s="107"/>
      <c r="AF570" s="107"/>
      <c r="AG570" s="107"/>
      <c r="AH570" s="107"/>
      <c r="AI570" s="107"/>
      <c r="AJ570" s="107"/>
      <c r="AK570" s="107"/>
      <c r="AL570" s="107"/>
      <c r="AM570" s="107"/>
      <c r="AN570" s="107"/>
      <c r="AO570" s="107"/>
      <c r="AP570" s="107"/>
      <c r="AQ570" s="107"/>
      <c r="AR570" s="107"/>
      <c r="AS570" s="107"/>
      <c r="AT570" s="107"/>
      <c r="AU570" s="107"/>
      <c r="AV570" s="107"/>
      <c r="AW570" s="107"/>
      <c r="AX570" s="107"/>
      <c r="AY570" s="107"/>
      <c r="AZ570" s="107"/>
      <c r="BA570" s="107"/>
      <c r="BB570" s="107"/>
    </row>
    <row r="571" spans="3:54" ht="12.75" customHeight="1" x14ac:dyDescent="0.25">
      <c r="C571" s="107"/>
      <c r="D571" s="107"/>
      <c r="E571" s="107"/>
      <c r="F571" s="107"/>
      <c r="G571" s="107"/>
      <c r="H571" s="107"/>
      <c r="I571" s="107"/>
      <c r="J571" s="107"/>
      <c r="K571" s="107"/>
      <c r="L571" s="107"/>
      <c r="M571" s="107"/>
      <c r="N571" s="107"/>
      <c r="O571" s="107"/>
      <c r="P571" s="107"/>
      <c r="Q571" s="107"/>
      <c r="R571" s="107"/>
      <c r="S571" s="107"/>
      <c r="T571" s="107"/>
      <c r="U571" s="107"/>
      <c r="V571" s="107"/>
      <c r="W571" s="107"/>
      <c r="X571" s="107"/>
      <c r="Y571" s="107"/>
      <c r="Z571" s="107"/>
      <c r="AA571" s="107"/>
      <c r="AB571" s="107"/>
      <c r="AC571" s="107"/>
      <c r="AD571" s="107"/>
      <c r="AE571" s="107"/>
      <c r="AF571" s="107"/>
      <c r="AG571" s="107"/>
      <c r="AH571" s="107"/>
      <c r="AI571" s="107"/>
      <c r="AJ571" s="107"/>
      <c r="AK571" s="107"/>
      <c r="AL571" s="107"/>
      <c r="AM571" s="107"/>
      <c r="AN571" s="107"/>
      <c r="AO571" s="107"/>
      <c r="AP571" s="107"/>
      <c r="AQ571" s="107"/>
      <c r="AR571" s="107"/>
      <c r="AS571" s="107"/>
      <c r="AT571" s="107"/>
      <c r="AU571" s="107"/>
      <c r="AV571" s="107"/>
      <c r="AW571" s="107"/>
      <c r="AX571" s="107"/>
      <c r="AY571" s="107"/>
      <c r="AZ571" s="107"/>
      <c r="BA571" s="107"/>
      <c r="BB571" s="107"/>
    </row>
    <row r="572" spans="3:54" ht="12.75" customHeight="1" x14ac:dyDescent="0.25">
      <c r="C572" s="107"/>
      <c r="D572" s="107"/>
      <c r="E572" s="107"/>
      <c r="F572" s="107"/>
      <c r="G572" s="107"/>
      <c r="H572" s="107"/>
      <c r="I572" s="107"/>
      <c r="J572" s="107"/>
      <c r="K572" s="107"/>
      <c r="L572" s="107"/>
      <c r="M572" s="107"/>
      <c r="N572" s="107"/>
      <c r="O572" s="107"/>
      <c r="P572" s="107"/>
      <c r="Q572" s="107"/>
      <c r="R572" s="107"/>
      <c r="S572" s="107"/>
      <c r="T572" s="107"/>
      <c r="U572" s="107"/>
      <c r="V572" s="107"/>
      <c r="W572" s="107"/>
      <c r="X572" s="107"/>
      <c r="Y572" s="107"/>
      <c r="Z572" s="107"/>
      <c r="AA572" s="107"/>
      <c r="AB572" s="107"/>
      <c r="AC572" s="107"/>
      <c r="AD572" s="107"/>
      <c r="AE572" s="107"/>
      <c r="AF572" s="107"/>
      <c r="AG572" s="107"/>
      <c r="AH572" s="107"/>
      <c r="AI572" s="107"/>
      <c r="AJ572" s="107"/>
      <c r="AK572" s="107"/>
      <c r="AL572" s="107"/>
      <c r="AM572" s="107"/>
      <c r="AN572" s="107"/>
      <c r="AO572" s="107"/>
      <c r="AP572" s="107"/>
      <c r="AQ572" s="107"/>
      <c r="AR572" s="107"/>
      <c r="AS572" s="107"/>
      <c r="AT572" s="107"/>
      <c r="AU572" s="107"/>
      <c r="AV572" s="107"/>
      <c r="AW572" s="107"/>
      <c r="AX572" s="107"/>
      <c r="AY572" s="107"/>
      <c r="AZ572" s="107"/>
      <c r="BA572" s="107"/>
      <c r="BB572" s="107"/>
    </row>
    <row r="573" spans="3:54" ht="12.75" customHeight="1" x14ac:dyDescent="0.25">
      <c r="C573" s="107"/>
      <c r="D573" s="107"/>
      <c r="E573" s="107"/>
      <c r="F573" s="107"/>
      <c r="G573" s="107"/>
      <c r="H573" s="107"/>
      <c r="I573" s="107"/>
      <c r="J573" s="107"/>
      <c r="K573" s="107"/>
      <c r="L573" s="107"/>
      <c r="M573" s="107"/>
      <c r="N573" s="107"/>
      <c r="O573" s="107"/>
      <c r="P573" s="107"/>
      <c r="Q573" s="107"/>
      <c r="R573" s="107"/>
      <c r="S573" s="107"/>
      <c r="T573" s="107"/>
      <c r="U573" s="107"/>
      <c r="V573" s="107"/>
      <c r="W573" s="107"/>
      <c r="X573" s="107"/>
      <c r="Y573" s="107"/>
      <c r="Z573" s="107"/>
      <c r="AA573" s="107"/>
      <c r="AB573" s="107"/>
      <c r="AC573" s="107"/>
      <c r="AD573" s="107"/>
      <c r="AE573" s="107"/>
      <c r="AF573" s="107"/>
      <c r="AG573" s="107"/>
      <c r="AH573" s="107"/>
      <c r="AI573" s="107"/>
      <c r="AJ573" s="107"/>
      <c r="AK573" s="107"/>
      <c r="AL573" s="107"/>
      <c r="AM573" s="107"/>
      <c r="AN573" s="107"/>
      <c r="AO573" s="107"/>
      <c r="AP573" s="107"/>
      <c r="AQ573" s="107"/>
      <c r="AR573" s="107"/>
      <c r="AS573" s="107"/>
      <c r="AT573" s="107"/>
      <c r="AU573" s="107"/>
      <c r="AV573" s="107"/>
      <c r="AW573" s="107"/>
      <c r="AX573" s="107"/>
      <c r="AY573" s="107"/>
      <c r="AZ573" s="107"/>
      <c r="BA573" s="107"/>
      <c r="BB573" s="107"/>
    </row>
    <row r="574" spans="3:54" ht="12.75" customHeight="1" x14ac:dyDescent="0.25">
      <c r="C574" s="107"/>
      <c r="D574" s="107"/>
      <c r="E574" s="107"/>
      <c r="F574" s="107"/>
      <c r="G574" s="107"/>
      <c r="H574" s="107"/>
      <c r="I574" s="107"/>
      <c r="J574" s="107"/>
      <c r="K574" s="107"/>
      <c r="L574" s="107"/>
      <c r="M574" s="107"/>
      <c r="N574" s="107"/>
      <c r="O574" s="107"/>
      <c r="P574" s="107"/>
      <c r="Q574" s="107"/>
      <c r="R574" s="107"/>
      <c r="S574" s="107"/>
      <c r="T574" s="107"/>
      <c r="U574" s="107"/>
      <c r="V574" s="107"/>
      <c r="W574" s="107"/>
      <c r="X574" s="107"/>
      <c r="Y574" s="107"/>
      <c r="Z574" s="107"/>
      <c r="AA574" s="107"/>
      <c r="AB574" s="107"/>
      <c r="AC574" s="107"/>
      <c r="AD574" s="107"/>
      <c r="AE574" s="107"/>
      <c r="AF574" s="107"/>
      <c r="AG574" s="107"/>
      <c r="AH574" s="107"/>
      <c r="AI574" s="107"/>
      <c r="AJ574" s="107"/>
      <c r="AK574" s="107"/>
      <c r="AL574" s="107"/>
      <c r="AM574" s="107"/>
      <c r="AN574" s="107"/>
      <c r="AO574" s="107"/>
      <c r="AP574" s="107"/>
      <c r="AQ574" s="107"/>
      <c r="AR574" s="107"/>
      <c r="AS574" s="107"/>
      <c r="AT574" s="107"/>
      <c r="AU574" s="107"/>
      <c r="AV574" s="107"/>
      <c r="AW574" s="107"/>
      <c r="AX574" s="107"/>
      <c r="AY574" s="107"/>
      <c r="AZ574" s="107"/>
      <c r="BA574" s="107"/>
      <c r="BB574" s="107"/>
    </row>
    <row r="575" spans="3:54" ht="12.75" customHeight="1" x14ac:dyDescent="0.25">
      <c r="C575" s="107"/>
      <c r="D575" s="107"/>
      <c r="E575" s="107"/>
      <c r="F575" s="107"/>
      <c r="G575" s="107"/>
      <c r="H575" s="107"/>
      <c r="I575" s="107"/>
      <c r="J575" s="107"/>
      <c r="K575" s="107"/>
      <c r="L575" s="107"/>
      <c r="M575" s="107"/>
      <c r="N575" s="107"/>
      <c r="O575" s="107"/>
      <c r="P575" s="107"/>
      <c r="Q575" s="107"/>
      <c r="R575" s="107"/>
      <c r="S575" s="107"/>
      <c r="T575" s="107"/>
      <c r="U575" s="107"/>
      <c r="V575" s="107"/>
      <c r="W575" s="107"/>
      <c r="X575" s="107"/>
      <c r="Y575" s="107"/>
      <c r="Z575" s="107"/>
      <c r="AA575" s="107"/>
      <c r="AB575" s="107"/>
      <c r="AC575" s="107"/>
      <c r="AD575" s="107"/>
      <c r="AE575" s="107"/>
      <c r="AF575" s="107"/>
      <c r="AG575" s="107"/>
      <c r="AH575" s="107"/>
      <c r="AI575" s="107"/>
      <c r="AJ575" s="107"/>
      <c r="AK575" s="107"/>
      <c r="AL575" s="107"/>
      <c r="AM575" s="107"/>
      <c r="AN575" s="107"/>
      <c r="AO575" s="107"/>
      <c r="AP575" s="107"/>
      <c r="AQ575" s="107"/>
      <c r="AR575" s="107"/>
      <c r="AS575" s="107"/>
      <c r="AT575" s="107"/>
      <c r="AU575" s="107"/>
      <c r="AV575" s="107"/>
      <c r="AW575" s="107"/>
      <c r="AX575" s="107"/>
      <c r="AY575" s="107"/>
      <c r="AZ575" s="107"/>
      <c r="BA575" s="107"/>
      <c r="BB575" s="107"/>
    </row>
    <row r="576" spans="3:54" ht="12.75" customHeight="1" x14ac:dyDescent="0.25">
      <c r="C576" s="107"/>
      <c r="D576" s="107"/>
      <c r="E576" s="107"/>
      <c r="F576" s="107"/>
      <c r="G576" s="107"/>
      <c r="H576" s="107"/>
      <c r="I576" s="107"/>
      <c r="J576" s="107"/>
      <c r="K576" s="107"/>
      <c r="L576" s="107"/>
      <c r="M576" s="107"/>
      <c r="N576" s="107"/>
      <c r="O576" s="107"/>
      <c r="P576" s="107"/>
      <c r="Q576" s="107"/>
      <c r="R576" s="107"/>
      <c r="S576" s="107"/>
      <c r="T576" s="107"/>
      <c r="U576" s="107"/>
      <c r="V576" s="107"/>
      <c r="W576" s="107"/>
      <c r="X576" s="107"/>
      <c r="Y576" s="107"/>
      <c r="Z576" s="107"/>
      <c r="AA576" s="107"/>
      <c r="AB576" s="107"/>
      <c r="AC576" s="107"/>
      <c r="AD576" s="107"/>
      <c r="AE576" s="107"/>
      <c r="AF576" s="107"/>
      <c r="AG576" s="107"/>
      <c r="AH576" s="107"/>
      <c r="AI576" s="107"/>
      <c r="AJ576" s="107"/>
      <c r="AK576" s="107"/>
      <c r="AL576" s="107"/>
      <c r="AM576" s="107"/>
      <c r="AN576" s="107"/>
      <c r="AO576" s="107"/>
      <c r="AP576" s="107"/>
      <c r="AQ576" s="107"/>
      <c r="AR576" s="107"/>
      <c r="AS576" s="107"/>
      <c r="AT576" s="107"/>
      <c r="AU576" s="107"/>
      <c r="AV576" s="107"/>
      <c r="AW576" s="107"/>
      <c r="AX576" s="107"/>
      <c r="AY576" s="107"/>
      <c r="AZ576" s="107"/>
      <c r="BA576" s="107"/>
      <c r="BB576" s="107"/>
    </row>
    <row r="577" spans="3:54" ht="12.75" customHeight="1" x14ac:dyDescent="0.25">
      <c r="C577" s="107"/>
      <c r="D577" s="107"/>
      <c r="E577" s="107"/>
      <c r="F577" s="107"/>
      <c r="G577" s="107"/>
      <c r="H577" s="107"/>
      <c r="I577" s="107"/>
      <c r="J577" s="107"/>
      <c r="K577" s="107"/>
      <c r="L577" s="107"/>
      <c r="M577" s="107"/>
      <c r="N577" s="107"/>
      <c r="O577" s="107"/>
      <c r="P577" s="107"/>
      <c r="Q577" s="107"/>
      <c r="R577" s="107"/>
      <c r="S577" s="107"/>
      <c r="T577" s="107"/>
      <c r="U577" s="107"/>
      <c r="V577" s="107"/>
      <c r="W577" s="107"/>
      <c r="X577" s="107"/>
      <c r="Y577" s="107"/>
      <c r="Z577" s="107"/>
      <c r="AA577" s="107"/>
      <c r="AB577" s="107"/>
      <c r="AC577" s="107"/>
      <c r="AD577" s="107"/>
      <c r="AE577" s="107"/>
      <c r="AF577" s="107"/>
      <c r="AG577" s="107"/>
      <c r="AH577" s="107"/>
      <c r="AI577" s="107"/>
      <c r="AJ577" s="107"/>
      <c r="AK577" s="107"/>
      <c r="AL577" s="107"/>
      <c r="AM577" s="107"/>
      <c r="AN577" s="107"/>
      <c r="AO577" s="107"/>
      <c r="AP577" s="107"/>
      <c r="AQ577" s="107"/>
      <c r="AR577" s="107"/>
      <c r="AS577" s="107"/>
      <c r="AT577" s="107"/>
      <c r="AU577" s="107"/>
      <c r="AV577" s="107"/>
      <c r="AW577" s="107"/>
      <c r="AX577" s="107"/>
      <c r="AY577" s="107"/>
      <c r="AZ577" s="107"/>
      <c r="BA577" s="107"/>
      <c r="BB577" s="107"/>
    </row>
    <row r="578" spans="3:54" ht="12.75" customHeight="1" x14ac:dyDescent="0.25">
      <c r="C578" s="107"/>
      <c r="D578" s="107"/>
      <c r="E578" s="107"/>
      <c r="F578" s="107"/>
      <c r="G578" s="107"/>
      <c r="H578" s="107"/>
      <c r="I578" s="107"/>
      <c r="J578" s="107"/>
      <c r="K578" s="107"/>
      <c r="L578" s="107"/>
      <c r="M578" s="107"/>
      <c r="N578" s="107"/>
      <c r="O578" s="107"/>
      <c r="P578" s="107"/>
      <c r="Q578" s="107"/>
      <c r="R578" s="107"/>
      <c r="S578" s="107"/>
      <c r="T578" s="107"/>
      <c r="U578" s="107"/>
      <c r="V578" s="107"/>
      <c r="W578" s="107"/>
      <c r="X578" s="107"/>
      <c r="Y578" s="107"/>
      <c r="Z578" s="107"/>
      <c r="AA578" s="107"/>
      <c r="AB578" s="107"/>
      <c r="AC578" s="107"/>
      <c r="AD578" s="107"/>
      <c r="AE578" s="107"/>
      <c r="AF578" s="107"/>
      <c r="AG578" s="107"/>
      <c r="AH578" s="107"/>
      <c r="AI578" s="107"/>
      <c r="AJ578" s="107"/>
      <c r="AK578" s="107"/>
      <c r="AL578" s="107"/>
      <c r="AM578" s="107"/>
      <c r="AN578" s="107"/>
      <c r="AO578" s="107"/>
      <c r="AP578" s="107"/>
      <c r="AQ578" s="107"/>
      <c r="AR578" s="107"/>
      <c r="AS578" s="107"/>
      <c r="AT578" s="107"/>
      <c r="AU578" s="107"/>
      <c r="AV578" s="107"/>
      <c r="AW578" s="107"/>
      <c r="AX578" s="107"/>
      <c r="AY578" s="107"/>
      <c r="AZ578" s="107"/>
      <c r="BA578" s="107"/>
      <c r="BB578" s="107"/>
    </row>
    <row r="579" spans="3:54" ht="12.75" customHeight="1" x14ac:dyDescent="0.25">
      <c r="C579" s="107"/>
      <c r="D579" s="107"/>
      <c r="E579" s="107"/>
      <c r="F579" s="107"/>
      <c r="G579" s="107"/>
      <c r="H579" s="107"/>
      <c r="I579" s="107"/>
      <c r="J579" s="107"/>
      <c r="K579" s="107"/>
      <c r="L579" s="107"/>
      <c r="M579" s="107"/>
      <c r="N579" s="107"/>
      <c r="O579" s="107"/>
      <c r="P579" s="107"/>
      <c r="Q579" s="107"/>
      <c r="R579" s="107"/>
      <c r="S579" s="107"/>
      <c r="T579" s="107"/>
      <c r="U579" s="107"/>
      <c r="V579" s="107"/>
      <c r="W579" s="107"/>
      <c r="X579" s="107"/>
      <c r="Y579" s="107"/>
      <c r="Z579" s="107"/>
      <c r="AA579" s="107"/>
      <c r="AB579" s="107"/>
      <c r="AC579" s="107"/>
      <c r="AD579" s="107"/>
      <c r="AE579" s="107"/>
      <c r="AF579" s="107"/>
      <c r="AG579" s="107"/>
      <c r="AH579" s="107"/>
      <c r="AI579" s="107"/>
      <c r="AJ579" s="107"/>
      <c r="AK579" s="107"/>
      <c r="AL579" s="107"/>
      <c r="AM579" s="107"/>
      <c r="AN579" s="107"/>
      <c r="AO579" s="107"/>
      <c r="AP579" s="107"/>
      <c r="AQ579" s="107"/>
      <c r="AR579" s="107"/>
      <c r="AS579" s="107"/>
      <c r="AT579" s="107"/>
      <c r="AU579" s="107"/>
      <c r="AV579" s="107"/>
      <c r="AW579" s="107"/>
      <c r="AX579" s="107"/>
      <c r="AY579" s="107"/>
      <c r="AZ579" s="107"/>
      <c r="BA579" s="107"/>
      <c r="BB579" s="107"/>
    </row>
    <row r="580" spans="3:54" ht="12.75" customHeight="1" x14ac:dyDescent="0.25">
      <c r="C580" s="107"/>
      <c r="D580" s="107"/>
      <c r="E580" s="107"/>
      <c r="F580" s="107"/>
      <c r="G580" s="107"/>
      <c r="H580" s="107"/>
      <c r="I580" s="107"/>
      <c r="J580" s="107"/>
      <c r="K580" s="107"/>
      <c r="L580" s="107"/>
      <c r="M580" s="107"/>
      <c r="N580" s="107"/>
      <c r="O580" s="107"/>
      <c r="P580" s="107"/>
      <c r="Q580" s="107"/>
      <c r="R580" s="107"/>
      <c r="S580" s="107"/>
      <c r="T580" s="107"/>
      <c r="U580" s="107"/>
      <c r="V580" s="107"/>
      <c r="W580" s="107"/>
      <c r="X580" s="107"/>
      <c r="Y580" s="107"/>
      <c r="Z580" s="107"/>
      <c r="AA580" s="107"/>
      <c r="AB580" s="107"/>
      <c r="AC580" s="107"/>
      <c r="AD580" s="107"/>
      <c r="AE580" s="107"/>
      <c r="AF580" s="107"/>
      <c r="AG580" s="107"/>
      <c r="AH580" s="107"/>
      <c r="AI580" s="107"/>
      <c r="AJ580" s="107"/>
      <c r="AK580" s="107"/>
      <c r="AL580" s="107"/>
      <c r="AM580" s="107"/>
      <c r="AN580" s="107"/>
      <c r="AO580" s="107"/>
      <c r="AP580" s="107"/>
      <c r="AQ580" s="107"/>
      <c r="AR580" s="107"/>
      <c r="AS580" s="107"/>
      <c r="AT580" s="107"/>
      <c r="AU580" s="107"/>
      <c r="AV580" s="107"/>
      <c r="AW580" s="107"/>
      <c r="AX580" s="107"/>
      <c r="AY580" s="107"/>
      <c r="AZ580" s="107"/>
      <c r="BA580" s="107"/>
      <c r="BB580" s="107"/>
    </row>
    <row r="581" spans="3:54" ht="12.75" customHeight="1" x14ac:dyDescent="0.25">
      <c r="C581" s="107"/>
      <c r="D581" s="107"/>
      <c r="E581" s="107"/>
      <c r="F581" s="107"/>
      <c r="G581" s="107"/>
      <c r="H581" s="107"/>
      <c r="I581" s="107"/>
      <c r="J581" s="107"/>
      <c r="K581" s="107"/>
      <c r="L581" s="107"/>
      <c r="M581" s="107"/>
      <c r="N581" s="107"/>
      <c r="O581" s="107"/>
      <c r="P581" s="107"/>
      <c r="Q581" s="107"/>
      <c r="R581" s="107"/>
      <c r="S581" s="107"/>
      <c r="T581" s="107"/>
      <c r="U581" s="107"/>
      <c r="V581" s="107"/>
      <c r="W581" s="107"/>
      <c r="X581" s="107"/>
      <c r="Y581" s="107"/>
      <c r="Z581" s="107"/>
      <c r="AA581" s="107"/>
      <c r="AB581" s="107"/>
      <c r="AC581" s="107"/>
      <c r="AD581" s="107"/>
      <c r="AE581" s="107"/>
      <c r="AF581" s="107"/>
      <c r="AG581" s="107"/>
      <c r="AH581" s="107"/>
      <c r="AI581" s="107"/>
      <c r="AJ581" s="107"/>
      <c r="AK581" s="107"/>
      <c r="AL581" s="107"/>
      <c r="AM581" s="107"/>
      <c r="AN581" s="107"/>
      <c r="AO581" s="107"/>
      <c r="AP581" s="107"/>
      <c r="AQ581" s="107"/>
      <c r="AR581" s="107"/>
      <c r="AS581" s="107"/>
      <c r="AT581" s="107"/>
      <c r="AU581" s="107"/>
      <c r="AV581" s="107"/>
      <c r="AW581" s="107"/>
      <c r="AX581" s="107"/>
      <c r="AY581" s="107"/>
      <c r="AZ581" s="107"/>
      <c r="BA581" s="107"/>
      <c r="BB581" s="107"/>
    </row>
    <row r="582" spans="3:54" ht="12.75" customHeight="1" x14ac:dyDescent="0.25">
      <c r="C582" s="107"/>
      <c r="D582" s="107"/>
      <c r="E582" s="107"/>
      <c r="F582" s="107"/>
      <c r="G582" s="107"/>
      <c r="H582" s="107"/>
      <c r="I582" s="107"/>
      <c r="J582" s="107"/>
      <c r="K582" s="107"/>
      <c r="L582" s="107"/>
      <c r="M582" s="107"/>
      <c r="N582" s="107"/>
      <c r="O582" s="107"/>
      <c r="P582" s="107"/>
      <c r="Q582" s="107"/>
      <c r="R582" s="107"/>
      <c r="S582" s="107"/>
      <c r="T582" s="107"/>
      <c r="U582" s="107"/>
      <c r="V582" s="107"/>
      <c r="W582" s="107"/>
      <c r="X582" s="107"/>
      <c r="Y582" s="107"/>
      <c r="Z582" s="107"/>
      <c r="AA582" s="107"/>
      <c r="AB582" s="107"/>
      <c r="AC582" s="107"/>
      <c r="AD582" s="107"/>
      <c r="AE582" s="107"/>
      <c r="AF582" s="107"/>
      <c r="AG582" s="107"/>
      <c r="AH582" s="107"/>
      <c r="AI582" s="107"/>
      <c r="AJ582" s="107"/>
      <c r="AK582" s="107"/>
      <c r="AL582" s="107"/>
      <c r="AM582" s="107"/>
      <c r="AN582" s="107"/>
      <c r="AO582" s="107"/>
      <c r="AP582" s="107"/>
      <c r="AQ582" s="107"/>
      <c r="AR582" s="107"/>
      <c r="AS582" s="107"/>
      <c r="AT582" s="107"/>
      <c r="AU582" s="107"/>
      <c r="AV582" s="107"/>
      <c r="AW582" s="107"/>
      <c r="AX582" s="107"/>
      <c r="AY582" s="107"/>
      <c r="AZ582" s="107"/>
      <c r="BA582" s="107"/>
      <c r="BB582" s="107"/>
    </row>
    <row r="583" spans="3:54" ht="12.75" customHeight="1" x14ac:dyDescent="0.25">
      <c r="C583" s="107"/>
      <c r="D583" s="107"/>
      <c r="E583" s="107"/>
      <c r="F583" s="107"/>
      <c r="G583" s="107"/>
      <c r="H583" s="107"/>
      <c r="I583" s="107"/>
      <c r="J583" s="107"/>
      <c r="K583" s="107"/>
      <c r="L583" s="107"/>
      <c r="M583" s="107"/>
      <c r="N583" s="107"/>
      <c r="O583" s="107"/>
      <c r="P583" s="107"/>
      <c r="Q583" s="107"/>
      <c r="R583" s="107"/>
      <c r="S583" s="107"/>
      <c r="T583" s="107"/>
      <c r="U583" s="107"/>
      <c r="V583" s="107"/>
      <c r="W583" s="107"/>
      <c r="X583" s="107"/>
      <c r="Y583" s="107"/>
      <c r="Z583" s="107"/>
      <c r="AA583" s="107"/>
      <c r="AB583" s="107"/>
      <c r="AC583" s="107"/>
      <c r="AD583" s="107"/>
      <c r="AE583" s="107"/>
      <c r="AF583" s="107"/>
      <c r="AG583" s="107"/>
      <c r="AH583" s="107"/>
      <c r="AI583" s="107"/>
      <c r="AJ583" s="107"/>
      <c r="AK583" s="107"/>
      <c r="AL583" s="107"/>
      <c r="AM583" s="107"/>
      <c r="AN583" s="107"/>
      <c r="AO583" s="107"/>
      <c r="AP583" s="107"/>
      <c r="AQ583" s="107"/>
      <c r="AR583" s="107"/>
      <c r="AS583" s="107"/>
      <c r="AT583" s="107"/>
      <c r="AU583" s="107"/>
      <c r="AV583" s="107"/>
      <c r="AW583" s="107"/>
      <c r="AX583" s="107"/>
      <c r="AY583" s="107"/>
      <c r="AZ583" s="107"/>
      <c r="BA583" s="107"/>
      <c r="BB583" s="107"/>
    </row>
    <row r="584" spans="3:54" ht="12.75" customHeight="1" x14ac:dyDescent="0.25">
      <c r="C584" s="107"/>
      <c r="D584" s="107"/>
      <c r="E584" s="107"/>
      <c r="F584" s="107"/>
      <c r="G584" s="107"/>
      <c r="H584" s="107"/>
      <c r="I584" s="107"/>
      <c r="J584" s="107"/>
      <c r="K584" s="107"/>
      <c r="L584" s="107"/>
      <c r="M584" s="107"/>
      <c r="N584" s="107"/>
      <c r="O584" s="107"/>
      <c r="P584" s="107"/>
      <c r="Q584" s="107"/>
      <c r="R584" s="107"/>
      <c r="S584" s="107"/>
      <c r="T584" s="107"/>
      <c r="U584" s="107"/>
      <c r="V584" s="107"/>
      <c r="W584" s="107"/>
      <c r="X584" s="107"/>
      <c r="Y584" s="107"/>
      <c r="Z584" s="107"/>
      <c r="AA584" s="107"/>
      <c r="AB584" s="107"/>
      <c r="AC584" s="107"/>
      <c r="AD584" s="107"/>
      <c r="AE584" s="107"/>
      <c r="AF584" s="107"/>
      <c r="AG584" s="107"/>
      <c r="AH584" s="107"/>
      <c r="AI584" s="107"/>
      <c r="AJ584" s="107"/>
      <c r="AK584" s="107"/>
      <c r="AL584" s="107"/>
      <c r="AM584" s="107"/>
      <c r="AN584" s="107"/>
      <c r="AO584" s="107"/>
      <c r="AP584" s="107"/>
      <c r="AQ584" s="107"/>
      <c r="AR584" s="107"/>
      <c r="AS584" s="107"/>
      <c r="AT584" s="107"/>
      <c r="AU584" s="107"/>
      <c r="AV584" s="107"/>
      <c r="AW584" s="107"/>
      <c r="AX584" s="107"/>
      <c r="AY584" s="107"/>
      <c r="AZ584" s="107"/>
      <c r="BA584" s="107"/>
      <c r="BB584" s="107"/>
    </row>
    <row r="585" spans="3:54" ht="12.75" customHeight="1" x14ac:dyDescent="0.25">
      <c r="C585" s="107"/>
      <c r="D585" s="107"/>
      <c r="E585" s="107"/>
      <c r="F585" s="107"/>
      <c r="G585" s="107"/>
      <c r="H585" s="107"/>
      <c r="I585" s="107"/>
      <c r="J585" s="107"/>
      <c r="K585" s="107"/>
      <c r="L585" s="107"/>
      <c r="M585" s="107"/>
      <c r="N585" s="107"/>
      <c r="O585" s="107"/>
      <c r="P585" s="107"/>
      <c r="Q585" s="107"/>
      <c r="R585" s="107"/>
      <c r="S585" s="107"/>
      <c r="T585" s="107"/>
      <c r="U585" s="107"/>
      <c r="V585" s="107"/>
      <c r="W585" s="107"/>
      <c r="X585" s="107"/>
      <c r="Y585" s="107"/>
      <c r="Z585" s="107"/>
      <c r="AA585" s="107"/>
      <c r="AB585" s="107"/>
      <c r="AC585" s="107"/>
      <c r="AD585" s="107"/>
      <c r="AE585" s="107"/>
      <c r="AF585" s="107"/>
      <c r="AG585" s="107"/>
      <c r="AH585" s="107"/>
      <c r="AI585" s="107"/>
      <c r="AJ585" s="107"/>
      <c r="AK585" s="107"/>
      <c r="AL585" s="107"/>
      <c r="AM585" s="107"/>
      <c r="AN585" s="107"/>
      <c r="AO585" s="107"/>
      <c r="AP585" s="107"/>
      <c r="AQ585" s="107"/>
      <c r="AR585" s="107"/>
      <c r="AS585" s="107"/>
      <c r="AT585" s="107"/>
      <c r="AU585" s="107"/>
      <c r="AV585" s="107"/>
      <c r="AW585" s="107"/>
      <c r="AX585" s="107"/>
      <c r="AY585" s="107"/>
      <c r="AZ585" s="107"/>
      <c r="BA585" s="107"/>
      <c r="BB585" s="107"/>
    </row>
    <row r="586" spans="3:54" ht="12.75" customHeight="1" x14ac:dyDescent="0.25">
      <c r="C586" s="107"/>
      <c r="D586" s="107"/>
      <c r="E586" s="107"/>
      <c r="F586" s="107"/>
      <c r="G586" s="107"/>
      <c r="H586" s="107"/>
      <c r="I586" s="107"/>
      <c r="J586" s="107"/>
      <c r="K586" s="107"/>
      <c r="L586" s="107"/>
      <c r="M586" s="107"/>
      <c r="N586" s="107"/>
      <c r="O586" s="107"/>
      <c r="P586" s="107"/>
      <c r="Q586" s="107"/>
      <c r="R586" s="107"/>
      <c r="S586" s="107"/>
      <c r="T586" s="107"/>
      <c r="U586" s="107"/>
      <c r="V586" s="107"/>
      <c r="W586" s="107"/>
      <c r="X586" s="107"/>
      <c r="Y586" s="107"/>
      <c r="Z586" s="107"/>
      <c r="AA586" s="107"/>
      <c r="AB586" s="107"/>
      <c r="AC586" s="107"/>
      <c r="AD586" s="107"/>
      <c r="AE586" s="107"/>
      <c r="AF586" s="107"/>
      <c r="AG586" s="107"/>
      <c r="AH586" s="107"/>
      <c r="AI586" s="107"/>
      <c r="AJ586" s="107"/>
      <c r="AK586" s="107"/>
      <c r="AL586" s="107"/>
      <c r="AM586" s="107"/>
      <c r="AN586" s="107"/>
      <c r="AO586" s="107"/>
      <c r="AP586" s="107"/>
      <c r="AQ586" s="107"/>
      <c r="AR586" s="107"/>
      <c r="AS586" s="107"/>
      <c r="AT586" s="107"/>
      <c r="AU586" s="107"/>
      <c r="AV586" s="107"/>
      <c r="AW586" s="107"/>
      <c r="AX586" s="107"/>
      <c r="AY586" s="107"/>
      <c r="AZ586" s="107"/>
      <c r="BA586" s="107"/>
      <c r="BB586" s="107"/>
    </row>
    <row r="587" spans="3:54" ht="12.75" customHeight="1" x14ac:dyDescent="0.25">
      <c r="C587" s="107"/>
      <c r="D587" s="107"/>
      <c r="E587" s="107"/>
      <c r="F587" s="107"/>
      <c r="G587" s="107"/>
      <c r="H587" s="107"/>
      <c r="I587" s="107"/>
      <c r="J587" s="107"/>
      <c r="K587" s="107"/>
      <c r="L587" s="107"/>
      <c r="M587" s="107"/>
      <c r="N587" s="107"/>
      <c r="O587" s="107"/>
      <c r="P587" s="107"/>
      <c r="Q587" s="107"/>
      <c r="R587" s="107"/>
      <c r="S587" s="107"/>
      <c r="T587" s="107"/>
      <c r="U587" s="107"/>
      <c r="V587" s="107"/>
      <c r="W587" s="107"/>
      <c r="X587" s="107"/>
      <c r="Y587" s="107"/>
      <c r="Z587" s="107"/>
      <c r="AA587" s="107"/>
      <c r="AB587" s="107"/>
      <c r="AC587" s="107"/>
      <c r="AD587" s="107"/>
      <c r="AE587" s="107"/>
      <c r="AF587" s="107"/>
      <c r="AG587" s="107"/>
      <c r="AH587" s="107"/>
      <c r="AI587" s="107"/>
      <c r="AJ587" s="107"/>
      <c r="AK587" s="107"/>
      <c r="AL587" s="107"/>
      <c r="AM587" s="107"/>
      <c r="AN587" s="107"/>
      <c r="AO587" s="107"/>
      <c r="AP587" s="107"/>
      <c r="AQ587" s="107"/>
      <c r="AR587" s="107"/>
      <c r="AS587" s="107"/>
      <c r="AT587" s="107"/>
      <c r="AU587" s="107"/>
      <c r="AV587" s="107"/>
      <c r="AW587" s="107"/>
      <c r="AX587" s="107"/>
      <c r="AY587" s="107"/>
      <c r="AZ587" s="107"/>
      <c r="BA587" s="107"/>
      <c r="BB587" s="107"/>
    </row>
    <row r="588" spans="3:54" ht="12.75" customHeight="1" x14ac:dyDescent="0.25">
      <c r="C588" s="107"/>
      <c r="D588" s="107"/>
      <c r="E588" s="107"/>
      <c r="F588" s="107"/>
      <c r="G588" s="107"/>
      <c r="H588" s="107"/>
      <c r="I588" s="107"/>
      <c r="J588" s="107"/>
      <c r="K588" s="107"/>
      <c r="L588" s="107"/>
      <c r="M588" s="107"/>
      <c r="N588" s="107"/>
      <c r="O588" s="107"/>
      <c r="P588" s="107"/>
      <c r="Q588" s="107"/>
      <c r="R588" s="107"/>
      <c r="S588" s="107"/>
      <c r="T588" s="107"/>
      <c r="U588" s="107"/>
      <c r="V588" s="107"/>
      <c r="W588" s="107"/>
      <c r="X588" s="107"/>
      <c r="Y588" s="107"/>
      <c r="Z588" s="107"/>
      <c r="AA588" s="107"/>
      <c r="AB588" s="107"/>
      <c r="AC588" s="107"/>
      <c r="AD588" s="107"/>
      <c r="AE588" s="107"/>
      <c r="AF588" s="107"/>
      <c r="AG588" s="107"/>
      <c r="AH588" s="107"/>
      <c r="AI588" s="107"/>
      <c r="AJ588" s="107"/>
      <c r="AK588" s="107"/>
      <c r="AL588" s="107"/>
      <c r="AM588" s="107"/>
      <c r="AN588" s="107"/>
      <c r="AO588" s="107"/>
      <c r="AP588" s="107"/>
      <c r="AQ588" s="107"/>
      <c r="AR588" s="107"/>
      <c r="AS588" s="107"/>
      <c r="AT588" s="107"/>
      <c r="AU588" s="107"/>
      <c r="AV588" s="107"/>
      <c r="AW588" s="107"/>
      <c r="AX588" s="107"/>
      <c r="AY588" s="107"/>
      <c r="AZ588" s="107"/>
      <c r="BA588" s="107"/>
      <c r="BB588" s="107"/>
    </row>
    <row r="589" spans="3:54" ht="12.75" customHeight="1" x14ac:dyDescent="0.25">
      <c r="C589" s="107"/>
      <c r="D589" s="107"/>
      <c r="E589" s="107"/>
      <c r="F589" s="107"/>
      <c r="G589" s="107"/>
      <c r="H589" s="107"/>
      <c r="I589" s="107"/>
      <c r="J589" s="107"/>
      <c r="K589" s="107"/>
      <c r="L589" s="107"/>
      <c r="M589" s="107"/>
      <c r="N589" s="107"/>
      <c r="O589" s="107"/>
      <c r="P589" s="107"/>
      <c r="Q589" s="107"/>
      <c r="R589" s="107"/>
      <c r="S589" s="107"/>
      <c r="T589" s="107"/>
      <c r="U589" s="107"/>
      <c r="V589" s="107"/>
      <c r="W589" s="107"/>
      <c r="X589" s="107"/>
      <c r="Y589" s="107"/>
      <c r="Z589" s="107"/>
      <c r="AA589" s="107"/>
      <c r="AB589" s="107"/>
      <c r="AC589" s="107"/>
      <c r="AD589" s="107"/>
      <c r="AE589" s="107"/>
      <c r="AF589" s="107"/>
      <c r="AG589" s="107"/>
      <c r="AH589" s="107"/>
      <c r="AI589" s="107"/>
      <c r="AJ589" s="107"/>
      <c r="AK589" s="107"/>
      <c r="AL589" s="107"/>
      <c r="AM589" s="107"/>
      <c r="AN589" s="107"/>
      <c r="AO589" s="107"/>
      <c r="AP589" s="107"/>
      <c r="AQ589" s="107"/>
      <c r="AR589" s="107"/>
      <c r="AS589" s="107"/>
      <c r="AT589" s="107"/>
      <c r="AU589" s="107"/>
      <c r="AV589" s="107"/>
      <c r="AW589" s="107"/>
      <c r="AX589" s="107"/>
      <c r="AY589" s="107"/>
      <c r="AZ589" s="107"/>
      <c r="BA589" s="107"/>
      <c r="BB589" s="107"/>
    </row>
    <row r="590" spans="3:54" ht="12.75" customHeight="1" x14ac:dyDescent="0.25">
      <c r="C590" s="107"/>
      <c r="D590" s="107"/>
      <c r="E590" s="107"/>
      <c r="F590" s="107"/>
      <c r="G590" s="107"/>
      <c r="H590" s="107"/>
      <c r="I590" s="107"/>
      <c r="J590" s="107"/>
      <c r="K590" s="107"/>
      <c r="L590" s="107"/>
      <c r="M590" s="107"/>
      <c r="N590" s="107"/>
      <c r="O590" s="107"/>
      <c r="P590" s="107"/>
      <c r="Q590" s="107"/>
      <c r="R590" s="107"/>
      <c r="S590" s="107"/>
      <c r="T590" s="107"/>
      <c r="U590" s="107"/>
      <c r="V590" s="107"/>
      <c r="W590" s="107"/>
      <c r="X590" s="107"/>
      <c r="Y590" s="107"/>
      <c r="Z590" s="107"/>
      <c r="AA590" s="107"/>
      <c r="AB590" s="107"/>
      <c r="AC590" s="107"/>
      <c r="AD590" s="107"/>
      <c r="AE590" s="107"/>
      <c r="AF590" s="107"/>
      <c r="AG590" s="107"/>
      <c r="AH590" s="107"/>
      <c r="AI590" s="107"/>
      <c r="AJ590" s="107"/>
      <c r="AK590" s="107"/>
      <c r="AL590" s="107"/>
      <c r="AM590" s="107"/>
      <c r="AN590" s="107"/>
      <c r="AO590" s="107"/>
      <c r="AP590" s="107"/>
      <c r="AQ590" s="107"/>
      <c r="AR590" s="107"/>
      <c r="AS590" s="107"/>
      <c r="AT590" s="107"/>
      <c r="AU590" s="107"/>
      <c r="AV590" s="107"/>
      <c r="AW590" s="107"/>
      <c r="AX590" s="107"/>
      <c r="AY590" s="107"/>
      <c r="AZ590" s="107"/>
      <c r="BA590" s="107"/>
      <c r="BB590" s="107"/>
    </row>
    <row r="591" spans="3:54" ht="12.75" customHeight="1" x14ac:dyDescent="0.25">
      <c r="C591" s="107"/>
      <c r="D591" s="107"/>
      <c r="E591" s="107"/>
      <c r="F591" s="107"/>
      <c r="G591" s="107"/>
      <c r="H591" s="107"/>
      <c r="I591" s="107"/>
      <c r="J591" s="107"/>
      <c r="K591" s="107"/>
      <c r="L591" s="107"/>
      <c r="M591" s="107"/>
      <c r="N591" s="107"/>
      <c r="O591" s="107"/>
      <c r="P591" s="107"/>
      <c r="Q591" s="107"/>
      <c r="R591" s="107"/>
      <c r="S591" s="107"/>
      <c r="T591" s="107"/>
      <c r="U591" s="107"/>
      <c r="V591" s="107"/>
      <c r="W591" s="107"/>
      <c r="X591" s="107"/>
      <c r="Y591" s="107"/>
      <c r="Z591" s="107"/>
      <c r="AA591" s="107"/>
      <c r="AB591" s="107"/>
      <c r="AC591" s="107"/>
      <c r="AD591" s="107"/>
      <c r="AE591" s="107"/>
      <c r="AF591" s="107"/>
      <c r="AG591" s="107"/>
      <c r="AH591" s="107"/>
      <c r="AI591" s="107"/>
      <c r="AJ591" s="107"/>
      <c r="AK591" s="107"/>
      <c r="AL591" s="107"/>
      <c r="AM591" s="107"/>
      <c r="AN591" s="107"/>
      <c r="AO591" s="107"/>
      <c r="AP591" s="107"/>
      <c r="AQ591" s="107"/>
      <c r="AR591" s="107"/>
      <c r="AS591" s="107"/>
      <c r="AT591" s="107"/>
      <c r="AU591" s="107"/>
      <c r="AV591" s="107"/>
      <c r="AW591" s="107"/>
      <c r="AX591" s="107"/>
      <c r="AY591" s="107"/>
      <c r="AZ591" s="107"/>
      <c r="BA591" s="107"/>
      <c r="BB591" s="107"/>
    </row>
    <row r="592" spans="3:54" ht="12.75" customHeight="1" x14ac:dyDescent="0.25">
      <c r="C592" s="107"/>
      <c r="D592" s="107"/>
      <c r="E592" s="107"/>
      <c r="F592" s="107"/>
      <c r="G592" s="107"/>
      <c r="H592" s="107"/>
      <c r="I592" s="107"/>
      <c r="J592" s="107"/>
      <c r="K592" s="107"/>
      <c r="L592" s="107"/>
      <c r="M592" s="107"/>
      <c r="N592" s="107"/>
      <c r="O592" s="107"/>
      <c r="P592" s="107"/>
      <c r="Q592" s="107"/>
      <c r="R592" s="107"/>
      <c r="S592" s="107"/>
      <c r="T592" s="107"/>
      <c r="U592" s="107"/>
      <c r="V592" s="107"/>
      <c r="W592" s="107"/>
      <c r="X592" s="107"/>
      <c r="Y592" s="107"/>
      <c r="Z592" s="107"/>
      <c r="AA592" s="107"/>
      <c r="AB592" s="107"/>
      <c r="AC592" s="107"/>
      <c r="AD592" s="107"/>
      <c r="AE592" s="107"/>
      <c r="AF592" s="107"/>
      <c r="AG592" s="107"/>
      <c r="AH592" s="107"/>
      <c r="AI592" s="107"/>
      <c r="AJ592" s="107"/>
      <c r="AK592" s="107"/>
      <c r="AL592" s="107"/>
      <c r="AM592" s="107"/>
      <c r="AN592" s="107"/>
      <c r="AO592" s="107"/>
      <c r="AP592" s="107"/>
      <c r="AQ592" s="107"/>
      <c r="AR592" s="107"/>
      <c r="AS592" s="107"/>
      <c r="AT592" s="107"/>
      <c r="AU592" s="107"/>
      <c r="AV592" s="107"/>
      <c r="AW592" s="107"/>
      <c r="AX592" s="107"/>
      <c r="AY592" s="107"/>
      <c r="AZ592" s="107"/>
      <c r="BA592" s="107"/>
      <c r="BB592" s="107"/>
    </row>
    <row r="593" spans="3:54" ht="12.75" customHeight="1" x14ac:dyDescent="0.25">
      <c r="C593" s="107"/>
      <c r="D593" s="107"/>
      <c r="E593" s="107"/>
      <c r="F593" s="107"/>
      <c r="G593" s="107"/>
      <c r="H593" s="107"/>
      <c r="I593" s="107"/>
      <c r="J593" s="107"/>
      <c r="K593" s="107"/>
      <c r="L593" s="107"/>
      <c r="M593" s="107"/>
      <c r="N593" s="107"/>
      <c r="O593" s="107"/>
      <c r="P593" s="107"/>
      <c r="Q593" s="107"/>
      <c r="R593" s="107"/>
      <c r="S593" s="107"/>
      <c r="T593" s="107"/>
      <c r="U593" s="107"/>
      <c r="V593" s="107"/>
      <c r="W593" s="107"/>
      <c r="X593" s="107"/>
      <c r="Y593" s="107"/>
      <c r="Z593" s="107"/>
      <c r="AA593" s="107"/>
      <c r="AB593" s="107"/>
      <c r="AC593" s="107"/>
      <c r="AD593" s="107"/>
      <c r="AE593" s="107"/>
      <c r="AF593" s="107"/>
      <c r="AG593" s="107"/>
      <c r="AH593" s="107"/>
      <c r="AI593" s="107"/>
      <c r="AJ593" s="107"/>
      <c r="AK593" s="107"/>
      <c r="AL593" s="107"/>
      <c r="AM593" s="107"/>
      <c r="AN593" s="107"/>
      <c r="AO593" s="107"/>
      <c r="AP593" s="107"/>
      <c r="AQ593" s="107"/>
      <c r="AR593" s="107"/>
      <c r="AS593" s="107"/>
      <c r="AT593" s="107"/>
      <c r="AU593" s="107"/>
      <c r="AV593" s="107"/>
      <c r="AW593" s="107"/>
      <c r="AX593" s="107"/>
      <c r="AY593" s="107"/>
      <c r="AZ593" s="107"/>
      <c r="BA593" s="107"/>
      <c r="BB593" s="107"/>
    </row>
    <row r="594" spans="3:54" ht="12.75" customHeight="1" x14ac:dyDescent="0.25">
      <c r="C594" s="107"/>
      <c r="D594" s="107"/>
      <c r="E594" s="107"/>
      <c r="F594" s="107"/>
      <c r="G594" s="107"/>
      <c r="H594" s="107"/>
      <c r="I594" s="107"/>
      <c r="J594" s="107"/>
      <c r="K594" s="107"/>
      <c r="L594" s="107"/>
      <c r="M594" s="107"/>
      <c r="N594" s="107"/>
      <c r="O594" s="107"/>
      <c r="P594" s="107"/>
      <c r="Q594" s="107"/>
      <c r="R594" s="107"/>
      <c r="S594" s="107"/>
      <c r="T594" s="107"/>
      <c r="U594" s="107"/>
      <c r="V594" s="107"/>
      <c r="W594" s="107"/>
      <c r="X594" s="107"/>
      <c r="Y594" s="107"/>
      <c r="Z594" s="107"/>
      <c r="AA594" s="107"/>
      <c r="AB594" s="107"/>
      <c r="AC594" s="107"/>
      <c r="AD594" s="107"/>
      <c r="AE594" s="107"/>
      <c r="AF594" s="107"/>
      <c r="AG594" s="107"/>
      <c r="AH594" s="107"/>
      <c r="AI594" s="107"/>
      <c r="AJ594" s="107"/>
      <c r="AK594" s="107"/>
      <c r="AL594" s="107"/>
      <c r="AM594" s="107"/>
      <c r="AN594" s="107"/>
      <c r="AO594" s="107"/>
      <c r="AP594" s="107"/>
      <c r="AQ594" s="107"/>
      <c r="AR594" s="107"/>
      <c r="AS594" s="107"/>
      <c r="AT594" s="107"/>
      <c r="AU594" s="107"/>
      <c r="AV594" s="107"/>
      <c r="AW594" s="107"/>
      <c r="AX594" s="107"/>
      <c r="AY594" s="107"/>
      <c r="AZ594" s="107"/>
      <c r="BA594" s="107"/>
      <c r="BB594" s="107"/>
    </row>
    <row r="595" spans="3:54" ht="12.75" customHeight="1" x14ac:dyDescent="0.25">
      <c r="C595" s="107"/>
      <c r="D595" s="107"/>
      <c r="E595" s="107"/>
      <c r="F595" s="107"/>
      <c r="G595" s="107"/>
      <c r="H595" s="107"/>
      <c r="I595" s="107"/>
      <c r="J595" s="107"/>
      <c r="K595" s="107"/>
      <c r="L595" s="107"/>
      <c r="M595" s="107"/>
      <c r="N595" s="107"/>
      <c r="O595" s="107"/>
      <c r="P595" s="107"/>
      <c r="Q595" s="107"/>
      <c r="R595" s="107"/>
      <c r="S595" s="107"/>
      <c r="T595" s="107"/>
      <c r="U595" s="107"/>
      <c r="V595" s="107"/>
      <c r="W595" s="107"/>
      <c r="X595" s="107"/>
      <c r="Y595" s="107"/>
      <c r="Z595" s="107"/>
      <c r="AA595" s="107"/>
      <c r="AB595" s="107"/>
      <c r="AC595" s="107"/>
      <c r="AD595" s="107"/>
      <c r="AE595" s="107"/>
      <c r="AF595" s="107"/>
      <c r="AG595" s="107"/>
      <c r="AH595" s="107"/>
      <c r="AI595" s="107"/>
      <c r="AJ595" s="107"/>
      <c r="AK595" s="107"/>
      <c r="AL595" s="107"/>
      <c r="AM595" s="107"/>
      <c r="AN595" s="107"/>
      <c r="AO595" s="107"/>
      <c r="AP595" s="107"/>
      <c r="AQ595" s="107"/>
      <c r="AR595" s="107"/>
      <c r="AS595" s="107"/>
      <c r="AT595" s="107"/>
      <c r="AU595" s="107"/>
      <c r="AV595" s="107"/>
      <c r="AW595" s="107"/>
      <c r="AX595" s="107"/>
      <c r="AY595" s="107"/>
      <c r="AZ595" s="107"/>
      <c r="BA595" s="107"/>
      <c r="BB595" s="107"/>
    </row>
    <row r="596" spans="3:54" ht="12.75" customHeight="1" x14ac:dyDescent="0.25">
      <c r="C596" s="107"/>
      <c r="D596" s="107"/>
      <c r="E596" s="107"/>
      <c r="F596" s="107"/>
      <c r="G596" s="107"/>
      <c r="H596" s="107"/>
      <c r="I596" s="107"/>
      <c r="J596" s="107"/>
      <c r="K596" s="107"/>
      <c r="L596" s="107"/>
      <c r="M596" s="107"/>
      <c r="N596" s="107"/>
      <c r="O596" s="107"/>
      <c r="P596" s="107"/>
      <c r="Q596" s="107"/>
      <c r="R596" s="107"/>
      <c r="S596" s="107"/>
      <c r="T596" s="107"/>
      <c r="U596" s="107"/>
      <c r="V596" s="107"/>
      <c r="W596" s="107"/>
      <c r="X596" s="107"/>
      <c r="Y596" s="107"/>
      <c r="Z596" s="107"/>
      <c r="AA596" s="107"/>
      <c r="AB596" s="107"/>
      <c r="AC596" s="107"/>
      <c r="AD596" s="107"/>
      <c r="AE596" s="107"/>
      <c r="AF596" s="107"/>
      <c r="AG596" s="107"/>
      <c r="AH596" s="107"/>
      <c r="AI596" s="107"/>
      <c r="AJ596" s="107"/>
      <c r="AK596" s="107"/>
      <c r="AL596" s="107"/>
      <c r="AM596" s="107"/>
      <c r="AN596" s="107"/>
      <c r="AO596" s="107"/>
      <c r="AP596" s="107"/>
      <c r="AQ596" s="107"/>
      <c r="AR596" s="107"/>
      <c r="AS596" s="107"/>
      <c r="AT596" s="107"/>
      <c r="AU596" s="107"/>
      <c r="AV596" s="107"/>
      <c r="AW596" s="107"/>
      <c r="AX596" s="107"/>
      <c r="AY596" s="107"/>
      <c r="AZ596" s="107"/>
      <c r="BA596" s="107"/>
      <c r="BB596" s="107"/>
    </row>
    <row r="597" spans="3:54" ht="12.75" customHeight="1" x14ac:dyDescent="0.25">
      <c r="C597" s="107"/>
      <c r="D597" s="107"/>
      <c r="E597" s="107"/>
      <c r="F597" s="107"/>
      <c r="G597" s="107"/>
      <c r="H597" s="107"/>
      <c r="I597" s="107"/>
      <c r="J597" s="107"/>
      <c r="K597" s="107"/>
      <c r="L597" s="107"/>
      <c r="M597" s="107"/>
      <c r="N597" s="107"/>
      <c r="O597" s="107"/>
      <c r="P597" s="107"/>
      <c r="Q597" s="107"/>
      <c r="R597" s="107"/>
      <c r="S597" s="107"/>
      <c r="T597" s="107"/>
      <c r="U597" s="107"/>
      <c r="V597" s="107"/>
      <c r="W597" s="107"/>
      <c r="X597" s="107"/>
      <c r="Y597" s="107"/>
      <c r="Z597" s="107"/>
      <c r="AA597" s="107"/>
      <c r="AB597" s="107"/>
      <c r="AC597" s="107"/>
      <c r="AD597" s="107"/>
      <c r="AE597" s="107"/>
      <c r="AF597" s="107"/>
      <c r="AG597" s="107"/>
      <c r="AH597" s="107"/>
      <c r="AI597" s="107"/>
      <c r="AJ597" s="107"/>
      <c r="AK597" s="107"/>
      <c r="AL597" s="107"/>
      <c r="AM597" s="107"/>
      <c r="AN597" s="107"/>
      <c r="AO597" s="107"/>
      <c r="AP597" s="107"/>
      <c r="AQ597" s="107"/>
      <c r="AR597" s="107"/>
      <c r="AS597" s="107"/>
      <c r="AT597" s="107"/>
      <c r="AU597" s="107"/>
      <c r="AV597" s="107"/>
      <c r="AW597" s="107"/>
      <c r="AX597" s="107"/>
      <c r="AY597" s="107"/>
      <c r="AZ597" s="107"/>
      <c r="BA597" s="107"/>
      <c r="BB597" s="107"/>
    </row>
    <row r="598" spans="3:54" ht="12.75" customHeight="1" x14ac:dyDescent="0.25">
      <c r="C598" s="107"/>
      <c r="D598" s="107"/>
      <c r="E598" s="107"/>
      <c r="F598" s="107"/>
      <c r="G598" s="107"/>
      <c r="H598" s="107"/>
      <c r="I598" s="107"/>
      <c r="J598" s="107"/>
      <c r="K598" s="107"/>
      <c r="L598" s="107"/>
      <c r="M598" s="107"/>
      <c r="N598" s="107"/>
      <c r="O598" s="107"/>
      <c r="P598" s="107"/>
      <c r="Q598" s="107"/>
      <c r="R598" s="107"/>
      <c r="S598" s="107"/>
      <c r="T598" s="107"/>
      <c r="U598" s="107"/>
      <c r="V598" s="107"/>
      <c r="W598" s="107"/>
      <c r="X598" s="107"/>
      <c r="Y598" s="107"/>
      <c r="Z598" s="107"/>
      <c r="AA598" s="107"/>
      <c r="AB598" s="107"/>
      <c r="AC598" s="107"/>
      <c r="AD598" s="107"/>
      <c r="AE598" s="107"/>
      <c r="AF598" s="107"/>
      <c r="AG598" s="107"/>
      <c r="AH598" s="107"/>
      <c r="AI598" s="107"/>
      <c r="AJ598" s="107"/>
      <c r="AK598" s="107"/>
      <c r="AL598" s="107"/>
      <c r="AM598" s="107"/>
      <c r="AN598" s="107"/>
      <c r="AO598" s="107"/>
      <c r="AP598" s="107"/>
      <c r="AQ598" s="107"/>
      <c r="AR598" s="107"/>
      <c r="AS598" s="107"/>
      <c r="AT598" s="107"/>
      <c r="AU598" s="107"/>
      <c r="AV598" s="107"/>
      <c r="AW598" s="107"/>
      <c r="AX598" s="107"/>
      <c r="AY598" s="107"/>
      <c r="AZ598" s="107"/>
      <c r="BA598" s="107"/>
      <c r="BB598" s="107"/>
    </row>
    <row r="599" spans="3:54" ht="12.75" customHeight="1" x14ac:dyDescent="0.25">
      <c r="C599" s="107"/>
      <c r="D599" s="107"/>
      <c r="E599" s="107"/>
      <c r="F599" s="107"/>
      <c r="G599" s="107"/>
      <c r="H599" s="107"/>
      <c r="I599" s="107"/>
      <c r="J599" s="107"/>
      <c r="K599" s="107"/>
      <c r="L599" s="107"/>
      <c r="M599" s="107"/>
      <c r="N599" s="107"/>
      <c r="O599" s="107"/>
      <c r="P599" s="107"/>
      <c r="Q599" s="107"/>
      <c r="R599" s="107"/>
      <c r="S599" s="107"/>
      <c r="T599" s="107"/>
      <c r="U599" s="107"/>
      <c r="V599" s="107"/>
      <c r="W599" s="107"/>
      <c r="X599" s="107"/>
      <c r="Y599" s="107"/>
      <c r="Z599" s="107"/>
      <c r="AA599" s="107"/>
      <c r="AB599" s="107"/>
      <c r="AC599" s="107"/>
      <c r="AD599" s="107"/>
      <c r="AE599" s="107"/>
      <c r="AF599" s="107"/>
      <c r="AG599" s="107"/>
      <c r="AH599" s="107"/>
      <c r="AI599" s="107"/>
      <c r="AJ599" s="107"/>
      <c r="AK599" s="107"/>
      <c r="AL599" s="107"/>
      <c r="AM599" s="107"/>
      <c r="AN599" s="107"/>
      <c r="AO599" s="107"/>
      <c r="AP599" s="107"/>
      <c r="AQ599" s="107"/>
      <c r="AR599" s="107"/>
      <c r="AS599" s="107"/>
      <c r="AT599" s="107"/>
      <c r="AU599" s="107"/>
      <c r="AV599" s="107"/>
      <c r="AW599" s="107"/>
      <c r="AX599" s="107"/>
      <c r="AY599" s="107"/>
      <c r="AZ599" s="107"/>
      <c r="BA599" s="107"/>
      <c r="BB599" s="107"/>
    </row>
    <row r="600" spans="3:54" ht="12.75" customHeight="1" x14ac:dyDescent="0.25">
      <c r="C600" s="107"/>
      <c r="D600" s="107"/>
      <c r="E600" s="107"/>
      <c r="F600" s="107"/>
      <c r="G600" s="107"/>
      <c r="H600" s="107"/>
      <c r="I600" s="107"/>
      <c r="J600" s="107"/>
      <c r="K600" s="107"/>
      <c r="L600" s="107"/>
      <c r="M600" s="107"/>
      <c r="N600" s="107"/>
      <c r="O600" s="107"/>
      <c r="P600" s="107"/>
      <c r="Q600" s="107"/>
      <c r="R600" s="107"/>
      <c r="S600" s="107"/>
      <c r="T600" s="107"/>
      <c r="U600" s="107"/>
      <c r="V600" s="107"/>
      <c r="W600" s="107"/>
      <c r="X600" s="107"/>
      <c r="Y600" s="107"/>
      <c r="Z600" s="107"/>
      <c r="AA600" s="107"/>
      <c r="AB600" s="107"/>
      <c r="AC600" s="107"/>
      <c r="AD600" s="107"/>
      <c r="AE600" s="107"/>
      <c r="AF600" s="107"/>
      <c r="AG600" s="107"/>
      <c r="AH600" s="107"/>
      <c r="AI600" s="107"/>
      <c r="AJ600" s="107"/>
      <c r="AK600" s="107"/>
      <c r="AL600" s="107"/>
      <c r="AM600" s="107"/>
      <c r="AN600" s="107"/>
      <c r="AO600" s="107"/>
      <c r="AP600" s="107"/>
      <c r="AQ600" s="107"/>
      <c r="AR600" s="107"/>
      <c r="AS600" s="107"/>
      <c r="AT600" s="107"/>
      <c r="AU600" s="107"/>
      <c r="AV600" s="107"/>
      <c r="AW600" s="107"/>
      <c r="AX600" s="107"/>
      <c r="AY600" s="107"/>
      <c r="AZ600" s="107"/>
      <c r="BA600" s="107"/>
      <c r="BB600" s="107"/>
    </row>
    <row r="601" spans="3:54" ht="12.75" customHeight="1" x14ac:dyDescent="0.25">
      <c r="C601" s="107"/>
      <c r="D601" s="107"/>
      <c r="E601" s="107"/>
      <c r="F601" s="107"/>
      <c r="G601" s="107"/>
      <c r="H601" s="107"/>
      <c r="I601" s="107"/>
      <c r="J601" s="107"/>
      <c r="K601" s="107"/>
      <c r="L601" s="107"/>
      <c r="M601" s="107"/>
      <c r="N601" s="107"/>
      <c r="O601" s="107"/>
      <c r="P601" s="107"/>
      <c r="Q601" s="107"/>
      <c r="R601" s="107"/>
      <c r="S601" s="107"/>
      <c r="T601" s="107"/>
      <c r="U601" s="107"/>
      <c r="V601" s="107"/>
      <c r="W601" s="107"/>
      <c r="X601" s="107"/>
      <c r="Y601" s="107"/>
      <c r="Z601" s="107"/>
      <c r="AA601" s="107"/>
      <c r="AB601" s="107"/>
      <c r="AC601" s="107"/>
      <c r="AD601" s="107"/>
      <c r="AE601" s="107"/>
      <c r="AF601" s="107"/>
      <c r="AG601" s="107"/>
      <c r="AH601" s="107"/>
      <c r="AI601" s="107"/>
      <c r="AJ601" s="107"/>
      <c r="AK601" s="107"/>
      <c r="AL601" s="107"/>
      <c r="AM601" s="107"/>
      <c r="AN601" s="107"/>
      <c r="AO601" s="107"/>
      <c r="AP601" s="107"/>
      <c r="AQ601" s="107"/>
      <c r="AR601" s="107"/>
      <c r="AS601" s="107"/>
      <c r="AT601" s="107"/>
      <c r="AU601" s="107"/>
      <c r="AV601" s="107"/>
      <c r="AW601" s="107"/>
      <c r="AX601" s="107"/>
      <c r="AY601" s="107"/>
      <c r="AZ601" s="107"/>
      <c r="BA601" s="107"/>
      <c r="BB601" s="107"/>
    </row>
    <row r="602" spans="3:54" ht="12.75" customHeight="1" x14ac:dyDescent="0.25">
      <c r="C602" s="107"/>
      <c r="D602" s="107"/>
      <c r="E602" s="107"/>
      <c r="F602" s="107"/>
      <c r="G602" s="107"/>
      <c r="H602" s="107"/>
      <c r="I602" s="107"/>
      <c r="J602" s="107"/>
      <c r="K602" s="107"/>
      <c r="L602" s="107"/>
      <c r="M602" s="107"/>
      <c r="N602" s="107"/>
      <c r="O602" s="107"/>
      <c r="P602" s="107"/>
      <c r="Q602" s="107"/>
      <c r="R602" s="107"/>
      <c r="S602" s="107"/>
      <c r="T602" s="107"/>
      <c r="U602" s="107"/>
      <c r="V602" s="107"/>
      <c r="W602" s="107"/>
      <c r="X602" s="107"/>
      <c r="Y602" s="107"/>
      <c r="Z602" s="107"/>
      <c r="AA602" s="107"/>
      <c r="AB602" s="107"/>
      <c r="AC602" s="107"/>
      <c r="AD602" s="107"/>
      <c r="AE602" s="107"/>
      <c r="AF602" s="107"/>
      <c r="AG602" s="107"/>
      <c r="AH602" s="107"/>
      <c r="AI602" s="107"/>
      <c r="AJ602" s="107"/>
      <c r="AK602" s="107"/>
      <c r="AL602" s="107"/>
      <c r="AM602" s="107"/>
      <c r="AN602" s="107"/>
      <c r="AO602" s="107"/>
      <c r="AP602" s="107"/>
      <c r="AQ602" s="107"/>
      <c r="AR602" s="107"/>
      <c r="AS602" s="107"/>
      <c r="AT602" s="107"/>
      <c r="AU602" s="107"/>
      <c r="AV602" s="107"/>
      <c r="AW602" s="107"/>
      <c r="AX602" s="107"/>
      <c r="AY602" s="107"/>
      <c r="AZ602" s="107"/>
      <c r="BA602" s="107"/>
      <c r="BB602" s="107"/>
    </row>
    <row r="603" spans="3:54" ht="12.75" customHeight="1" x14ac:dyDescent="0.25">
      <c r="C603" s="107"/>
      <c r="D603" s="107"/>
      <c r="E603" s="107"/>
      <c r="F603" s="107"/>
      <c r="G603" s="107"/>
      <c r="H603" s="107"/>
      <c r="I603" s="107"/>
      <c r="J603" s="107"/>
      <c r="K603" s="107"/>
      <c r="L603" s="107"/>
      <c r="M603" s="107"/>
      <c r="N603" s="107"/>
      <c r="O603" s="107"/>
      <c r="P603" s="107"/>
      <c r="Q603" s="107"/>
      <c r="R603" s="107"/>
      <c r="S603" s="107"/>
      <c r="T603" s="107"/>
      <c r="U603" s="107"/>
      <c r="V603" s="107"/>
      <c r="W603" s="107"/>
      <c r="X603" s="107"/>
      <c r="Y603" s="107"/>
      <c r="Z603" s="107"/>
      <c r="AA603" s="107"/>
      <c r="AB603" s="107"/>
      <c r="AC603" s="107"/>
      <c r="AD603" s="107"/>
      <c r="AE603" s="107"/>
      <c r="AF603" s="107"/>
      <c r="AG603" s="107"/>
      <c r="AH603" s="107"/>
      <c r="AI603" s="107"/>
      <c r="AJ603" s="107"/>
      <c r="AK603" s="107"/>
      <c r="AL603" s="107"/>
      <c r="AM603" s="107"/>
      <c r="AN603" s="107"/>
      <c r="AO603" s="107"/>
      <c r="AP603" s="107"/>
      <c r="AQ603" s="107"/>
      <c r="AR603" s="107"/>
      <c r="AS603" s="107"/>
      <c r="AT603" s="107"/>
      <c r="AU603" s="107"/>
      <c r="AV603" s="107"/>
      <c r="AW603" s="107"/>
      <c r="AX603" s="107"/>
      <c r="AY603" s="107"/>
      <c r="AZ603" s="107"/>
      <c r="BA603" s="107"/>
      <c r="BB603" s="107"/>
    </row>
    <row r="604" spans="3:54" ht="12.75" customHeight="1" x14ac:dyDescent="0.25">
      <c r="C604" s="107"/>
      <c r="D604" s="107"/>
      <c r="E604" s="107"/>
      <c r="F604" s="107"/>
      <c r="G604" s="107"/>
      <c r="H604" s="107"/>
      <c r="I604" s="107"/>
      <c r="J604" s="107"/>
      <c r="K604" s="107"/>
      <c r="L604" s="107"/>
      <c r="M604" s="107"/>
      <c r="N604" s="107"/>
      <c r="O604" s="107"/>
      <c r="P604" s="107"/>
      <c r="Q604" s="107"/>
      <c r="R604" s="107"/>
      <c r="S604" s="107"/>
      <c r="T604" s="107"/>
      <c r="U604" s="107"/>
      <c r="V604" s="107"/>
      <c r="W604" s="107"/>
      <c r="X604" s="107"/>
      <c r="Y604" s="107"/>
      <c r="Z604" s="107"/>
      <c r="AA604" s="107"/>
      <c r="AB604" s="107"/>
      <c r="AC604" s="107"/>
      <c r="AD604" s="107"/>
      <c r="AE604" s="107"/>
      <c r="AF604" s="107"/>
      <c r="AG604" s="107"/>
      <c r="AH604" s="107"/>
      <c r="AI604" s="107"/>
      <c r="AJ604" s="107"/>
      <c r="AK604" s="107"/>
      <c r="AL604" s="107"/>
      <c r="AM604" s="107"/>
      <c r="AN604" s="107"/>
      <c r="AO604" s="107"/>
      <c r="AP604" s="107"/>
      <c r="AQ604" s="107"/>
      <c r="AR604" s="107"/>
      <c r="AS604" s="107"/>
      <c r="AT604" s="107"/>
      <c r="AU604" s="107"/>
      <c r="AV604" s="107"/>
      <c r="AW604" s="107"/>
      <c r="AX604" s="107"/>
      <c r="AY604" s="107"/>
      <c r="AZ604" s="107"/>
      <c r="BA604" s="107"/>
      <c r="BB604" s="107"/>
    </row>
    <row r="605" spans="3:54" ht="12.75" customHeight="1" x14ac:dyDescent="0.25">
      <c r="C605" s="107"/>
      <c r="D605" s="107"/>
      <c r="E605" s="107"/>
      <c r="F605" s="107"/>
      <c r="G605" s="107"/>
      <c r="H605" s="107"/>
      <c r="I605" s="107"/>
      <c r="J605" s="107"/>
      <c r="K605" s="107"/>
      <c r="L605" s="107"/>
      <c r="M605" s="107"/>
      <c r="N605" s="107"/>
      <c r="O605" s="107"/>
      <c r="P605" s="107"/>
      <c r="Q605" s="107"/>
      <c r="R605" s="107"/>
      <c r="S605" s="107"/>
      <c r="T605" s="107"/>
      <c r="U605" s="107"/>
      <c r="V605" s="107"/>
      <c r="W605" s="107"/>
      <c r="X605" s="107"/>
      <c r="Y605" s="107"/>
      <c r="Z605" s="107"/>
      <c r="AA605" s="107"/>
      <c r="AB605" s="107"/>
      <c r="AC605" s="107"/>
      <c r="AD605" s="107"/>
      <c r="AE605" s="107"/>
      <c r="AF605" s="107"/>
      <c r="AG605" s="107"/>
      <c r="AH605" s="107"/>
      <c r="AI605" s="107"/>
      <c r="AJ605" s="107"/>
      <c r="AK605" s="107"/>
      <c r="AL605" s="107"/>
      <c r="AM605" s="107"/>
      <c r="AN605" s="107"/>
      <c r="AO605" s="107"/>
      <c r="AP605" s="107"/>
      <c r="AQ605" s="107"/>
      <c r="AR605" s="107"/>
      <c r="AS605" s="107"/>
      <c r="AT605" s="107"/>
      <c r="AU605" s="107"/>
      <c r="AV605" s="107"/>
      <c r="AW605" s="107"/>
      <c r="AX605" s="107"/>
      <c r="AY605" s="107"/>
      <c r="AZ605" s="107"/>
      <c r="BA605" s="107"/>
      <c r="BB605" s="107"/>
    </row>
    <row r="606" spans="3:54" ht="12.75" customHeight="1" x14ac:dyDescent="0.25">
      <c r="C606" s="107"/>
      <c r="D606" s="107"/>
      <c r="E606" s="107"/>
      <c r="F606" s="107"/>
      <c r="G606" s="107"/>
      <c r="H606" s="107"/>
      <c r="I606" s="107"/>
      <c r="J606" s="107"/>
      <c r="K606" s="107"/>
      <c r="L606" s="107"/>
      <c r="M606" s="107"/>
      <c r="N606" s="107"/>
      <c r="O606" s="107"/>
      <c r="P606" s="107"/>
      <c r="Q606" s="107"/>
      <c r="R606" s="107"/>
      <c r="S606" s="107"/>
      <c r="T606" s="107"/>
      <c r="U606" s="107"/>
      <c r="V606" s="107"/>
      <c r="W606" s="107"/>
      <c r="X606" s="107"/>
      <c r="Y606" s="107"/>
      <c r="Z606" s="107"/>
      <c r="AA606" s="107"/>
      <c r="AB606" s="107"/>
      <c r="AC606" s="107"/>
      <c r="AD606" s="107"/>
      <c r="AE606" s="107"/>
      <c r="AF606" s="107"/>
      <c r="AG606" s="107"/>
      <c r="AH606" s="107"/>
      <c r="AI606" s="107"/>
      <c r="AJ606" s="107"/>
      <c r="AK606" s="107"/>
      <c r="AL606" s="107"/>
      <c r="AM606" s="107"/>
      <c r="AN606" s="107"/>
      <c r="AO606" s="107"/>
      <c r="AP606" s="107"/>
      <c r="AQ606" s="107"/>
      <c r="AR606" s="107"/>
      <c r="AS606" s="107"/>
      <c r="AT606" s="107"/>
      <c r="AU606" s="107"/>
      <c r="AV606" s="107"/>
      <c r="AW606" s="107"/>
      <c r="AX606" s="107"/>
      <c r="AY606" s="107"/>
      <c r="AZ606" s="107"/>
      <c r="BA606" s="107"/>
      <c r="BB606" s="107"/>
    </row>
    <row r="607" spans="3:54" ht="12.75" customHeight="1" x14ac:dyDescent="0.25">
      <c r="C607" s="107"/>
      <c r="D607" s="107"/>
      <c r="E607" s="107"/>
      <c r="F607" s="107"/>
      <c r="G607" s="107"/>
      <c r="H607" s="107"/>
      <c r="I607" s="107"/>
      <c r="J607" s="107"/>
      <c r="K607" s="107"/>
      <c r="L607" s="107"/>
      <c r="M607" s="107"/>
      <c r="N607" s="107"/>
      <c r="O607" s="107"/>
      <c r="P607" s="107"/>
      <c r="Q607" s="107"/>
      <c r="R607" s="107"/>
      <c r="S607" s="107"/>
      <c r="T607" s="107"/>
      <c r="U607" s="107"/>
      <c r="V607" s="107"/>
      <c r="W607" s="107"/>
      <c r="X607" s="107"/>
      <c r="Y607" s="107"/>
      <c r="Z607" s="107"/>
      <c r="AA607" s="107"/>
      <c r="AB607" s="107"/>
      <c r="AC607" s="107"/>
      <c r="AD607" s="107"/>
      <c r="AE607" s="107"/>
      <c r="AF607" s="107"/>
      <c r="AG607" s="107"/>
      <c r="AH607" s="107"/>
      <c r="AI607" s="107"/>
      <c r="AJ607" s="107"/>
      <c r="AK607" s="107"/>
      <c r="AL607" s="107"/>
      <c r="AM607" s="107"/>
      <c r="AN607" s="107"/>
      <c r="AO607" s="107"/>
      <c r="AP607" s="107"/>
      <c r="AQ607" s="107"/>
      <c r="AR607" s="107"/>
      <c r="AS607" s="107"/>
      <c r="AT607" s="107"/>
      <c r="AU607" s="107"/>
      <c r="AV607" s="107"/>
      <c r="AW607" s="107"/>
      <c r="AX607" s="107"/>
      <c r="AY607" s="107"/>
      <c r="AZ607" s="107"/>
      <c r="BA607" s="107"/>
      <c r="BB607" s="107"/>
    </row>
    <row r="608" spans="3:54" ht="12.75" customHeight="1" x14ac:dyDescent="0.25">
      <c r="C608" s="107"/>
      <c r="D608" s="107"/>
      <c r="E608" s="107"/>
      <c r="F608" s="107"/>
      <c r="G608" s="107"/>
      <c r="H608" s="107"/>
      <c r="I608" s="107"/>
      <c r="J608" s="107"/>
      <c r="K608" s="107"/>
      <c r="L608" s="107"/>
      <c r="M608" s="107"/>
      <c r="N608" s="107"/>
      <c r="O608" s="107"/>
      <c r="P608" s="107"/>
      <c r="Q608" s="107"/>
      <c r="R608" s="107"/>
      <c r="S608" s="107"/>
      <c r="T608" s="107"/>
      <c r="U608" s="107"/>
      <c r="V608" s="107"/>
      <c r="W608" s="107"/>
      <c r="X608" s="107"/>
      <c r="Y608" s="107"/>
      <c r="Z608" s="107"/>
      <c r="AA608" s="107"/>
      <c r="AB608" s="107"/>
      <c r="AC608" s="107"/>
      <c r="AD608" s="107"/>
      <c r="AE608" s="107"/>
      <c r="AF608" s="107"/>
      <c r="AG608" s="107"/>
      <c r="AH608" s="107"/>
      <c r="AI608" s="107"/>
      <c r="AJ608" s="107"/>
      <c r="AK608" s="107"/>
      <c r="AL608" s="107"/>
      <c r="AM608" s="107"/>
      <c r="AN608" s="107"/>
      <c r="AO608" s="107"/>
      <c r="AP608" s="107"/>
      <c r="AQ608" s="107"/>
      <c r="AR608" s="107"/>
      <c r="AS608" s="107"/>
      <c r="AT608" s="107"/>
      <c r="AU608" s="107"/>
      <c r="AV608" s="107"/>
      <c r="AW608" s="107"/>
      <c r="AX608" s="107"/>
      <c r="AY608" s="107"/>
      <c r="AZ608" s="107"/>
      <c r="BA608" s="107"/>
      <c r="BB608" s="107"/>
    </row>
    <row r="609" spans="3:54" ht="12.75" customHeight="1" x14ac:dyDescent="0.25">
      <c r="C609" s="107"/>
      <c r="D609" s="107"/>
      <c r="E609" s="107"/>
      <c r="F609" s="107"/>
      <c r="G609" s="107"/>
      <c r="H609" s="107"/>
      <c r="I609" s="107"/>
      <c r="J609" s="107"/>
      <c r="K609" s="107"/>
      <c r="L609" s="107"/>
      <c r="M609" s="107"/>
      <c r="N609" s="107"/>
      <c r="O609" s="107"/>
      <c r="P609" s="107"/>
      <c r="Q609" s="107"/>
      <c r="R609" s="107"/>
      <c r="S609" s="107"/>
      <c r="T609" s="107"/>
      <c r="U609" s="107"/>
      <c r="V609" s="107"/>
      <c r="W609" s="107"/>
      <c r="X609" s="107"/>
      <c r="Y609" s="107"/>
      <c r="Z609" s="107"/>
      <c r="AA609" s="107"/>
      <c r="AB609" s="107"/>
      <c r="AC609" s="107"/>
      <c r="AD609" s="107"/>
      <c r="AE609" s="107"/>
      <c r="AF609" s="107"/>
      <c r="AG609" s="107"/>
      <c r="AH609" s="107"/>
      <c r="AI609" s="107"/>
      <c r="AJ609" s="107"/>
      <c r="AK609" s="107"/>
      <c r="AL609" s="107"/>
      <c r="AM609" s="107"/>
      <c r="AN609" s="107"/>
      <c r="AO609" s="107"/>
      <c r="AP609" s="107"/>
      <c r="AQ609" s="107"/>
      <c r="AR609" s="107"/>
      <c r="AS609" s="107"/>
      <c r="AT609" s="107"/>
      <c r="AU609" s="107"/>
      <c r="AV609" s="107"/>
      <c r="AW609" s="107"/>
      <c r="AX609" s="107"/>
      <c r="AY609" s="107"/>
      <c r="AZ609" s="107"/>
      <c r="BA609" s="107"/>
      <c r="BB609" s="107"/>
    </row>
    <row r="610" spans="3:54" ht="12.75" customHeight="1" x14ac:dyDescent="0.25">
      <c r="C610" s="107"/>
      <c r="D610" s="107"/>
      <c r="E610" s="107"/>
      <c r="F610" s="107"/>
      <c r="G610" s="107"/>
      <c r="H610" s="107"/>
      <c r="I610" s="107"/>
      <c r="J610" s="107"/>
      <c r="K610" s="107"/>
      <c r="L610" s="107"/>
      <c r="M610" s="107"/>
      <c r="N610" s="107"/>
      <c r="O610" s="107"/>
      <c r="P610" s="107"/>
      <c r="Q610" s="107"/>
      <c r="R610" s="107"/>
      <c r="S610" s="107"/>
      <c r="T610" s="107"/>
      <c r="U610" s="107"/>
      <c r="V610" s="107"/>
      <c r="W610" s="107"/>
      <c r="X610" s="107"/>
      <c r="Y610" s="107"/>
      <c r="Z610" s="107"/>
      <c r="AA610" s="107"/>
      <c r="AB610" s="107"/>
      <c r="AC610" s="107"/>
      <c r="AD610" s="107"/>
      <c r="AE610" s="107"/>
      <c r="AF610" s="107"/>
      <c r="AG610" s="107"/>
      <c r="AH610" s="107"/>
      <c r="AI610" s="107"/>
      <c r="AJ610" s="107"/>
      <c r="AK610" s="107"/>
      <c r="AL610" s="107"/>
      <c r="AM610" s="107"/>
      <c r="AN610" s="107"/>
      <c r="AO610" s="107"/>
      <c r="AP610" s="107"/>
      <c r="AQ610" s="107"/>
      <c r="AR610" s="107"/>
      <c r="AS610" s="107"/>
      <c r="AT610" s="107"/>
      <c r="AU610" s="107"/>
      <c r="AV610" s="107"/>
      <c r="AW610" s="107"/>
      <c r="AX610" s="107"/>
      <c r="AY610" s="107"/>
      <c r="AZ610" s="107"/>
      <c r="BA610" s="107"/>
      <c r="BB610" s="107"/>
    </row>
    <row r="611" spans="3:54" ht="12.75" customHeight="1" x14ac:dyDescent="0.25">
      <c r="C611" s="107"/>
      <c r="D611" s="107"/>
      <c r="E611" s="107"/>
      <c r="F611" s="107"/>
      <c r="G611" s="107"/>
      <c r="H611" s="107"/>
      <c r="I611" s="107"/>
      <c r="J611" s="107"/>
      <c r="K611" s="107"/>
      <c r="L611" s="107"/>
      <c r="M611" s="107"/>
      <c r="N611" s="107"/>
      <c r="O611" s="107"/>
      <c r="P611" s="107"/>
      <c r="Q611" s="107"/>
      <c r="R611" s="107"/>
      <c r="S611" s="107"/>
      <c r="T611" s="107"/>
      <c r="U611" s="107"/>
      <c r="V611" s="107"/>
      <c r="W611" s="107"/>
      <c r="X611" s="107"/>
      <c r="Y611" s="107"/>
      <c r="Z611" s="107"/>
      <c r="AA611" s="107"/>
      <c r="AB611" s="107"/>
      <c r="AC611" s="107"/>
      <c r="AD611" s="107"/>
      <c r="AE611" s="107"/>
      <c r="AF611" s="107"/>
      <c r="AG611" s="107"/>
      <c r="AH611" s="107"/>
      <c r="AI611" s="107"/>
      <c r="AJ611" s="107"/>
      <c r="AK611" s="107"/>
      <c r="AL611" s="107"/>
      <c r="AM611" s="107"/>
      <c r="AN611" s="107"/>
      <c r="AO611" s="107"/>
      <c r="AP611" s="107"/>
      <c r="AQ611" s="107"/>
      <c r="AR611" s="107"/>
      <c r="AS611" s="107"/>
      <c r="AT611" s="107"/>
      <c r="AU611" s="107"/>
      <c r="AV611" s="107"/>
      <c r="AW611" s="107"/>
      <c r="AX611" s="107"/>
      <c r="AY611" s="107"/>
      <c r="AZ611" s="107"/>
      <c r="BA611" s="107"/>
      <c r="BB611" s="107"/>
    </row>
    <row r="612" spans="3:54" ht="12.75" customHeight="1" x14ac:dyDescent="0.25">
      <c r="C612" s="107"/>
      <c r="D612" s="107"/>
      <c r="E612" s="107"/>
      <c r="F612" s="107"/>
      <c r="G612" s="107"/>
      <c r="H612" s="107"/>
      <c r="I612" s="107"/>
      <c r="J612" s="107"/>
      <c r="K612" s="107"/>
      <c r="L612" s="107"/>
      <c r="M612" s="107"/>
      <c r="N612" s="107"/>
      <c r="O612" s="107"/>
      <c r="P612" s="107"/>
      <c r="Q612" s="107"/>
      <c r="R612" s="107"/>
      <c r="S612" s="107"/>
      <c r="T612" s="107"/>
      <c r="U612" s="107"/>
      <c r="V612" s="107"/>
      <c r="W612" s="107"/>
      <c r="X612" s="107"/>
      <c r="Y612" s="107"/>
      <c r="Z612" s="107"/>
      <c r="AA612" s="107"/>
      <c r="AB612" s="107"/>
      <c r="AC612" s="107"/>
      <c r="AD612" s="107"/>
      <c r="AE612" s="107"/>
      <c r="AF612" s="107"/>
      <c r="AG612" s="107"/>
      <c r="AH612" s="107"/>
      <c r="AI612" s="107"/>
      <c r="AJ612" s="107"/>
      <c r="AK612" s="107"/>
      <c r="AL612" s="107"/>
      <c r="AM612" s="107"/>
      <c r="AN612" s="107"/>
      <c r="AO612" s="107"/>
      <c r="AP612" s="107"/>
      <c r="AQ612" s="107"/>
      <c r="AR612" s="107"/>
      <c r="AS612" s="107"/>
      <c r="AT612" s="107"/>
      <c r="AU612" s="107"/>
      <c r="AV612" s="107"/>
      <c r="AW612" s="107"/>
      <c r="AX612" s="107"/>
      <c r="AY612" s="107"/>
      <c r="AZ612" s="107"/>
      <c r="BA612" s="107"/>
      <c r="BB612" s="107"/>
    </row>
    <row r="613" spans="3:54" ht="12.75" customHeight="1" x14ac:dyDescent="0.25">
      <c r="C613" s="107"/>
      <c r="D613" s="107"/>
      <c r="E613" s="107"/>
      <c r="F613" s="107"/>
      <c r="G613" s="107"/>
      <c r="H613" s="107"/>
      <c r="I613" s="107"/>
      <c r="J613" s="107"/>
      <c r="K613" s="107"/>
      <c r="L613" s="107"/>
      <c r="M613" s="107"/>
      <c r="N613" s="107"/>
      <c r="O613" s="107"/>
      <c r="P613" s="107"/>
      <c r="Q613" s="107"/>
      <c r="R613" s="107"/>
      <c r="S613" s="107"/>
      <c r="T613" s="107"/>
      <c r="U613" s="107"/>
      <c r="V613" s="107"/>
      <c r="W613" s="107"/>
      <c r="X613" s="107"/>
      <c r="Y613" s="107"/>
      <c r="Z613" s="107"/>
      <c r="AA613" s="107"/>
      <c r="AB613" s="107"/>
      <c r="AC613" s="107"/>
      <c r="AD613" s="107"/>
      <c r="AE613" s="107"/>
      <c r="AF613" s="107"/>
      <c r="AG613" s="107"/>
      <c r="AH613" s="107"/>
      <c r="AI613" s="107"/>
      <c r="AJ613" s="107"/>
      <c r="AK613" s="107"/>
      <c r="AL613" s="107"/>
      <c r="AM613" s="107"/>
      <c r="AN613" s="107"/>
      <c r="AO613" s="107"/>
      <c r="AP613" s="107"/>
      <c r="AQ613" s="107"/>
      <c r="AR613" s="107"/>
      <c r="AS613" s="107"/>
      <c r="AT613" s="107"/>
      <c r="AU613" s="107"/>
      <c r="AV613" s="107"/>
      <c r="AW613" s="107"/>
      <c r="AX613" s="107"/>
      <c r="AY613" s="107"/>
      <c r="AZ613" s="107"/>
      <c r="BA613" s="107"/>
      <c r="BB613" s="107"/>
    </row>
    <row r="614" spans="3:54" ht="12.75" customHeight="1" x14ac:dyDescent="0.25">
      <c r="C614" s="107"/>
      <c r="D614" s="107"/>
      <c r="E614" s="107"/>
      <c r="F614" s="107"/>
      <c r="G614" s="107"/>
      <c r="H614" s="107"/>
      <c r="I614" s="107"/>
      <c r="J614" s="107"/>
      <c r="K614" s="107"/>
      <c r="L614" s="107"/>
      <c r="M614" s="107"/>
      <c r="N614" s="107"/>
      <c r="O614" s="107"/>
      <c r="P614" s="107"/>
      <c r="Q614" s="107"/>
      <c r="R614" s="107"/>
      <c r="S614" s="107"/>
      <c r="T614" s="107"/>
      <c r="U614" s="107"/>
      <c r="V614" s="107"/>
      <c r="W614" s="107"/>
      <c r="X614" s="107"/>
      <c r="Y614" s="107"/>
      <c r="Z614" s="107"/>
      <c r="AA614" s="107"/>
      <c r="AB614" s="107"/>
      <c r="AC614" s="107"/>
      <c r="AD614" s="107"/>
      <c r="AE614" s="107"/>
      <c r="AF614" s="107"/>
      <c r="AG614" s="107"/>
      <c r="AH614" s="107"/>
      <c r="AI614" s="107"/>
      <c r="AJ614" s="107"/>
      <c r="AK614" s="107"/>
      <c r="AL614" s="107"/>
      <c r="AM614" s="107"/>
      <c r="AN614" s="107"/>
      <c r="AO614" s="107"/>
      <c r="AP614" s="107"/>
      <c r="AQ614" s="107"/>
      <c r="AR614" s="107"/>
      <c r="AS614" s="107"/>
      <c r="AT614" s="107"/>
      <c r="AU614" s="107"/>
      <c r="AV614" s="107"/>
      <c r="AW614" s="107"/>
      <c r="AX614" s="107"/>
      <c r="AY614" s="107"/>
      <c r="AZ614" s="107"/>
      <c r="BA614" s="107"/>
      <c r="BB614" s="107"/>
    </row>
    <row r="615" spans="3:54" ht="12.75" customHeight="1" x14ac:dyDescent="0.25">
      <c r="C615" s="107"/>
      <c r="D615" s="107"/>
      <c r="E615" s="107"/>
      <c r="F615" s="107"/>
      <c r="G615" s="107"/>
      <c r="H615" s="107"/>
      <c r="I615" s="107"/>
      <c r="J615" s="107"/>
      <c r="K615" s="107"/>
      <c r="L615" s="107"/>
      <c r="M615" s="107"/>
      <c r="N615" s="107"/>
      <c r="O615" s="107"/>
      <c r="P615" s="107"/>
      <c r="Q615" s="107"/>
      <c r="R615" s="107"/>
      <c r="S615" s="107"/>
      <c r="T615" s="107"/>
      <c r="U615" s="107"/>
      <c r="V615" s="107"/>
      <c r="W615" s="107"/>
      <c r="X615" s="107"/>
      <c r="Y615" s="107"/>
      <c r="Z615" s="107"/>
      <c r="AA615" s="107"/>
      <c r="AB615" s="107"/>
      <c r="AC615" s="107"/>
      <c r="AD615" s="107"/>
      <c r="AE615" s="107"/>
      <c r="AF615" s="107"/>
      <c r="AG615" s="107"/>
      <c r="AH615" s="107"/>
      <c r="AI615" s="107"/>
      <c r="AJ615" s="107"/>
      <c r="AK615" s="107"/>
      <c r="AL615" s="107"/>
      <c r="AM615" s="107"/>
      <c r="AN615" s="107"/>
      <c r="AO615" s="107"/>
      <c r="AP615" s="107"/>
      <c r="AQ615" s="107"/>
      <c r="AR615" s="107"/>
      <c r="AS615" s="107"/>
      <c r="AT615" s="107"/>
      <c r="AU615" s="107"/>
      <c r="AV615" s="107"/>
      <c r="AW615" s="107"/>
      <c r="AX615" s="107"/>
      <c r="AY615" s="107"/>
      <c r="AZ615" s="107"/>
      <c r="BA615" s="107"/>
      <c r="BB615" s="107"/>
    </row>
    <row r="616" spans="3:54" ht="12.75" customHeight="1" x14ac:dyDescent="0.25">
      <c r="C616" s="107"/>
      <c r="D616" s="107"/>
      <c r="E616" s="107"/>
      <c r="F616" s="107"/>
      <c r="G616" s="107"/>
      <c r="H616" s="107"/>
      <c r="I616" s="107"/>
      <c r="J616" s="107"/>
      <c r="K616" s="107"/>
      <c r="L616" s="107"/>
      <c r="M616" s="107"/>
      <c r="N616" s="107"/>
      <c r="O616" s="107"/>
      <c r="P616" s="107"/>
      <c r="Q616" s="107"/>
      <c r="R616" s="107"/>
      <c r="S616" s="107"/>
      <c r="T616" s="107"/>
      <c r="U616" s="107"/>
      <c r="V616" s="107"/>
      <c r="W616" s="107"/>
      <c r="X616" s="107"/>
      <c r="Y616" s="107"/>
      <c r="Z616" s="107"/>
      <c r="AA616" s="107"/>
      <c r="AB616" s="107"/>
      <c r="AC616" s="107"/>
      <c r="AD616" s="107"/>
      <c r="AE616" s="107"/>
      <c r="AF616" s="107"/>
      <c r="AG616" s="107"/>
      <c r="AH616" s="107"/>
      <c r="AI616" s="107"/>
      <c r="AJ616" s="107"/>
      <c r="AK616" s="107"/>
      <c r="AL616" s="107"/>
      <c r="AM616" s="107"/>
      <c r="AN616" s="107"/>
      <c r="AO616" s="107"/>
      <c r="AP616" s="107"/>
      <c r="AQ616" s="107"/>
      <c r="AR616" s="107"/>
      <c r="AS616" s="107"/>
      <c r="AT616" s="107"/>
      <c r="AU616" s="107"/>
      <c r="AV616" s="107"/>
      <c r="AW616" s="107"/>
      <c r="AX616" s="107"/>
      <c r="AY616" s="107"/>
      <c r="AZ616" s="107"/>
      <c r="BA616" s="107"/>
      <c r="BB616" s="107"/>
    </row>
    <row r="617" spans="3:54" ht="12.75" customHeight="1" x14ac:dyDescent="0.25">
      <c r="C617" s="107"/>
      <c r="D617" s="107"/>
      <c r="E617" s="107"/>
      <c r="F617" s="107"/>
      <c r="G617" s="107"/>
      <c r="H617" s="107"/>
      <c r="I617" s="107"/>
      <c r="J617" s="107"/>
      <c r="K617" s="107"/>
      <c r="L617" s="107"/>
      <c r="M617" s="107"/>
      <c r="N617" s="107"/>
      <c r="O617" s="107"/>
      <c r="P617" s="107"/>
      <c r="Q617" s="107"/>
      <c r="R617" s="107"/>
      <c r="S617" s="107"/>
      <c r="T617" s="107"/>
      <c r="U617" s="107"/>
      <c r="V617" s="107"/>
      <c r="W617" s="107"/>
      <c r="X617" s="107"/>
      <c r="Y617" s="107"/>
      <c r="Z617" s="107"/>
      <c r="AA617" s="107"/>
      <c r="AB617" s="107"/>
      <c r="AC617" s="107"/>
      <c r="AD617" s="107"/>
      <c r="AE617" s="107"/>
      <c r="AF617" s="107"/>
      <c r="AG617" s="107"/>
      <c r="AH617" s="107"/>
      <c r="AI617" s="107"/>
      <c r="AJ617" s="107"/>
      <c r="AK617" s="107"/>
      <c r="AL617" s="107"/>
      <c r="AM617" s="107"/>
      <c r="AN617" s="107"/>
      <c r="AO617" s="107"/>
      <c r="AP617" s="107"/>
      <c r="AQ617" s="107"/>
      <c r="AR617" s="107"/>
      <c r="AS617" s="107"/>
      <c r="AT617" s="107"/>
      <c r="AU617" s="107"/>
      <c r="AV617" s="107"/>
      <c r="AW617" s="107"/>
      <c r="AX617" s="107"/>
      <c r="AY617" s="107"/>
      <c r="AZ617" s="107"/>
      <c r="BA617" s="107"/>
      <c r="BB617" s="107"/>
    </row>
    <row r="618" spans="3:54" ht="12.75" customHeight="1" x14ac:dyDescent="0.25">
      <c r="C618" s="107"/>
      <c r="D618" s="107"/>
      <c r="E618" s="107"/>
      <c r="F618" s="107"/>
      <c r="G618" s="107"/>
      <c r="H618" s="107"/>
      <c r="I618" s="107"/>
      <c r="J618" s="107"/>
      <c r="K618" s="107"/>
      <c r="L618" s="107"/>
      <c r="M618" s="107"/>
      <c r="N618" s="107"/>
      <c r="O618" s="107"/>
      <c r="P618" s="107"/>
      <c r="Q618" s="107"/>
      <c r="R618" s="107"/>
      <c r="S618" s="107"/>
      <c r="T618" s="107"/>
      <c r="U618" s="107"/>
      <c r="V618" s="107"/>
      <c r="W618" s="107"/>
      <c r="X618" s="107"/>
      <c r="Y618" s="107"/>
      <c r="Z618" s="107"/>
      <c r="AA618" s="107"/>
      <c r="AB618" s="107"/>
      <c r="AC618" s="107"/>
      <c r="AD618" s="107"/>
      <c r="AE618" s="107"/>
      <c r="AF618" s="107"/>
      <c r="AG618" s="107"/>
      <c r="AH618" s="107"/>
      <c r="AI618" s="107"/>
      <c r="AJ618" s="107"/>
      <c r="AK618" s="107"/>
      <c r="AL618" s="107"/>
      <c r="AM618" s="107"/>
      <c r="AN618" s="107"/>
      <c r="AO618" s="107"/>
      <c r="AP618" s="107"/>
      <c r="AQ618" s="107"/>
      <c r="AR618" s="107"/>
      <c r="AS618" s="107"/>
      <c r="AT618" s="107"/>
      <c r="AU618" s="107"/>
      <c r="AV618" s="107"/>
      <c r="AW618" s="107"/>
      <c r="AX618" s="107"/>
      <c r="AY618" s="107"/>
      <c r="AZ618" s="107"/>
      <c r="BA618" s="107"/>
      <c r="BB618" s="107"/>
    </row>
    <row r="619" spans="3:54" ht="12.75" customHeight="1" x14ac:dyDescent="0.25">
      <c r="C619" s="107"/>
      <c r="D619" s="107"/>
      <c r="E619" s="107"/>
      <c r="F619" s="107"/>
      <c r="G619" s="107"/>
      <c r="H619" s="107"/>
      <c r="I619" s="107"/>
      <c r="J619" s="107"/>
      <c r="K619" s="107"/>
      <c r="L619" s="107"/>
      <c r="M619" s="107"/>
      <c r="N619" s="107"/>
      <c r="O619" s="107"/>
      <c r="P619" s="107"/>
      <c r="Q619" s="107"/>
      <c r="R619" s="107"/>
      <c r="S619" s="107"/>
      <c r="T619" s="107"/>
      <c r="U619" s="107"/>
      <c r="V619" s="107"/>
      <c r="W619" s="107"/>
      <c r="X619" s="107"/>
      <c r="Y619" s="107"/>
      <c r="Z619" s="107"/>
      <c r="AA619" s="107"/>
      <c r="AB619" s="107"/>
      <c r="AC619" s="107"/>
      <c r="AD619" s="107"/>
      <c r="AE619" s="107"/>
      <c r="AF619" s="107"/>
      <c r="AG619" s="107"/>
      <c r="AH619" s="107"/>
      <c r="AI619" s="107"/>
      <c r="AJ619" s="107"/>
      <c r="AK619" s="107"/>
      <c r="AL619" s="107"/>
      <c r="AM619" s="107"/>
      <c r="AN619" s="107"/>
      <c r="AO619" s="107"/>
      <c r="AP619" s="107"/>
      <c r="AQ619" s="107"/>
      <c r="AR619" s="107"/>
      <c r="AS619" s="107"/>
      <c r="AT619" s="107"/>
      <c r="AU619" s="107"/>
      <c r="AV619" s="107"/>
      <c r="AW619" s="107"/>
      <c r="AX619" s="107"/>
      <c r="AY619" s="107"/>
      <c r="AZ619" s="107"/>
      <c r="BA619" s="107"/>
      <c r="BB619" s="107"/>
    </row>
    <row r="620" spans="3:54" ht="12.75" customHeight="1" x14ac:dyDescent="0.25">
      <c r="C620" s="107"/>
      <c r="D620" s="107"/>
      <c r="E620" s="107"/>
      <c r="F620" s="107"/>
      <c r="G620" s="107"/>
      <c r="H620" s="107"/>
      <c r="I620" s="107"/>
      <c r="J620" s="107"/>
      <c r="K620" s="107"/>
      <c r="L620" s="107"/>
      <c r="M620" s="107"/>
      <c r="N620" s="107"/>
      <c r="O620" s="107"/>
      <c r="P620" s="107"/>
      <c r="Q620" s="107"/>
      <c r="R620" s="107"/>
      <c r="S620" s="107"/>
      <c r="T620" s="107"/>
      <c r="U620" s="107"/>
      <c r="V620" s="107"/>
      <c r="W620" s="107"/>
      <c r="X620" s="107"/>
      <c r="Y620" s="107"/>
      <c r="Z620" s="107"/>
      <c r="AA620" s="107"/>
      <c r="AB620" s="107"/>
      <c r="AC620" s="107"/>
      <c r="AD620" s="107"/>
      <c r="AE620" s="107"/>
      <c r="AF620" s="107"/>
      <c r="AG620" s="107"/>
      <c r="AH620" s="107"/>
      <c r="AI620" s="107"/>
      <c r="AJ620" s="107"/>
      <c r="AK620" s="107"/>
      <c r="AL620" s="107"/>
      <c r="AM620" s="107"/>
      <c r="AN620" s="107"/>
      <c r="AO620" s="107"/>
      <c r="AP620" s="107"/>
      <c r="AQ620" s="107"/>
      <c r="AR620" s="107"/>
      <c r="AS620" s="107"/>
      <c r="AT620" s="107"/>
      <c r="AU620" s="107"/>
      <c r="AV620" s="107"/>
      <c r="AW620" s="107"/>
      <c r="AX620" s="107"/>
      <c r="AY620" s="107"/>
      <c r="AZ620" s="107"/>
      <c r="BA620" s="107"/>
      <c r="BB620" s="107"/>
    </row>
    <row r="621" spans="3:54" ht="12.75" customHeight="1" x14ac:dyDescent="0.25">
      <c r="C621" s="107"/>
      <c r="D621" s="107"/>
      <c r="E621" s="107"/>
      <c r="F621" s="107"/>
      <c r="G621" s="107"/>
      <c r="H621" s="107"/>
      <c r="I621" s="107"/>
      <c r="J621" s="107"/>
      <c r="K621" s="107"/>
      <c r="L621" s="107"/>
      <c r="M621" s="107"/>
      <c r="N621" s="107"/>
      <c r="O621" s="107"/>
      <c r="P621" s="107"/>
      <c r="Q621" s="107"/>
      <c r="R621" s="107"/>
      <c r="S621" s="107"/>
      <c r="T621" s="107"/>
      <c r="U621" s="107"/>
      <c r="V621" s="107"/>
      <c r="W621" s="107"/>
      <c r="X621" s="107"/>
      <c r="Y621" s="107"/>
      <c r="Z621" s="107"/>
      <c r="AA621" s="107"/>
      <c r="AB621" s="107"/>
      <c r="AC621" s="107"/>
      <c r="AD621" s="107"/>
      <c r="AE621" s="107"/>
      <c r="AF621" s="107"/>
      <c r="AG621" s="107"/>
      <c r="AH621" s="107"/>
      <c r="AI621" s="107"/>
      <c r="AJ621" s="107"/>
      <c r="AK621" s="107"/>
      <c r="AL621" s="107"/>
      <c r="AM621" s="107"/>
      <c r="AN621" s="107"/>
      <c r="AO621" s="107"/>
      <c r="AP621" s="107"/>
      <c r="AQ621" s="107"/>
      <c r="AR621" s="107"/>
      <c r="AS621" s="107"/>
      <c r="AT621" s="107"/>
      <c r="AU621" s="107"/>
      <c r="AV621" s="107"/>
      <c r="AW621" s="107"/>
      <c r="AX621" s="107"/>
      <c r="AY621" s="107"/>
      <c r="AZ621" s="107"/>
      <c r="BA621" s="107"/>
      <c r="BB621" s="107"/>
    </row>
    <row r="622" spans="3:54" ht="12.75" customHeight="1" x14ac:dyDescent="0.25">
      <c r="C622" s="107"/>
      <c r="D622" s="107"/>
      <c r="E622" s="107"/>
      <c r="F622" s="107"/>
      <c r="G622" s="107"/>
      <c r="H622" s="107"/>
      <c r="I622" s="107"/>
      <c r="J622" s="107"/>
      <c r="K622" s="107"/>
      <c r="L622" s="107"/>
      <c r="M622" s="107"/>
      <c r="N622" s="107"/>
      <c r="O622" s="107"/>
      <c r="P622" s="107"/>
      <c r="Q622" s="107"/>
      <c r="R622" s="107"/>
      <c r="S622" s="107"/>
      <c r="T622" s="107"/>
      <c r="U622" s="107"/>
      <c r="V622" s="107"/>
      <c r="W622" s="107"/>
      <c r="X622" s="107"/>
      <c r="Y622" s="107"/>
      <c r="Z622" s="107"/>
      <c r="AA622" s="107"/>
      <c r="AB622" s="107"/>
      <c r="AC622" s="107"/>
      <c r="AD622" s="107"/>
      <c r="AE622" s="107"/>
      <c r="AF622" s="107"/>
      <c r="AG622" s="107"/>
      <c r="AH622" s="107"/>
      <c r="AI622" s="107"/>
      <c r="AJ622" s="107"/>
      <c r="AK622" s="107"/>
      <c r="AL622" s="107"/>
      <c r="AM622" s="107"/>
      <c r="AN622" s="107"/>
      <c r="AO622" s="107"/>
      <c r="AP622" s="107"/>
      <c r="AQ622" s="107"/>
      <c r="AR622" s="107"/>
      <c r="AS622" s="107"/>
      <c r="AT622" s="107"/>
      <c r="AU622" s="107"/>
      <c r="AV622" s="107"/>
      <c r="AW622" s="107"/>
      <c r="AX622" s="107"/>
      <c r="AY622" s="107"/>
      <c r="AZ622" s="107"/>
      <c r="BA622" s="107"/>
      <c r="BB622" s="107"/>
    </row>
    <row r="623" spans="3:54" ht="12.75" customHeight="1" x14ac:dyDescent="0.25">
      <c r="C623" s="107"/>
      <c r="D623" s="107"/>
      <c r="E623" s="107"/>
      <c r="F623" s="107"/>
      <c r="G623" s="107"/>
      <c r="H623" s="107"/>
      <c r="I623" s="107"/>
      <c r="J623" s="107"/>
      <c r="K623" s="107"/>
      <c r="L623" s="107"/>
      <c r="M623" s="107"/>
      <c r="N623" s="107"/>
      <c r="O623" s="107"/>
      <c r="P623" s="107"/>
      <c r="Q623" s="107"/>
      <c r="R623" s="107"/>
      <c r="S623" s="107"/>
      <c r="T623" s="107"/>
      <c r="U623" s="107"/>
      <c r="V623" s="107"/>
      <c r="W623" s="107"/>
      <c r="X623" s="107"/>
      <c r="Y623" s="107"/>
      <c r="Z623" s="107"/>
      <c r="AA623" s="107"/>
      <c r="AB623" s="107"/>
      <c r="AC623" s="107"/>
      <c r="AD623" s="107"/>
      <c r="AE623" s="107"/>
      <c r="AF623" s="107"/>
      <c r="AG623" s="107"/>
      <c r="AH623" s="107"/>
      <c r="AI623" s="107"/>
      <c r="AJ623" s="107"/>
      <c r="AK623" s="107"/>
      <c r="AL623" s="107"/>
      <c r="AM623" s="107"/>
      <c r="AN623" s="107"/>
      <c r="AO623" s="107"/>
      <c r="AP623" s="107"/>
      <c r="AQ623" s="107"/>
      <c r="AR623" s="107"/>
      <c r="AS623" s="107"/>
      <c r="AT623" s="107"/>
      <c r="AU623" s="107"/>
      <c r="AV623" s="107"/>
      <c r="AW623" s="107"/>
      <c r="AX623" s="107"/>
      <c r="AY623" s="107"/>
      <c r="AZ623" s="107"/>
      <c r="BA623" s="107"/>
      <c r="BB623" s="107"/>
    </row>
    <row r="624" spans="3:54" ht="12.75" customHeight="1" x14ac:dyDescent="0.25">
      <c r="C624" s="107"/>
      <c r="D624" s="107"/>
      <c r="E624" s="107"/>
      <c r="F624" s="107"/>
      <c r="G624" s="107"/>
      <c r="H624" s="107"/>
      <c r="I624" s="107"/>
      <c r="J624" s="107"/>
      <c r="K624" s="107"/>
      <c r="L624" s="107"/>
      <c r="M624" s="107"/>
      <c r="N624" s="107"/>
      <c r="O624" s="107"/>
      <c r="P624" s="107"/>
      <c r="Q624" s="107"/>
      <c r="R624" s="107"/>
      <c r="S624" s="107"/>
      <c r="T624" s="107"/>
      <c r="U624" s="107"/>
      <c r="V624" s="107"/>
      <c r="W624" s="107"/>
      <c r="X624" s="107"/>
      <c r="Y624" s="107"/>
      <c r="Z624" s="107"/>
      <c r="AA624" s="107"/>
      <c r="AB624" s="107"/>
      <c r="AC624" s="107"/>
      <c r="AD624" s="107"/>
      <c r="AE624" s="107"/>
      <c r="AF624" s="107"/>
      <c r="AG624" s="107"/>
      <c r="AH624" s="107"/>
      <c r="AI624" s="107"/>
      <c r="AJ624" s="107"/>
      <c r="AK624" s="107"/>
      <c r="AL624" s="107"/>
      <c r="AM624" s="107"/>
      <c r="AN624" s="107"/>
      <c r="AO624" s="107"/>
      <c r="AP624" s="107"/>
      <c r="AQ624" s="107"/>
      <c r="AR624" s="107"/>
      <c r="AS624" s="107"/>
      <c r="AT624" s="107"/>
      <c r="AU624" s="107"/>
      <c r="AV624" s="107"/>
      <c r="AW624" s="107"/>
      <c r="AX624" s="107"/>
      <c r="AY624" s="107"/>
      <c r="AZ624" s="107"/>
      <c r="BA624" s="107"/>
      <c r="BB624" s="107"/>
    </row>
    <row r="625" spans="3:54" ht="12.75" customHeight="1" x14ac:dyDescent="0.25">
      <c r="C625" s="107"/>
      <c r="D625" s="107"/>
      <c r="E625" s="107"/>
      <c r="F625" s="107"/>
      <c r="G625" s="107"/>
      <c r="H625" s="107"/>
      <c r="I625" s="107"/>
      <c r="J625" s="107"/>
      <c r="K625" s="107"/>
      <c r="L625" s="107"/>
      <c r="M625" s="107"/>
      <c r="N625" s="107"/>
      <c r="O625" s="107"/>
      <c r="P625" s="107"/>
      <c r="Q625" s="107"/>
      <c r="R625" s="107"/>
      <c r="S625" s="107"/>
      <c r="T625" s="107"/>
      <c r="U625" s="107"/>
      <c r="V625" s="107"/>
      <c r="W625" s="107"/>
      <c r="X625" s="107"/>
      <c r="Y625" s="107"/>
      <c r="Z625" s="107"/>
      <c r="AA625" s="107"/>
      <c r="AB625" s="107"/>
      <c r="AC625" s="107"/>
      <c r="AD625" s="107"/>
      <c r="AE625" s="107"/>
      <c r="AF625" s="107"/>
      <c r="AG625" s="107"/>
      <c r="AH625" s="107"/>
      <c r="AI625" s="107"/>
      <c r="AJ625" s="107"/>
      <c r="AK625" s="107"/>
      <c r="AL625" s="107"/>
      <c r="AM625" s="107"/>
      <c r="AN625" s="107"/>
      <c r="AO625" s="107"/>
      <c r="AP625" s="107"/>
      <c r="AQ625" s="107"/>
      <c r="AR625" s="107"/>
      <c r="AS625" s="107"/>
      <c r="AT625" s="107"/>
      <c r="AU625" s="107"/>
      <c r="AV625" s="107"/>
      <c r="AW625" s="107"/>
      <c r="AX625" s="107"/>
      <c r="AY625" s="107"/>
      <c r="AZ625" s="107"/>
      <c r="BA625" s="107"/>
      <c r="BB625" s="107"/>
    </row>
    <row r="626" spans="3:54" ht="12.75" customHeight="1" x14ac:dyDescent="0.25">
      <c r="C626" s="107"/>
      <c r="D626" s="107"/>
      <c r="E626" s="107"/>
      <c r="F626" s="107"/>
      <c r="G626" s="107"/>
      <c r="H626" s="107"/>
      <c r="I626" s="107"/>
      <c r="J626" s="107"/>
      <c r="K626" s="107"/>
      <c r="L626" s="107"/>
      <c r="M626" s="107"/>
      <c r="N626" s="107"/>
      <c r="O626" s="107"/>
      <c r="P626" s="107"/>
      <c r="Q626" s="107"/>
      <c r="R626" s="107"/>
      <c r="S626" s="107"/>
      <c r="T626" s="107"/>
      <c r="U626" s="107"/>
      <c r="V626" s="107"/>
      <c r="W626" s="107"/>
      <c r="X626" s="107"/>
      <c r="Y626" s="107"/>
      <c r="Z626" s="107"/>
      <c r="AA626" s="107"/>
      <c r="AB626" s="107"/>
      <c r="AC626" s="107"/>
      <c r="AD626" s="107"/>
      <c r="AE626" s="107"/>
      <c r="AF626" s="107"/>
      <c r="AG626" s="107"/>
      <c r="AH626" s="107"/>
      <c r="AI626" s="107"/>
      <c r="AJ626" s="107"/>
      <c r="AK626" s="107"/>
      <c r="AL626" s="107"/>
      <c r="AM626" s="107"/>
      <c r="AN626" s="107"/>
      <c r="AO626" s="107"/>
      <c r="AP626" s="107"/>
      <c r="AQ626" s="107"/>
      <c r="AR626" s="107"/>
      <c r="AS626" s="107"/>
      <c r="AT626" s="107"/>
      <c r="AU626" s="107"/>
      <c r="AV626" s="107"/>
      <c r="AW626" s="107"/>
      <c r="AX626" s="107"/>
      <c r="AY626" s="107"/>
      <c r="AZ626" s="107"/>
      <c r="BA626" s="107"/>
      <c r="BB626" s="107"/>
    </row>
    <row r="627" spans="3:54" ht="12.75" customHeight="1" x14ac:dyDescent="0.25">
      <c r="C627" s="107"/>
      <c r="D627" s="107"/>
      <c r="E627" s="107"/>
      <c r="F627" s="107"/>
      <c r="G627" s="107"/>
      <c r="H627" s="107"/>
      <c r="I627" s="107"/>
      <c r="J627" s="107"/>
      <c r="K627" s="107"/>
      <c r="L627" s="107"/>
      <c r="M627" s="107"/>
      <c r="N627" s="107"/>
      <c r="O627" s="107"/>
      <c r="P627" s="107"/>
      <c r="Q627" s="107"/>
      <c r="R627" s="107"/>
      <c r="S627" s="107"/>
      <c r="T627" s="107"/>
      <c r="U627" s="107"/>
      <c r="V627" s="107"/>
      <c r="W627" s="107"/>
      <c r="X627" s="107"/>
      <c r="Y627" s="107"/>
      <c r="Z627" s="107"/>
      <c r="AA627" s="107"/>
      <c r="AB627" s="107"/>
      <c r="AC627" s="107"/>
      <c r="AD627" s="107"/>
      <c r="AE627" s="107"/>
      <c r="AF627" s="107"/>
      <c r="AG627" s="107"/>
      <c r="AH627" s="107"/>
      <c r="AI627" s="107"/>
      <c r="AJ627" s="107"/>
      <c r="AK627" s="107"/>
      <c r="AL627" s="107"/>
      <c r="AM627" s="107"/>
      <c r="AN627" s="107"/>
      <c r="AO627" s="107"/>
      <c r="AP627" s="107"/>
      <c r="AQ627" s="107"/>
      <c r="AR627" s="107"/>
      <c r="AS627" s="107"/>
      <c r="AT627" s="107"/>
      <c r="AU627" s="107"/>
      <c r="AV627" s="107"/>
      <c r="AW627" s="107"/>
      <c r="AX627" s="107"/>
      <c r="AY627" s="107"/>
      <c r="AZ627" s="107"/>
      <c r="BA627" s="107"/>
      <c r="BB627" s="107"/>
    </row>
    <row r="628" spans="3:54" ht="12.75" customHeight="1" x14ac:dyDescent="0.25">
      <c r="C628" s="107"/>
      <c r="D628" s="107"/>
      <c r="E628" s="107"/>
      <c r="F628" s="107"/>
      <c r="G628" s="107"/>
      <c r="H628" s="107"/>
      <c r="I628" s="107"/>
      <c r="J628" s="107"/>
      <c r="K628" s="107"/>
      <c r="L628" s="107"/>
      <c r="M628" s="107"/>
      <c r="N628" s="107"/>
      <c r="O628" s="107"/>
      <c r="P628" s="107"/>
      <c r="Q628" s="107"/>
      <c r="R628" s="107"/>
      <c r="S628" s="107"/>
      <c r="T628" s="107"/>
      <c r="U628" s="107"/>
      <c r="V628" s="107"/>
      <c r="W628" s="107"/>
      <c r="X628" s="107"/>
      <c r="Y628" s="107"/>
      <c r="Z628" s="107"/>
      <c r="AA628" s="107"/>
      <c r="AB628" s="107"/>
      <c r="AC628" s="107"/>
      <c r="AD628" s="107"/>
      <c r="AE628" s="107"/>
      <c r="AF628" s="107"/>
      <c r="AG628" s="107"/>
      <c r="AH628" s="107"/>
      <c r="AI628" s="107"/>
      <c r="AJ628" s="107"/>
      <c r="AK628" s="107"/>
      <c r="AL628" s="107"/>
      <c r="AM628" s="107"/>
      <c r="AN628" s="107"/>
      <c r="AO628" s="107"/>
      <c r="AP628" s="107"/>
      <c r="AQ628" s="107"/>
      <c r="AR628" s="107"/>
      <c r="AS628" s="107"/>
      <c r="AT628" s="107"/>
      <c r="AU628" s="107"/>
      <c r="AV628" s="107"/>
      <c r="AW628" s="107"/>
      <c r="AX628" s="107"/>
      <c r="AY628" s="107"/>
      <c r="AZ628" s="107"/>
      <c r="BA628" s="107"/>
      <c r="BB628" s="107"/>
    </row>
    <row r="629" spans="3:54" ht="12.75" customHeight="1" x14ac:dyDescent="0.25">
      <c r="C629" s="107"/>
      <c r="D629" s="107"/>
      <c r="E629" s="107"/>
      <c r="F629" s="107"/>
      <c r="G629" s="107"/>
      <c r="H629" s="107"/>
      <c r="I629" s="107"/>
      <c r="J629" s="107"/>
      <c r="K629" s="107"/>
      <c r="L629" s="107"/>
      <c r="M629" s="107"/>
      <c r="N629" s="107"/>
      <c r="O629" s="107"/>
      <c r="P629" s="107"/>
      <c r="Q629" s="107"/>
      <c r="R629" s="107"/>
      <c r="S629" s="107"/>
      <c r="T629" s="107"/>
      <c r="U629" s="107"/>
      <c r="V629" s="107"/>
      <c r="W629" s="107"/>
      <c r="X629" s="107"/>
      <c r="Y629" s="107"/>
      <c r="Z629" s="107"/>
      <c r="AA629" s="107"/>
      <c r="AB629" s="107"/>
      <c r="AC629" s="107"/>
      <c r="AD629" s="107"/>
      <c r="AE629" s="107"/>
      <c r="AF629" s="107"/>
      <c r="AG629" s="107"/>
      <c r="AH629" s="107"/>
      <c r="AI629" s="107"/>
      <c r="AJ629" s="107"/>
      <c r="AK629" s="107"/>
      <c r="AL629" s="107"/>
      <c r="AM629" s="107"/>
      <c r="AN629" s="107"/>
      <c r="AO629" s="107"/>
      <c r="AP629" s="107"/>
      <c r="AQ629" s="107"/>
      <c r="AR629" s="107"/>
      <c r="AS629" s="107"/>
      <c r="AT629" s="107"/>
      <c r="AU629" s="107"/>
      <c r="AV629" s="107"/>
      <c r="AW629" s="107"/>
      <c r="AX629" s="107"/>
      <c r="AY629" s="107"/>
      <c r="AZ629" s="107"/>
      <c r="BA629" s="107"/>
      <c r="BB629" s="107"/>
    </row>
    <row r="630" spans="3:54" ht="12.75" customHeight="1" x14ac:dyDescent="0.25">
      <c r="C630" s="107"/>
      <c r="D630" s="107"/>
      <c r="E630" s="107"/>
      <c r="F630" s="107"/>
      <c r="G630" s="107"/>
      <c r="H630" s="107"/>
      <c r="I630" s="107"/>
      <c r="J630" s="107"/>
      <c r="K630" s="107"/>
      <c r="L630" s="107"/>
      <c r="M630" s="107"/>
      <c r="N630" s="107"/>
      <c r="O630" s="107"/>
      <c r="P630" s="107"/>
      <c r="Q630" s="107"/>
      <c r="R630" s="107"/>
      <c r="S630" s="107"/>
      <c r="T630" s="107"/>
      <c r="U630" s="107"/>
      <c r="V630" s="107"/>
      <c r="W630" s="107"/>
      <c r="X630" s="107"/>
      <c r="Y630" s="107"/>
      <c r="Z630" s="107"/>
      <c r="AA630" s="107"/>
      <c r="AB630" s="107"/>
      <c r="AC630" s="107"/>
      <c r="AD630" s="107"/>
      <c r="AE630" s="107"/>
      <c r="AF630" s="107"/>
      <c r="AG630" s="107"/>
      <c r="AH630" s="107"/>
      <c r="AI630" s="107"/>
      <c r="AJ630" s="107"/>
      <c r="AK630" s="107"/>
      <c r="AL630" s="107"/>
      <c r="AM630" s="107"/>
      <c r="AN630" s="107"/>
      <c r="AO630" s="107"/>
      <c r="AP630" s="107"/>
      <c r="AQ630" s="107"/>
      <c r="AR630" s="107"/>
      <c r="AS630" s="107"/>
      <c r="AT630" s="107"/>
      <c r="AU630" s="107"/>
      <c r="AV630" s="107"/>
      <c r="AW630" s="107"/>
      <c r="AX630" s="107"/>
      <c r="AY630" s="107"/>
      <c r="AZ630" s="107"/>
      <c r="BA630" s="107"/>
      <c r="BB630" s="107"/>
    </row>
    <row r="631" spans="3:54" ht="12.75" customHeight="1" x14ac:dyDescent="0.25">
      <c r="C631" s="107"/>
      <c r="D631" s="107"/>
      <c r="E631" s="107"/>
      <c r="F631" s="107"/>
      <c r="G631" s="107"/>
      <c r="H631" s="107"/>
      <c r="I631" s="107"/>
      <c r="J631" s="107"/>
      <c r="K631" s="107"/>
      <c r="L631" s="107"/>
      <c r="M631" s="107"/>
      <c r="N631" s="107"/>
      <c r="O631" s="107"/>
      <c r="P631" s="107"/>
      <c r="Q631" s="107"/>
      <c r="R631" s="107"/>
      <c r="S631" s="107"/>
      <c r="T631" s="107"/>
      <c r="U631" s="107"/>
      <c r="V631" s="107"/>
      <c r="W631" s="107"/>
      <c r="X631" s="107"/>
      <c r="Y631" s="107"/>
      <c r="Z631" s="107"/>
      <c r="AA631" s="107"/>
      <c r="AB631" s="107"/>
      <c r="AC631" s="107"/>
      <c r="AD631" s="107"/>
      <c r="AE631" s="107"/>
      <c r="AF631" s="107"/>
      <c r="AG631" s="107"/>
      <c r="AH631" s="107"/>
      <c r="AI631" s="107"/>
      <c r="AJ631" s="107"/>
      <c r="AK631" s="107"/>
      <c r="AL631" s="107"/>
      <c r="AM631" s="107"/>
      <c r="AN631" s="107"/>
      <c r="AO631" s="107"/>
      <c r="AP631" s="107"/>
      <c r="AQ631" s="107"/>
      <c r="AR631" s="107"/>
      <c r="AS631" s="107"/>
      <c r="AT631" s="107"/>
      <c r="AU631" s="107"/>
      <c r="AV631" s="107"/>
      <c r="AW631" s="107"/>
      <c r="AX631" s="107"/>
      <c r="AY631" s="107"/>
      <c r="AZ631" s="107"/>
      <c r="BA631" s="107"/>
      <c r="BB631" s="107"/>
    </row>
    <row r="632" spans="3:54" ht="12.75" customHeight="1" x14ac:dyDescent="0.25">
      <c r="C632" s="107"/>
      <c r="D632" s="107"/>
      <c r="E632" s="107"/>
      <c r="F632" s="107"/>
      <c r="G632" s="107"/>
      <c r="H632" s="107"/>
      <c r="I632" s="107"/>
      <c r="J632" s="107"/>
      <c r="K632" s="107"/>
      <c r="L632" s="107"/>
      <c r="M632" s="107"/>
      <c r="N632" s="107"/>
      <c r="O632" s="107"/>
      <c r="P632" s="107"/>
      <c r="Q632" s="107"/>
      <c r="R632" s="107"/>
      <c r="S632" s="107"/>
      <c r="T632" s="107"/>
      <c r="U632" s="107"/>
      <c r="V632" s="107"/>
      <c r="W632" s="107"/>
      <c r="X632" s="107"/>
      <c r="Y632" s="107"/>
      <c r="Z632" s="107"/>
      <c r="AA632" s="107"/>
      <c r="AB632" s="107"/>
      <c r="AC632" s="107"/>
      <c r="AD632" s="107"/>
      <c r="AE632" s="107"/>
      <c r="AF632" s="107"/>
      <c r="AG632" s="107"/>
      <c r="AH632" s="107"/>
      <c r="AI632" s="107"/>
      <c r="AJ632" s="107"/>
      <c r="AK632" s="107"/>
      <c r="AL632" s="107"/>
      <c r="AM632" s="107"/>
      <c r="AN632" s="107"/>
      <c r="AO632" s="107"/>
      <c r="AP632" s="107"/>
      <c r="AQ632" s="107"/>
      <c r="AR632" s="107"/>
      <c r="AS632" s="107"/>
      <c r="AT632" s="107"/>
      <c r="AU632" s="107"/>
      <c r="AV632" s="107"/>
      <c r="AW632" s="107"/>
      <c r="AX632" s="107"/>
      <c r="AY632" s="107"/>
      <c r="AZ632" s="107"/>
      <c r="BA632" s="107"/>
      <c r="BB632" s="107"/>
    </row>
    <row r="633" spans="3:54" ht="12.75" customHeight="1" x14ac:dyDescent="0.25">
      <c r="C633" s="107"/>
      <c r="D633" s="107"/>
      <c r="E633" s="107"/>
      <c r="F633" s="107"/>
      <c r="G633" s="107"/>
      <c r="H633" s="107"/>
      <c r="I633" s="107"/>
      <c r="J633" s="107"/>
      <c r="K633" s="107"/>
      <c r="L633" s="107"/>
      <c r="M633" s="107"/>
      <c r="N633" s="107"/>
      <c r="O633" s="107"/>
      <c r="P633" s="107"/>
      <c r="Q633" s="107"/>
      <c r="R633" s="107"/>
      <c r="S633" s="107"/>
      <c r="T633" s="107"/>
      <c r="U633" s="107"/>
      <c r="V633" s="107"/>
      <c r="W633" s="107"/>
      <c r="X633" s="107"/>
      <c r="Y633" s="107"/>
      <c r="Z633" s="107"/>
      <c r="AA633" s="107"/>
      <c r="AB633" s="107"/>
      <c r="AC633" s="107"/>
      <c r="AD633" s="107"/>
      <c r="AE633" s="107"/>
      <c r="AF633" s="107"/>
      <c r="AG633" s="107"/>
      <c r="AH633" s="107"/>
      <c r="AI633" s="107"/>
      <c r="AJ633" s="107"/>
      <c r="AK633" s="107"/>
      <c r="AL633" s="107"/>
      <c r="AM633" s="107"/>
      <c r="AN633" s="107"/>
      <c r="AO633" s="107"/>
      <c r="AP633" s="107"/>
      <c r="AQ633" s="107"/>
      <c r="AR633" s="107"/>
      <c r="AS633" s="107"/>
      <c r="AT633" s="107"/>
      <c r="AU633" s="107"/>
      <c r="AV633" s="107"/>
      <c r="AW633" s="107"/>
      <c r="AX633" s="107"/>
      <c r="AY633" s="107"/>
      <c r="AZ633" s="107"/>
      <c r="BA633" s="107"/>
      <c r="BB633" s="107"/>
    </row>
    <row r="634" spans="3:54" ht="12.75" customHeight="1" x14ac:dyDescent="0.25">
      <c r="C634" s="107"/>
      <c r="D634" s="107"/>
      <c r="E634" s="107"/>
      <c r="F634" s="107"/>
      <c r="G634" s="107"/>
      <c r="H634" s="107"/>
      <c r="I634" s="107"/>
      <c r="J634" s="107"/>
      <c r="K634" s="107"/>
      <c r="L634" s="107"/>
      <c r="M634" s="107"/>
      <c r="N634" s="107"/>
      <c r="O634" s="107"/>
      <c r="P634" s="107"/>
      <c r="Q634" s="107"/>
      <c r="R634" s="107"/>
      <c r="S634" s="107"/>
      <c r="T634" s="107"/>
      <c r="U634" s="107"/>
      <c r="V634" s="107"/>
      <c r="W634" s="107"/>
      <c r="X634" s="107"/>
      <c r="Y634" s="107"/>
      <c r="Z634" s="107"/>
      <c r="AA634" s="107"/>
      <c r="AB634" s="107"/>
      <c r="AC634" s="107"/>
      <c r="AD634" s="107"/>
      <c r="AE634" s="107"/>
      <c r="AF634" s="107"/>
      <c r="AG634" s="107"/>
      <c r="AH634" s="107"/>
      <c r="AI634" s="107"/>
      <c r="AJ634" s="107"/>
      <c r="AK634" s="107"/>
      <c r="AL634" s="107"/>
      <c r="AM634" s="107"/>
      <c r="AN634" s="107"/>
      <c r="AO634" s="107"/>
      <c r="AP634" s="107"/>
      <c r="AQ634" s="107"/>
      <c r="AR634" s="107"/>
      <c r="AS634" s="107"/>
      <c r="AT634" s="107"/>
      <c r="AU634" s="107"/>
      <c r="AV634" s="107"/>
      <c r="AW634" s="107"/>
      <c r="AX634" s="107"/>
      <c r="AY634" s="107"/>
      <c r="AZ634" s="107"/>
      <c r="BA634" s="107"/>
      <c r="BB634" s="107"/>
    </row>
    <row r="635" spans="3:54" ht="12.75" customHeight="1" x14ac:dyDescent="0.25">
      <c r="C635" s="107"/>
      <c r="D635" s="107"/>
      <c r="E635" s="107"/>
      <c r="F635" s="107"/>
      <c r="G635" s="107"/>
      <c r="H635" s="107"/>
      <c r="I635" s="107"/>
      <c r="J635" s="107"/>
      <c r="K635" s="107"/>
      <c r="L635" s="107"/>
      <c r="M635" s="107"/>
      <c r="N635" s="107"/>
      <c r="O635" s="107"/>
      <c r="P635" s="107"/>
      <c r="Q635" s="107"/>
      <c r="R635" s="107"/>
      <c r="S635" s="107"/>
      <c r="T635" s="107"/>
      <c r="U635" s="107"/>
      <c r="V635" s="107"/>
      <c r="W635" s="107"/>
      <c r="X635" s="107"/>
      <c r="Y635" s="107"/>
      <c r="Z635" s="107"/>
      <c r="AA635" s="107"/>
      <c r="AB635" s="107"/>
      <c r="AC635" s="107"/>
      <c r="AD635" s="107"/>
      <c r="AE635" s="107"/>
      <c r="AF635" s="107"/>
      <c r="AG635" s="107"/>
      <c r="AH635" s="107"/>
      <c r="AI635" s="107"/>
      <c r="AJ635" s="107"/>
      <c r="AK635" s="107"/>
      <c r="AL635" s="107"/>
      <c r="AM635" s="107"/>
      <c r="AN635" s="107"/>
      <c r="AO635" s="107"/>
      <c r="AP635" s="107"/>
      <c r="AQ635" s="107"/>
      <c r="AR635" s="107"/>
      <c r="AS635" s="107"/>
      <c r="AT635" s="107"/>
      <c r="AU635" s="107"/>
      <c r="AV635" s="107"/>
      <c r="AW635" s="107"/>
      <c r="AX635" s="107"/>
      <c r="AY635" s="107"/>
      <c r="AZ635" s="107"/>
      <c r="BA635" s="107"/>
      <c r="BB635" s="107"/>
    </row>
    <row r="636" spans="3:54" ht="12.75" customHeight="1" x14ac:dyDescent="0.25">
      <c r="C636" s="107"/>
      <c r="D636" s="107"/>
      <c r="E636" s="107"/>
      <c r="F636" s="107"/>
      <c r="G636" s="107"/>
      <c r="H636" s="107"/>
      <c r="I636" s="107"/>
      <c r="J636" s="107"/>
      <c r="K636" s="107"/>
      <c r="L636" s="107"/>
      <c r="M636" s="107"/>
      <c r="N636" s="107"/>
      <c r="O636" s="107"/>
      <c r="P636" s="107"/>
      <c r="Q636" s="107"/>
      <c r="R636" s="107"/>
      <c r="S636" s="107"/>
      <c r="T636" s="107"/>
      <c r="U636" s="107"/>
      <c r="V636" s="107"/>
      <c r="W636" s="107"/>
      <c r="X636" s="107"/>
      <c r="Y636" s="107"/>
      <c r="Z636" s="107"/>
      <c r="AA636" s="107"/>
      <c r="AB636" s="107"/>
      <c r="AC636" s="107"/>
      <c r="AD636" s="107"/>
      <c r="AE636" s="107"/>
      <c r="AF636" s="107"/>
      <c r="AG636" s="107"/>
      <c r="AH636" s="107"/>
      <c r="AI636" s="107"/>
      <c r="AJ636" s="107"/>
      <c r="AK636" s="107"/>
      <c r="AL636" s="107"/>
      <c r="AM636" s="107"/>
      <c r="AN636" s="107"/>
      <c r="AO636" s="107"/>
      <c r="AP636" s="107"/>
      <c r="AQ636" s="107"/>
      <c r="AR636" s="107"/>
      <c r="AS636" s="107"/>
      <c r="AT636" s="107"/>
      <c r="AU636" s="107"/>
      <c r="AV636" s="107"/>
      <c r="AW636" s="107"/>
      <c r="AX636" s="107"/>
      <c r="AY636" s="107"/>
      <c r="AZ636" s="107"/>
      <c r="BA636" s="107"/>
      <c r="BB636" s="107"/>
    </row>
    <row r="637" spans="3:54" ht="12.75" customHeight="1" x14ac:dyDescent="0.25">
      <c r="C637" s="107"/>
      <c r="D637" s="107"/>
      <c r="E637" s="107"/>
      <c r="F637" s="107"/>
      <c r="G637" s="107"/>
      <c r="H637" s="107"/>
      <c r="I637" s="107"/>
      <c r="J637" s="107"/>
      <c r="K637" s="107"/>
      <c r="L637" s="107"/>
      <c r="M637" s="107"/>
      <c r="N637" s="107"/>
      <c r="O637" s="107"/>
      <c r="P637" s="107"/>
      <c r="Q637" s="107"/>
      <c r="R637" s="107"/>
      <c r="S637" s="107"/>
      <c r="T637" s="107"/>
      <c r="U637" s="107"/>
      <c r="V637" s="107"/>
      <c r="W637" s="107"/>
      <c r="X637" s="107"/>
      <c r="Y637" s="107"/>
      <c r="Z637" s="107"/>
      <c r="AA637" s="107"/>
      <c r="AB637" s="107"/>
      <c r="AC637" s="107"/>
      <c r="AD637" s="107"/>
      <c r="AE637" s="107"/>
      <c r="AF637" s="107"/>
      <c r="AG637" s="107"/>
      <c r="AH637" s="107"/>
      <c r="AI637" s="107"/>
      <c r="AJ637" s="107"/>
      <c r="AK637" s="107"/>
      <c r="AL637" s="107"/>
      <c r="AM637" s="107"/>
      <c r="AN637" s="107"/>
      <c r="AO637" s="107"/>
      <c r="AP637" s="107"/>
      <c r="AQ637" s="107"/>
      <c r="AR637" s="107"/>
      <c r="AS637" s="107"/>
      <c r="AT637" s="107"/>
      <c r="AU637" s="107"/>
      <c r="AV637" s="107"/>
      <c r="AW637" s="107"/>
      <c r="AX637" s="107"/>
      <c r="AY637" s="107"/>
      <c r="AZ637" s="107"/>
      <c r="BA637" s="107"/>
      <c r="BB637" s="107"/>
    </row>
    <row r="638" spans="3:54" ht="12.75" customHeight="1" x14ac:dyDescent="0.25">
      <c r="C638" s="107"/>
      <c r="D638" s="107"/>
      <c r="E638" s="107"/>
      <c r="F638" s="107"/>
      <c r="G638" s="107"/>
      <c r="H638" s="107"/>
      <c r="I638" s="107"/>
      <c r="J638" s="107"/>
      <c r="K638" s="107"/>
      <c r="L638" s="107"/>
      <c r="M638" s="107"/>
      <c r="N638" s="107"/>
      <c r="O638" s="107"/>
      <c r="P638" s="107"/>
      <c r="Q638" s="107"/>
      <c r="R638" s="107"/>
      <c r="S638" s="107"/>
      <c r="T638" s="107"/>
      <c r="U638" s="107"/>
      <c r="V638" s="107"/>
      <c r="W638" s="107"/>
      <c r="X638" s="107"/>
      <c r="Y638" s="107"/>
      <c r="Z638" s="107"/>
      <c r="AA638" s="107"/>
      <c r="AB638" s="107"/>
      <c r="AC638" s="107"/>
      <c r="AD638" s="107"/>
      <c r="AE638" s="107"/>
      <c r="AF638" s="107"/>
      <c r="AG638" s="107"/>
      <c r="AH638" s="107"/>
      <c r="AI638" s="107"/>
      <c r="AJ638" s="107"/>
      <c r="AK638" s="107"/>
      <c r="AL638" s="107"/>
      <c r="AM638" s="107"/>
      <c r="AN638" s="107"/>
      <c r="AO638" s="107"/>
      <c r="AP638" s="107"/>
      <c r="AQ638" s="107"/>
      <c r="AR638" s="107"/>
      <c r="AS638" s="107"/>
      <c r="AT638" s="107"/>
      <c r="AU638" s="107"/>
      <c r="AV638" s="107"/>
      <c r="AW638" s="107"/>
      <c r="AX638" s="107"/>
      <c r="AY638" s="107"/>
      <c r="AZ638" s="107"/>
      <c r="BA638" s="107"/>
      <c r="BB638" s="107"/>
    </row>
    <row r="639" spans="3:54" ht="12.75" customHeight="1" x14ac:dyDescent="0.25">
      <c r="C639" s="107"/>
      <c r="D639" s="107"/>
      <c r="E639" s="107"/>
      <c r="F639" s="107"/>
      <c r="G639" s="107"/>
      <c r="H639" s="107"/>
      <c r="I639" s="107"/>
      <c r="J639" s="107"/>
      <c r="K639" s="107"/>
      <c r="L639" s="107"/>
      <c r="M639" s="107"/>
      <c r="N639" s="107"/>
      <c r="O639" s="107"/>
      <c r="P639" s="107"/>
      <c r="Q639" s="107"/>
      <c r="R639" s="107"/>
      <c r="S639" s="107"/>
      <c r="T639" s="107"/>
      <c r="U639" s="107"/>
      <c r="V639" s="107"/>
      <c r="W639" s="107"/>
      <c r="X639" s="107"/>
      <c r="Y639" s="107"/>
      <c r="Z639" s="107"/>
      <c r="AA639" s="107"/>
      <c r="AB639" s="107"/>
      <c r="AC639" s="107"/>
      <c r="AD639" s="107"/>
      <c r="AE639" s="107"/>
      <c r="AF639" s="107"/>
      <c r="AG639" s="107"/>
      <c r="AH639" s="107"/>
      <c r="AI639" s="107"/>
      <c r="AJ639" s="107"/>
      <c r="AK639" s="107"/>
      <c r="AL639" s="107"/>
      <c r="AM639" s="107"/>
      <c r="AN639" s="107"/>
      <c r="AO639" s="107"/>
      <c r="AP639" s="107"/>
      <c r="AQ639" s="107"/>
      <c r="AR639" s="107"/>
      <c r="AS639" s="107"/>
      <c r="AT639" s="107"/>
      <c r="AU639" s="107"/>
      <c r="AV639" s="107"/>
      <c r="AW639" s="107"/>
      <c r="AX639" s="107"/>
      <c r="AY639" s="107"/>
      <c r="AZ639" s="107"/>
      <c r="BA639" s="107"/>
      <c r="BB639" s="107"/>
    </row>
    <row r="640" spans="3:54" ht="12.75" customHeight="1" x14ac:dyDescent="0.25">
      <c r="C640" s="107"/>
      <c r="D640" s="107"/>
      <c r="E640" s="107"/>
      <c r="F640" s="107"/>
      <c r="G640" s="107"/>
      <c r="H640" s="107"/>
      <c r="I640" s="107"/>
      <c r="J640" s="107"/>
      <c r="K640" s="107"/>
      <c r="L640" s="107"/>
      <c r="M640" s="107"/>
      <c r="N640" s="107"/>
      <c r="O640" s="107"/>
      <c r="P640" s="107"/>
      <c r="Q640" s="107"/>
      <c r="R640" s="107"/>
      <c r="S640" s="107"/>
      <c r="T640" s="107"/>
      <c r="U640" s="107"/>
      <c r="V640" s="107"/>
      <c r="W640" s="107"/>
      <c r="X640" s="107"/>
      <c r="Y640" s="107"/>
      <c r="Z640" s="107"/>
      <c r="AA640" s="107"/>
      <c r="AB640" s="107"/>
      <c r="AC640" s="107"/>
      <c r="AD640" s="107"/>
      <c r="AE640" s="107"/>
      <c r="AF640" s="107"/>
      <c r="AG640" s="107"/>
      <c r="AH640" s="107"/>
      <c r="AI640" s="107"/>
      <c r="AJ640" s="107"/>
      <c r="AK640" s="107"/>
      <c r="AL640" s="107"/>
      <c r="AM640" s="107"/>
      <c r="AN640" s="107"/>
      <c r="AO640" s="107"/>
      <c r="AP640" s="107"/>
      <c r="AQ640" s="107"/>
      <c r="AR640" s="107"/>
      <c r="AS640" s="107"/>
      <c r="AT640" s="107"/>
      <c r="AU640" s="107"/>
      <c r="AV640" s="107"/>
      <c r="AW640" s="107"/>
      <c r="AX640" s="107"/>
      <c r="AY640" s="107"/>
      <c r="AZ640" s="107"/>
      <c r="BA640" s="107"/>
      <c r="BB640" s="107"/>
    </row>
    <row r="641" spans="3:54" ht="12.75" customHeight="1" x14ac:dyDescent="0.25">
      <c r="C641" s="107"/>
      <c r="D641" s="107"/>
      <c r="E641" s="107"/>
      <c r="F641" s="107"/>
      <c r="G641" s="107"/>
      <c r="H641" s="107"/>
      <c r="I641" s="107"/>
      <c r="J641" s="107"/>
      <c r="K641" s="107"/>
      <c r="L641" s="107"/>
      <c r="M641" s="107"/>
      <c r="N641" s="107"/>
      <c r="O641" s="107"/>
      <c r="P641" s="107"/>
      <c r="Q641" s="107"/>
      <c r="R641" s="107"/>
      <c r="S641" s="107"/>
      <c r="T641" s="107"/>
      <c r="U641" s="107"/>
      <c r="V641" s="107"/>
      <c r="W641" s="107"/>
      <c r="X641" s="107"/>
      <c r="Y641" s="107"/>
      <c r="Z641" s="107"/>
      <c r="AA641" s="107"/>
      <c r="AB641" s="107"/>
      <c r="AC641" s="107"/>
      <c r="AD641" s="107"/>
      <c r="AE641" s="107"/>
      <c r="AF641" s="107"/>
      <c r="AG641" s="107"/>
      <c r="AH641" s="107"/>
      <c r="AI641" s="107"/>
      <c r="AJ641" s="107"/>
      <c r="AK641" s="107"/>
      <c r="AL641" s="107"/>
      <c r="AM641" s="107"/>
      <c r="AN641" s="107"/>
      <c r="AO641" s="107"/>
      <c r="AP641" s="107"/>
      <c r="AQ641" s="107"/>
      <c r="AR641" s="107"/>
      <c r="AS641" s="107"/>
      <c r="AT641" s="107"/>
      <c r="AU641" s="107"/>
      <c r="AV641" s="107"/>
      <c r="AW641" s="107"/>
      <c r="AX641" s="107"/>
      <c r="AY641" s="107"/>
      <c r="AZ641" s="107"/>
      <c r="BA641" s="107"/>
      <c r="BB641" s="107"/>
    </row>
    <row r="642" spans="3:54" ht="12.75" customHeight="1" x14ac:dyDescent="0.25">
      <c r="C642" s="107"/>
      <c r="D642" s="107"/>
      <c r="E642" s="107"/>
      <c r="F642" s="107"/>
      <c r="G642" s="107"/>
      <c r="H642" s="107"/>
      <c r="I642" s="107"/>
      <c r="J642" s="107"/>
      <c r="K642" s="107"/>
      <c r="L642" s="107"/>
      <c r="M642" s="107"/>
      <c r="N642" s="107"/>
      <c r="O642" s="107"/>
      <c r="P642" s="107"/>
      <c r="Q642" s="107"/>
      <c r="R642" s="107"/>
      <c r="S642" s="107"/>
      <c r="T642" s="107"/>
      <c r="U642" s="107"/>
      <c r="V642" s="107"/>
      <c r="W642" s="107"/>
      <c r="X642" s="107"/>
      <c r="Y642" s="107"/>
      <c r="Z642" s="107"/>
      <c r="AA642" s="107"/>
      <c r="AB642" s="107"/>
      <c r="AC642" s="107"/>
      <c r="AD642" s="107"/>
      <c r="AE642" s="107"/>
      <c r="AF642" s="107"/>
      <c r="AG642" s="107"/>
      <c r="AH642" s="107"/>
      <c r="AI642" s="107"/>
      <c r="AJ642" s="107"/>
      <c r="AK642" s="107"/>
      <c r="AL642" s="107"/>
      <c r="AM642" s="107"/>
      <c r="AN642" s="107"/>
      <c r="AO642" s="107"/>
      <c r="AP642" s="107"/>
      <c r="AQ642" s="107"/>
      <c r="AR642" s="107"/>
      <c r="AS642" s="107"/>
      <c r="AT642" s="107"/>
      <c r="AU642" s="107"/>
      <c r="AV642" s="107"/>
      <c r="AW642" s="107"/>
      <c r="AX642" s="107"/>
      <c r="AY642" s="107"/>
      <c r="AZ642" s="107"/>
      <c r="BA642" s="107"/>
      <c r="BB642" s="107"/>
    </row>
    <row r="643" spans="3:54" ht="12.75" customHeight="1" x14ac:dyDescent="0.25">
      <c r="C643" s="107"/>
      <c r="D643" s="107"/>
      <c r="E643" s="107"/>
      <c r="F643" s="107"/>
      <c r="G643" s="107"/>
      <c r="H643" s="107"/>
      <c r="I643" s="107"/>
      <c r="J643" s="107"/>
      <c r="K643" s="107"/>
      <c r="L643" s="107"/>
      <c r="M643" s="107"/>
      <c r="N643" s="107"/>
      <c r="O643" s="107"/>
      <c r="P643" s="107"/>
      <c r="Q643" s="107"/>
      <c r="R643" s="107"/>
      <c r="S643" s="107"/>
      <c r="T643" s="107"/>
      <c r="U643" s="107"/>
      <c r="V643" s="107"/>
      <c r="W643" s="107"/>
      <c r="X643" s="107"/>
      <c r="Y643" s="107"/>
      <c r="Z643" s="107"/>
      <c r="AA643" s="107"/>
      <c r="AB643" s="107"/>
      <c r="AC643" s="107"/>
      <c r="AD643" s="107"/>
      <c r="AE643" s="107"/>
      <c r="AF643" s="107"/>
      <c r="AG643" s="107"/>
      <c r="AH643" s="107"/>
      <c r="AI643" s="107"/>
      <c r="AJ643" s="107"/>
      <c r="AK643" s="107"/>
      <c r="AL643" s="107"/>
      <c r="AM643" s="107"/>
      <c r="AN643" s="107"/>
      <c r="AO643" s="107"/>
      <c r="AP643" s="107"/>
      <c r="AQ643" s="107"/>
      <c r="AR643" s="107"/>
      <c r="AS643" s="107"/>
      <c r="AT643" s="107"/>
      <c r="AU643" s="107"/>
      <c r="AV643" s="107"/>
      <c r="AW643" s="107"/>
      <c r="AX643" s="107"/>
      <c r="AY643" s="107"/>
      <c r="AZ643" s="107"/>
      <c r="BA643" s="107"/>
      <c r="BB643" s="107"/>
    </row>
    <row r="644" spans="3:54" ht="12.75" customHeight="1" x14ac:dyDescent="0.25">
      <c r="C644" s="107"/>
      <c r="D644" s="107"/>
      <c r="E644" s="107"/>
      <c r="F644" s="107"/>
      <c r="G644" s="107"/>
      <c r="H644" s="107"/>
      <c r="I644" s="107"/>
      <c r="J644" s="107"/>
      <c r="K644" s="107"/>
      <c r="L644" s="107"/>
      <c r="M644" s="107"/>
      <c r="N644" s="107"/>
      <c r="O644" s="107"/>
      <c r="P644" s="107"/>
      <c r="Q644" s="107"/>
      <c r="R644" s="107"/>
      <c r="S644" s="107"/>
      <c r="T644" s="107"/>
      <c r="U644" s="107"/>
      <c r="V644" s="107"/>
      <c r="W644" s="107"/>
      <c r="X644" s="107"/>
      <c r="Y644" s="107"/>
      <c r="Z644" s="107"/>
      <c r="AA644" s="107"/>
      <c r="AB644" s="107"/>
      <c r="AC644" s="107"/>
      <c r="AD644" s="107"/>
      <c r="AE644" s="107"/>
      <c r="AF644" s="107"/>
      <c r="AG644" s="107"/>
      <c r="AH644" s="107"/>
      <c r="AI644" s="107"/>
      <c r="AJ644" s="107"/>
      <c r="AK644" s="107"/>
      <c r="AL644" s="107"/>
      <c r="AM644" s="107"/>
      <c r="AN644" s="107"/>
      <c r="AO644" s="107"/>
      <c r="AP644" s="107"/>
      <c r="AQ644" s="107"/>
      <c r="AR644" s="107"/>
      <c r="AS644" s="107"/>
      <c r="AT644" s="107"/>
      <c r="AU644" s="107"/>
      <c r="AV644" s="107"/>
      <c r="AW644" s="107"/>
      <c r="AX644" s="107"/>
      <c r="AY644" s="107"/>
      <c r="AZ644" s="107"/>
      <c r="BA644" s="107"/>
      <c r="BB644" s="107"/>
    </row>
    <row r="645" spans="3:54" ht="12.75" customHeight="1" x14ac:dyDescent="0.25">
      <c r="C645" s="107"/>
      <c r="D645" s="107"/>
      <c r="E645" s="107"/>
      <c r="F645" s="107"/>
      <c r="G645" s="107"/>
      <c r="H645" s="107"/>
      <c r="I645" s="107"/>
      <c r="J645" s="107"/>
      <c r="K645" s="107"/>
      <c r="L645" s="107"/>
      <c r="M645" s="107"/>
      <c r="N645" s="107"/>
      <c r="O645" s="107"/>
      <c r="P645" s="107"/>
      <c r="Q645" s="107"/>
      <c r="R645" s="107"/>
      <c r="S645" s="107"/>
      <c r="T645" s="107"/>
      <c r="U645" s="107"/>
      <c r="V645" s="107"/>
      <c r="W645" s="107"/>
      <c r="X645" s="107"/>
      <c r="Y645" s="107"/>
      <c r="Z645" s="107"/>
      <c r="AA645" s="107"/>
      <c r="AB645" s="107"/>
      <c r="AC645" s="107"/>
      <c r="AD645" s="107"/>
      <c r="AE645" s="107"/>
      <c r="AF645" s="107"/>
      <c r="AG645" s="107"/>
      <c r="AH645" s="107"/>
      <c r="AI645" s="107"/>
      <c r="AJ645" s="107"/>
      <c r="AK645" s="107"/>
      <c r="AL645" s="107"/>
      <c r="AM645" s="107"/>
      <c r="AN645" s="107"/>
      <c r="AO645" s="107"/>
      <c r="AP645" s="107"/>
      <c r="AQ645" s="107"/>
      <c r="AR645" s="107"/>
      <c r="AS645" s="107"/>
      <c r="AT645" s="107"/>
      <c r="AU645" s="107"/>
      <c r="AV645" s="107"/>
      <c r="AW645" s="107"/>
      <c r="AX645" s="107"/>
      <c r="AY645" s="107"/>
      <c r="AZ645" s="107"/>
      <c r="BA645" s="107"/>
      <c r="BB645" s="107"/>
    </row>
    <row r="646" spans="3:54" ht="12.75" customHeight="1" x14ac:dyDescent="0.25">
      <c r="C646" s="107"/>
      <c r="D646" s="107"/>
      <c r="E646" s="107"/>
      <c r="F646" s="107"/>
      <c r="G646" s="107"/>
      <c r="H646" s="107"/>
      <c r="I646" s="107"/>
      <c r="J646" s="107"/>
      <c r="K646" s="107"/>
      <c r="L646" s="107"/>
      <c r="M646" s="107"/>
      <c r="N646" s="107"/>
      <c r="O646" s="107"/>
      <c r="P646" s="107"/>
      <c r="Q646" s="107"/>
      <c r="R646" s="107"/>
      <c r="S646" s="107"/>
      <c r="T646" s="107"/>
      <c r="U646" s="107"/>
      <c r="V646" s="107"/>
      <c r="W646" s="107"/>
      <c r="X646" s="107"/>
      <c r="Y646" s="107"/>
      <c r="Z646" s="107"/>
      <c r="AA646" s="107"/>
      <c r="AB646" s="107"/>
      <c r="AC646" s="107"/>
      <c r="AD646" s="107"/>
      <c r="AE646" s="107"/>
      <c r="AF646" s="107"/>
      <c r="AG646" s="107"/>
      <c r="AH646" s="107"/>
      <c r="AI646" s="107"/>
      <c r="AJ646" s="107"/>
      <c r="AK646" s="107"/>
      <c r="AL646" s="107"/>
      <c r="AM646" s="107"/>
      <c r="AN646" s="107"/>
      <c r="AO646" s="107"/>
      <c r="AP646" s="107"/>
      <c r="AQ646" s="107"/>
      <c r="AR646" s="107"/>
      <c r="AS646" s="107"/>
      <c r="AT646" s="107"/>
      <c r="AU646" s="107"/>
      <c r="AV646" s="107"/>
      <c r="AW646" s="107"/>
      <c r="AX646" s="107"/>
      <c r="AY646" s="107"/>
      <c r="AZ646" s="107"/>
      <c r="BA646" s="107"/>
      <c r="BB646" s="107"/>
    </row>
    <row r="647" spans="3:54" ht="12.75" customHeight="1" x14ac:dyDescent="0.25">
      <c r="C647" s="107"/>
      <c r="D647" s="107"/>
      <c r="E647" s="107"/>
      <c r="F647" s="107"/>
      <c r="G647" s="107"/>
      <c r="H647" s="107"/>
      <c r="I647" s="107"/>
      <c r="J647" s="107"/>
      <c r="K647" s="107"/>
      <c r="L647" s="107"/>
      <c r="M647" s="107"/>
      <c r="N647" s="107"/>
      <c r="O647" s="107"/>
      <c r="P647" s="107"/>
      <c r="Q647" s="107"/>
      <c r="R647" s="107"/>
      <c r="S647" s="107"/>
      <c r="T647" s="107"/>
      <c r="U647" s="107"/>
      <c r="V647" s="107"/>
      <c r="W647" s="107"/>
      <c r="X647" s="107"/>
      <c r="Y647" s="107"/>
      <c r="Z647" s="107"/>
      <c r="AA647" s="107"/>
      <c r="AB647" s="107"/>
      <c r="AC647" s="107"/>
      <c r="AD647" s="107"/>
      <c r="AE647" s="107"/>
      <c r="AF647" s="107"/>
      <c r="AG647" s="107"/>
      <c r="AH647" s="107"/>
      <c r="AI647" s="107"/>
      <c r="AJ647" s="107"/>
      <c r="AK647" s="107"/>
      <c r="AL647" s="107"/>
      <c r="AM647" s="107"/>
      <c r="AN647" s="107"/>
      <c r="AO647" s="107"/>
      <c r="AP647" s="107"/>
      <c r="AQ647" s="107"/>
      <c r="AR647" s="107"/>
      <c r="AS647" s="107"/>
      <c r="AT647" s="107"/>
      <c r="AU647" s="107"/>
      <c r="AV647" s="107"/>
      <c r="AW647" s="107"/>
      <c r="AX647" s="107"/>
      <c r="AY647" s="107"/>
      <c r="AZ647" s="107"/>
      <c r="BA647" s="107"/>
      <c r="BB647" s="107"/>
    </row>
    <row r="648" spans="3:54" ht="12.75" customHeight="1" x14ac:dyDescent="0.25">
      <c r="C648" s="107"/>
      <c r="D648" s="107"/>
      <c r="E648" s="107"/>
      <c r="F648" s="107"/>
      <c r="G648" s="107"/>
      <c r="H648" s="107"/>
      <c r="I648" s="107"/>
      <c r="J648" s="107"/>
      <c r="K648" s="107"/>
      <c r="L648" s="107"/>
      <c r="M648" s="107"/>
      <c r="N648" s="107"/>
      <c r="O648" s="107"/>
      <c r="P648" s="107"/>
      <c r="Q648" s="107"/>
      <c r="R648" s="107"/>
      <c r="S648" s="107"/>
      <c r="T648" s="107"/>
      <c r="U648" s="107"/>
      <c r="V648" s="107"/>
      <c r="W648" s="107"/>
      <c r="X648" s="107"/>
      <c r="Y648" s="107"/>
      <c r="Z648" s="107"/>
      <c r="AA648" s="107"/>
      <c r="AB648" s="107"/>
      <c r="AC648" s="107"/>
      <c r="AD648" s="107"/>
      <c r="AE648" s="107"/>
      <c r="AF648" s="107"/>
      <c r="AG648" s="107"/>
      <c r="AH648" s="107"/>
      <c r="AI648" s="107"/>
      <c r="AJ648" s="107"/>
      <c r="AK648" s="107"/>
      <c r="AL648" s="107"/>
      <c r="AM648" s="107"/>
      <c r="AN648" s="107"/>
      <c r="AO648" s="107"/>
      <c r="AP648" s="107"/>
      <c r="AQ648" s="107"/>
      <c r="AR648" s="107"/>
      <c r="AS648" s="107"/>
      <c r="AT648" s="107"/>
      <c r="AU648" s="107"/>
      <c r="AV648" s="107"/>
      <c r="AW648" s="107"/>
      <c r="AX648" s="107"/>
      <c r="AY648" s="107"/>
      <c r="AZ648" s="107"/>
      <c r="BA648" s="107"/>
      <c r="BB648" s="107"/>
    </row>
    <row r="649" spans="3:54" ht="12.75" customHeight="1" x14ac:dyDescent="0.25">
      <c r="C649" s="107"/>
      <c r="D649" s="107"/>
      <c r="E649" s="107"/>
      <c r="F649" s="107"/>
      <c r="G649" s="107"/>
      <c r="H649" s="107"/>
      <c r="I649" s="107"/>
      <c r="J649" s="107"/>
      <c r="K649" s="107"/>
      <c r="L649" s="107"/>
      <c r="M649" s="107"/>
      <c r="N649" s="107"/>
      <c r="O649" s="107"/>
      <c r="P649" s="107"/>
      <c r="Q649" s="107"/>
      <c r="R649" s="107"/>
      <c r="S649" s="107"/>
      <c r="T649" s="107"/>
      <c r="U649" s="107"/>
      <c r="V649" s="107"/>
      <c r="W649" s="107"/>
      <c r="X649" s="107"/>
      <c r="Y649" s="107"/>
      <c r="Z649" s="107"/>
      <c r="AA649" s="107"/>
      <c r="AB649" s="107"/>
      <c r="AC649" s="107"/>
      <c r="AD649" s="107"/>
      <c r="AE649" s="107"/>
      <c r="AF649" s="107"/>
      <c r="AG649" s="107"/>
      <c r="AH649" s="107"/>
      <c r="AI649" s="107"/>
      <c r="AJ649" s="107"/>
      <c r="AK649" s="107"/>
      <c r="AL649" s="107"/>
      <c r="AM649" s="107"/>
      <c r="AN649" s="107"/>
      <c r="AO649" s="107"/>
      <c r="AP649" s="107"/>
      <c r="AQ649" s="107"/>
      <c r="AR649" s="107"/>
      <c r="AS649" s="107"/>
      <c r="AT649" s="107"/>
      <c r="AU649" s="107"/>
      <c r="AV649" s="107"/>
      <c r="AW649" s="107"/>
      <c r="AX649" s="107"/>
      <c r="AY649" s="107"/>
      <c r="AZ649" s="107"/>
      <c r="BA649" s="107"/>
      <c r="BB649" s="107"/>
    </row>
    <row r="650" spans="3:54" ht="12.75" customHeight="1" x14ac:dyDescent="0.25">
      <c r="C650" s="107"/>
      <c r="D650" s="107"/>
      <c r="E650" s="107"/>
      <c r="F650" s="107"/>
      <c r="G650" s="107"/>
      <c r="H650" s="107"/>
      <c r="I650" s="107"/>
      <c r="J650" s="107"/>
      <c r="K650" s="107"/>
      <c r="L650" s="107"/>
      <c r="M650" s="107"/>
      <c r="N650" s="107"/>
      <c r="O650" s="107"/>
      <c r="P650" s="107"/>
      <c r="Q650" s="107"/>
      <c r="R650" s="107"/>
      <c r="S650" s="107"/>
      <c r="T650" s="107"/>
      <c r="U650" s="107"/>
      <c r="V650" s="107"/>
      <c r="W650" s="107"/>
      <c r="X650" s="107"/>
      <c r="Y650" s="107"/>
      <c r="Z650" s="107"/>
      <c r="AA650" s="107"/>
      <c r="AB650" s="107"/>
      <c r="AC650" s="107"/>
      <c r="AD650" s="107"/>
      <c r="AE650" s="107"/>
      <c r="AF650" s="107"/>
      <c r="AG650" s="107"/>
      <c r="AH650" s="107"/>
      <c r="AI650" s="107"/>
      <c r="AJ650" s="107"/>
      <c r="AK650" s="107"/>
      <c r="AL650" s="107"/>
      <c r="AM650" s="107"/>
      <c r="AN650" s="107"/>
      <c r="AO650" s="107"/>
      <c r="AP650" s="107"/>
      <c r="AQ650" s="107"/>
      <c r="AR650" s="107"/>
      <c r="AS650" s="107"/>
      <c r="AT650" s="107"/>
      <c r="AU650" s="107"/>
      <c r="AV650" s="107"/>
      <c r="AW650" s="107"/>
      <c r="AX650" s="107"/>
      <c r="AY650" s="107"/>
      <c r="AZ650" s="107"/>
      <c r="BA650" s="107"/>
      <c r="BB650" s="107"/>
    </row>
    <row r="651" spans="3:54" ht="12.75" customHeight="1" x14ac:dyDescent="0.25">
      <c r="C651" s="107"/>
      <c r="D651" s="107"/>
      <c r="E651" s="107"/>
      <c r="F651" s="107"/>
      <c r="G651" s="107"/>
      <c r="H651" s="107"/>
      <c r="I651" s="107"/>
      <c r="J651" s="107"/>
      <c r="K651" s="107"/>
      <c r="L651" s="107"/>
      <c r="M651" s="107"/>
      <c r="N651" s="107"/>
      <c r="O651" s="107"/>
      <c r="P651" s="107"/>
      <c r="Q651" s="107"/>
      <c r="R651" s="107"/>
      <c r="S651" s="107"/>
      <c r="T651" s="107"/>
      <c r="U651" s="107"/>
      <c r="V651" s="107"/>
      <c r="W651" s="107"/>
      <c r="X651" s="107"/>
      <c r="Y651" s="107"/>
      <c r="Z651" s="107"/>
      <c r="AA651" s="107"/>
      <c r="AB651" s="107"/>
      <c r="AC651" s="107"/>
      <c r="AD651" s="107"/>
      <c r="AE651" s="107"/>
      <c r="AF651" s="107"/>
      <c r="AG651" s="107"/>
      <c r="AH651" s="107"/>
      <c r="AI651" s="107"/>
      <c r="AJ651" s="107"/>
      <c r="AK651" s="107"/>
      <c r="AL651" s="107"/>
      <c r="AM651" s="107"/>
      <c r="AN651" s="107"/>
      <c r="AO651" s="107"/>
      <c r="AP651" s="107"/>
      <c r="AQ651" s="107"/>
      <c r="AR651" s="107"/>
      <c r="AS651" s="107"/>
      <c r="AT651" s="107"/>
      <c r="AU651" s="107"/>
      <c r="AV651" s="107"/>
      <c r="AW651" s="107"/>
      <c r="AX651" s="107"/>
      <c r="AY651" s="107"/>
      <c r="AZ651" s="107"/>
      <c r="BA651" s="107"/>
      <c r="BB651" s="107"/>
    </row>
    <row r="652" spans="3:54" ht="12.75" customHeight="1" x14ac:dyDescent="0.25">
      <c r="C652" s="107"/>
      <c r="D652" s="107"/>
      <c r="E652" s="107"/>
      <c r="F652" s="107"/>
      <c r="G652" s="107"/>
      <c r="H652" s="107"/>
      <c r="I652" s="107"/>
      <c r="J652" s="107"/>
      <c r="K652" s="107"/>
      <c r="L652" s="107"/>
      <c r="M652" s="107"/>
      <c r="N652" s="107"/>
      <c r="O652" s="107"/>
      <c r="P652" s="107"/>
      <c r="Q652" s="107"/>
      <c r="R652" s="107"/>
      <c r="S652" s="107"/>
      <c r="T652" s="107"/>
      <c r="U652" s="107"/>
      <c r="V652" s="107"/>
      <c r="W652" s="107"/>
      <c r="X652" s="107"/>
      <c r="Y652" s="107"/>
      <c r="Z652" s="107"/>
      <c r="AA652" s="107"/>
      <c r="AB652" s="107"/>
      <c r="AC652" s="107"/>
      <c r="AD652" s="107"/>
      <c r="AE652" s="107"/>
      <c r="AF652" s="107"/>
      <c r="AG652" s="107"/>
      <c r="AH652" s="107"/>
      <c r="AI652" s="107"/>
      <c r="AJ652" s="107"/>
      <c r="AK652" s="107"/>
      <c r="AL652" s="107"/>
      <c r="AM652" s="107"/>
      <c r="AN652" s="107"/>
      <c r="AO652" s="107"/>
      <c r="AP652" s="107"/>
      <c r="AQ652" s="107"/>
      <c r="AR652" s="107"/>
      <c r="AS652" s="107"/>
      <c r="AT652" s="107"/>
      <c r="AU652" s="107"/>
      <c r="AV652" s="107"/>
      <c r="AW652" s="107"/>
      <c r="AX652" s="107"/>
      <c r="AY652" s="107"/>
      <c r="AZ652" s="107"/>
      <c r="BA652" s="107"/>
      <c r="BB652" s="107"/>
    </row>
    <row r="653" spans="3:54" ht="12.75" customHeight="1" x14ac:dyDescent="0.25">
      <c r="C653" s="107"/>
      <c r="D653" s="107"/>
      <c r="E653" s="107"/>
      <c r="F653" s="107"/>
      <c r="G653" s="107"/>
      <c r="H653" s="107"/>
      <c r="I653" s="107"/>
      <c r="J653" s="107"/>
      <c r="K653" s="107"/>
      <c r="L653" s="107"/>
      <c r="M653" s="107"/>
      <c r="N653" s="107"/>
      <c r="O653" s="107"/>
      <c r="P653" s="107"/>
      <c r="Q653" s="107"/>
      <c r="R653" s="107"/>
      <c r="S653" s="107"/>
      <c r="T653" s="107"/>
      <c r="U653" s="107"/>
      <c r="V653" s="107"/>
      <c r="W653" s="107"/>
      <c r="X653" s="107"/>
      <c r="Y653" s="107"/>
      <c r="Z653" s="107"/>
      <c r="AA653" s="107"/>
      <c r="AB653" s="107"/>
      <c r="AC653" s="107"/>
      <c r="AD653" s="107"/>
      <c r="AE653" s="107"/>
      <c r="AF653" s="107"/>
      <c r="AG653" s="107"/>
      <c r="AH653" s="107"/>
      <c r="AI653" s="107"/>
      <c r="AJ653" s="107"/>
      <c r="AK653" s="107"/>
      <c r="AL653" s="107"/>
      <c r="AM653" s="107"/>
      <c r="AN653" s="107"/>
      <c r="AO653" s="107"/>
      <c r="AP653" s="107"/>
      <c r="AQ653" s="107"/>
      <c r="AR653" s="107"/>
      <c r="AS653" s="107"/>
      <c r="AT653" s="107"/>
      <c r="AU653" s="107"/>
      <c r="AV653" s="107"/>
      <c r="AW653" s="107"/>
      <c r="AX653" s="107"/>
      <c r="AY653" s="107"/>
      <c r="AZ653" s="107"/>
      <c r="BA653" s="107"/>
      <c r="BB653" s="107"/>
    </row>
    <row r="654" spans="3:54" ht="12.75" customHeight="1" x14ac:dyDescent="0.25">
      <c r="C654" s="107"/>
      <c r="D654" s="107"/>
      <c r="E654" s="107"/>
      <c r="F654" s="107"/>
      <c r="G654" s="107"/>
      <c r="H654" s="107"/>
      <c r="I654" s="107"/>
      <c r="J654" s="107"/>
      <c r="K654" s="107"/>
      <c r="L654" s="107"/>
      <c r="M654" s="107"/>
      <c r="N654" s="107"/>
      <c r="O654" s="107"/>
      <c r="P654" s="107"/>
      <c r="Q654" s="107"/>
      <c r="R654" s="107"/>
      <c r="S654" s="107"/>
      <c r="T654" s="107"/>
      <c r="U654" s="107"/>
      <c r="V654" s="107"/>
      <c r="W654" s="107"/>
      <c r="X654" s="107"/>
      <c r="Y654" s="107"/>
      <c r="Z654" s="107"/>
      <c r="AA654" s="107"/>
      <c r="AB654" s="107"/>
      <c r="AC654" s="107"/>
      <c r="AD654" s="107"/>
      <c r="AE654" s="107"/>
      <c r="AF654" s="107"/>
      <c r="AG654" s="107"/>
      <c r="AH654" s="107"/>
      <c r="AI654" s="107"/>
      <c r="AJ654" s="107"/>
      <c r="AK654" s="107"/>
      <c r="AL654" s="107"/>
      <c r="AM654" s="107"/>
      <c r="AN654" s="107"/>
      <c r="AO654" s="107"/>
      <c r="AP654" s="107"/>
      <c r="AQ654" s="107"/>
      <c r="AR654" s="107"/>
      <c r="AS654" s="107"/>
      <c r="AT654" s="107"/>
      <c r="AU654" s="107"/>
      <c r="AV654" s="107"/>
      <c r="AW654" s="107"/>
      <c r="AX654" s="107"/>
      <c r="AY654" s="107"/>
      <c r="AZ654" s="107"/>
      <c r="BA654" s="107"/>
      <c r="BB654" s="107"/>
    </row>
    <row r="655" spans="3:54" ht="12.75" customHeight="1" x14ac:dyDescent="0.25">
      <c r="C655" s="107"/>
      <c r="D655" s="107"/>
      <c r="E655" s="107"/>
      <c r="F655" s="107"/>
      <c r="G655" s="107"/>
      <c r="H655" s="107"/>
      <c r="I655" s="107"/>
      <c r="J655" s="107"/>
      <c r="K655" s="107"/>
      <c r="L655" s="107"/>
      <c r="M655" s="107"/>
      <c r="N655" s="107"/>
      <c r="O655" s="107"/>
      <c r="P655" s="107"/>
      <c r="Q655" s="107"/>
      <c r="R655" s="107"/>
      <c r="S655" s="107"/>
      <c r="T655" s="107"/>
      <c r="U655" s="107"/>
      <c r="V655" s="107"/>
      <c r="W655" s="107"/>
      <c r="X655" s="107"/>
      <c r="Y655" s="107"/>
      <c r="Z655" s="107"/>
      <c r="AA655" s="107"/>
      <c r="AB655" s="107"/>
      <c r="AC655" s="107"/>
      <c r="AD655" s="107"/>
      <c r="AE655" s="107"/>
      <c r="AF655" s="107"/>
      <c r="AG655" s="107"/>
      <c r="AH655" s="107"/>
      <c r="AI655" s="107"/>
      <c r="AJ655" s="107"/>
      <c r="AK655" s="107"/>
      <c r="AL655" s="107"/>
      <c r="AM655" s="107"/>
      <c r="AN655" s="107"/>
      <c r="AO655" s="107"/>
      <c r="AP655" s="107"/>
      <c r="AQ655" s="107"/>
      <c r="AR655" s="107"/>
      <c r="AS655" s="107"/>
      <c r="AT655" s="107"/>
      <c r="AU655" s="107"/>
      <c r="AV655" s="107"/>
      <c r="AW655" s="107"/>
      <c r="AX655" s="107"/>
      <c r="AY655" s="107"/>
      <c r="AZ655" s="107"/>
      <c r="BA655" s="107"/>
      <c r="BB655" s="107"/>
    </row>
    <row r="656" spans="3:54" ht="12.75" customHeight="1" x14ac:dyDescent="0.25">
      <c r="C656" s="107"/>
      <c r="D656" s="107"/>
      <c r="E656" s="107"/>
      <c r="F656" s="107"/>
      <c r="G656" s="107"/>
      <c r="H656" s="107"/>
      <c r="I656" s="107"/>
      <c r="J656" s="107"/>
      <c r="K656" s="107"/>
      <c r="L656" s="107"/>
      <c r="M656" s="107"/>
      <c r="N656" s="107"/>
      <c r="O656" s="107"/>
      <c r="P656" s="107"/>
      <c r="Q656" s="107"/>
      <c r="R656" s="107"/>
      <c r="S656" s="107"/>
      <c r="T656" s="107"/>
      <c r="U656" s="107"/>
      <c r="V656" s="107"/>
      <c r="W656" s="107"/>
      <c r="X656" s="107"/>
      <c r="Y656" s="107"/>
      <c r="Z656" s="107"/>
      <c r="AA656" s="107"/>
      <c r="AB656" s="107"/>
      <c r="AC656" s="107"/>
      <c r="AD656" s="107"/>
      <c r="AE656" s="107"/>
      <c r="AF656" s="107"/>
      <c r="AG656" s="107"/>
      <c r="AH656" s="107"/>
      <c r="AI656" s="107"/>
      <c r="AJ656" s="107"/>
      <c r="AK656" s="107"/>
      <c r="AL656" s="107"/>
      <c r="AM656" s="107"/>
      <c r="AN656" s="107"/>
      <c r="AO656" s="107"/>
      <c r="AP656" s="107"/>
      <c r="AQ656" s="107"/>
      <c r="AR656" s="107"/>
      <c r="AS656" s="107"/>
      <c r="AT656" s="107"/>
      <c r="AU656" s="107"/>
      <c r="AV656" s="107"/>
      <c r="AW656" s="107"/>
      <c r="AX656" s="107"/>
      <c r="AY656" s="107"/>
      <c r="AZ656" s="107"/>
      <c r="BA656" s="107"/>
      <c r="BB656" s="107"/>
    </row>
    <row r="657" spans="3:54" ht="12.75" customHeight="1" x14ac:dyDescent="0.25">
      <c r="C657" s="107"/>
      <c r="D657" s="107"/>
      <c r="E657" s="107"/>
      <c r="F657" s="107"/>
      <c r="G657" s="107"/>
      <c r="H657" s="107"/>
      <c r="I657" s="107"/>
      <c r="J657" s="107"/>
      <c r="K657" s="107"/>
      <c r="L657" s="107"/>
      <c r="M657" s="107"/>
      <c r="N657" s="107"/>
      <c r="O657" s="107"/>
      <c r="P657" s="107"/>
      <c r="Q657" s="107"/>
      <c r="R657" s="107"/>
      <c r="S657" s="107"/>
      <c r="T657" s="107"/>
      <c r="U657" s="107"/>
      <c r="V657" s="107"/>
      <c r="W657" s="107"/>
      <c r="X657" s="107"/>
      <c r="Y657" s="107"/>
      <c r="Z657" s="107"/>
      <c r="AA657" s="107"/>
      <c r="AB657" s="107"/>
      <c r="AC657" s="107"/>
      <c r="AD657" s="107"/>
      <c r="AE657" s="107"/>
      <c r="AF657" s="107"/>
      <c r="AG657" s="107"/>
      <c r="AH657" s="107"/>
      <c r="AI657" s="107"/>
      <c r="AJ657" s="107"/>
      <c r="AK657" s="107"/>
      <c r="AL657" s="107"/>
      <c r="AM657" s="107"/>
      <c r="AN657" s="107"/>
      <c r="AO657" s="107"/>
      <c r="AP657" s="107"/>
      <c r="AQ657" s="107"/>
      <c r="AR657" s="107"/>
      <c r="AS657" s="107"/>
      <c r="AT657" s="107"/>
      <c r="AU657" s="107"/>
      <c r="AV657" s="107"/>
      <c r="AW657" s="107"/>
      <c r="AX657" s="107"/>
      <c r="AY657" s="107"/>
      <c r="AZ657" s="107"/>
      <c r="BA657" s="107"/>
      <c r="BB657" s="107"/>
    </row>
    <row r="658" spans="3:54" ht="12.75" customHeight="1" x14ac:dyDescent="0.25">
      <c r="C658" s="107"/>
      <c r="D658" s="107"/>
      <c r="E658" s="107"/>
      <c r="F658" s="107"/>
      <c r="G658" s="107"/>
      <c r="H658" s="107"/>
      <c r="I658" s="107"/>
      <c r="J658" s="107"/>
      <c r="K658" s="107"/>
      <c r="L658" s="107"/>
      <c r="M658" s="107"/>
      <c r="N658" s="107"/>
      <c r="O658" s="107"/>
      <c r="P658" s="107"/>
      <c r="Q658" s="107"/>
      <c r="R658" s="107"/>
      <c r="S658" s="107"/>
      <c r="T658" s="107"/>
      <c r="U658" s="107"/>
      <c r="V658" s="107"/>
      <c r="W658" s="107"/>
      <c r="X658" s="107"/>
      <c r="Y658" s="107"/>
      <c r="Z658" s="107"/>
      <c r="AA658" s="107"/>
      <c r="AB658" s="107"/>
      <c r="AC658" s="107"/>
      <c r="AD658" s="107"/>
      <c r="AE658" s="107"/>
      <c r="AF658" s="107"/>
      <c r="AG658" s="107"/>
      <c r="AH658" s="107"/>
      <c r="AI658" s="107"/>
      <c r="AJ658" s="107"/>
      <c r="AK658" s="107"/>
      <c r="AL658" s="107"/>
      <c r="AM658" s="107"/>
      <c r="AN658" s="107"/>
      <c r="AO658" s="107"/>
      <c r="AP658" s="107"/>
      <c r="AQ658" s="107"/>
      <c r="AR658" s="107"/>
      <c r="AS658" s="107"/>
      <c r="AT658" s="107"/>
      <c r="AU658" s="107"/>
      <c r="AV658" s="107"/>
      <c r="AW658" s="107"/>
      <c r="AX658" s="107"/>
      <c r="AY658" s="107"/>
      <c r="AZ658" s="107"/>
      <c r="BA658" s="107"/>
      <c r="BB658" s="107"/>
    </row>
    <row r="659" spans="3:54" ht="12.75" customHeight="1" x14ac:dyDescent="0.25">
      <c r="C659" s="107"/>
      <c r="D659" s="107"/>
      <c r="E659" s="107"/>
      <c r="F659" s="107"/>
      <c r="G659" s="107"/>
      <c r="H659" s="107"/>
      <c r="I659" s="107"/>
      <c r="J659" s="107"/>
      <c r="K659" s="107"/>
      <c r="L659" s="107"/>
      <c r="M659" s="107"/>
      <c r="N659" s="107"/>
      <c r="O659" s="107"/>
      <c r="P659" s="107"/>
      <c r="Q659" s="107"/>
      <c r="R659" s="107"/>
      <c r="S659" s="107"/>
      <c r="T659" s="107"/>
      <c r="U659" s="107"/>
      <c r="V659" s="107"/>
      <c r="W659" s="107"/>
      <c r="X659" s="107"/>
      <c r="Y659" s="107"/>
      <c r="Z659" s="107"/>
      <c r="AA659" s="107"/>
      <c r="AB659" s="107"/>
      <c r="AC659" s="107"/>
      <c r="AD659" s="107"/>
      <c r="AE659" s="107"/>
      <c r="AF659" s="107"/>
      <c r="AG659" s="107"/>
      <c r="AH659" s="107"/>
      <c r="AI659" s="107"/>
      <c r="AJ659" s="107"/>
      <c r="AK659" s="107"/>
      <c r="AL659" s="107"/>
      <c r="AM659" s="107"/>
      <c r="AN659" s="107"/>
      <c r="AO659" s="107"/>
      <c r="AP659" s="107"/>
      <c r="AQ659" s="107"/>
      <c r="AR659" s="107"/>
      <c r="AS659" s="107"/>
      <c r="AT659" s="107"/>
      <c r="AU659" s="107"/>
      <c r="AV659" s="107"/>
      <c r="AW659" s="107"/>
      <c r="AX659" s="107"/>
      <c r="AY659" s="107"/>
      <c r="AZ659" s="107"/>
      <c r="BA659" s="107"/>
      <c r="BB659" s="107"/>
    </row>
    <row r="660" spans="3:54" ht="12.75" customHeight="1" x14ac:dyDescent="0.25">
      <c r="C660" s="107"/>
      <c r="D660" s="107"/>
      <c r="E660" s="107"/>
      <c r="F660" s="107"/>
      <c r="G660" s="107"/>
      <c r="H660" s="107"/>
      <c r="I660" s="107"/>
      <c r="J660" s="107"/>
      <c r="K660" s="107"/>
      <c r="L660" s="107"/>
      <c r="M660" s="107"/>
      <c r="N660" s="107"/>
      <c r="O660" s="107"/>
      <c r="P660" s="107"/>
      <c r="Q660" s="107"/>
      <c r="R660" s="107"/>
      <c r="S660" s="107"/>
      <c r="T660" s="107"/>
      <c r="U660" s="107"/>
      <c r="V660" s="107"/>
      <c r="W660" s="107"/>
      <c r="X660" s="107"/>
      <c r="Y660" s="107"/>
      <c r="Z660" s="107"/>
      <c r="AA660" s="107"/>
      <c r="AB660" s="107"/>
      <c r="AC660" s="107"/>
      <c r="AD660" s="107"/>
      <c r="AE660" s="107"/>
      <c r="AF660" s="107"/>
      <c r="AG660" s="107"/>
      <c r="AH660" s="107"/>
      <c r="AI660" s="107"/>
      <c r="AJ660" s="107"/>
      <c r="AK660" s="107"/>
      <c r="AL660" s="107"/>
      <c r="AM660" s="107"/>
      <c r="AN660" s="107"/>
      <c r="AO660" s="107"/>
      <c r="AP660" s="107"/>
      <c r="AQ660" s="107"/>
      <c r="AR660" s="107"/>
      <c r="AS660" s="107"/>
      <c r="AT660" s="107"/>
      <c r="AU660" s="107"/>
      <c r="AV660" s="107"/>
      <c r="AW660" s="107"/>
      <c r="AX660" s="107"/>
      <c r="AY660" s="107"/>
      <c r="AZ660" s="107"/>
      <c r="BA660" s="107"/>
      <c r="BB660" s="107"/>
    </row>
    <row r="661" spans="3:54" ht="12.75" customHeight="1" x14ac:dyDescent="0.25">
      <c r="C661" s="107"/>
      <c r="D661" s="107"/>
      <c r="E661" s="107"/>
      <c r="F661" s="107"/>
      <c r="G661" s="107"/>
      <c r="H661" s="107"/>
      <c r="I661" s="107"/>
      <c r="J661" s="107"/>
      <c r="K661" s="107"/>
      <c r="L661" s="107"/>
      <c r="M661" s="107"/>
      <c r="N661" s="107"/>
      <c r="O661" s="107"/>
      <c r="P661" s="107"/>
      <c r="Q661" s="107"/>
      <c r="R661" s="107"/>
      <c r="S661" s="107"/>
      <c r="T661" s="107"/>
      <c r="U661" s="107"/>
      <c r="V661" s="107"/>
      <c r="W661" s="107"/>
      <c r="X661" s="107"/>
      <c r="Y661" s="107"/>
      <c r="Z661" s="107"/>
      <c r="AA661" s="107"/>
      <c r="AB661" s="107"/>
      <c r="AC661" s="107"/>
      <c r="AD661" s="107"/>
      <c r="AE661" s="107"/>
      <c r="AF661" s="107"/>
      <c r="AG661" s="107"/>
      <c r="AH661" s="107"/>
      <c r="AI661" s="107"/>
      <c r="AJ661" s="107"/>
      <c r="AK661" s="107"/>
      <c r="AL661" s="107"/>
      <c r="AM661" s="107"/>
      <c r="AN661" s="107"/>
      <c r="AO661" s="107"/>
      <c r="AP661" s="107"/>
      <c r="AQ661" s="107"/>
      <c r="AR661" s="107"/>
      <c r="AS661" s="107"/>
      <c r="AT661" s="107"/>
      <c r="AU661" s="107"/>
      <c r="AV661" s="107"/>
      <c r="AW661" s="107"/>
      <c r="AX661" s="107"/>
      <c r="AY661" s="107"/>
      <c r="AZ661" s="107"/>
      <c r="BA661" s="107"/>
      <c r="BB661" s="107"/>
    </row>
    <row r="662" spans="3:54" ht="12.75" customHeight="1" x14ac:dyDescent="0.25">
      <c r="C662" s="107"/>
      <c r="D662" s="107"/>
      <c r="E662" s="107"/>
      <c r="F662" s="107"/>
      <c r="G662" s="107"/>
      <c r="H662" s="107"/>
      <c r="I662" s="107"/>
      <c r="J662" s="107"/>
      <c r="K662" s="107"/>
      <c r="L662" s="107"/>
      <c r="M662" s="107"/>
      <c r="N662" s="107"/>
      <c r="O662" s="107"/>
      <c r="P662" s="107"/>
      <c r="Q662" s="107"/>
      <c r="R662" s="107"/>
      <c r="S662" s="107"/>
      <c r="T662" s="107"/>
      <c r="U662" s="107"/>
      <c r="V662" s="107"/>
      <c r="W662" s="107"/>
      <c r="X662" s="107"/>
      <c r="Y662" s="107"/>
      <c r="Z662" s="107"/>
      <c r="AA662" s="107"/>
      <c r="AB662" s="107"/>
      <c r="AC662" s="107"/>
      <c r="AD662" s="107"/>
      <c r="AE662" s="107"/>
      <c r="AF662" s="107"/>
      <c r="AG662" s="107"/>
      <c r="AH662" s="107"/>
      <c r="AI662" s="107"/>
      <c r="AJ662" s="107"/>
      <c r="AK662" s="107"/>
      <c r="AL662" s="107"/>
      <c r="AM662" s="107"/>
      <c r="AN662" s="107"/>
      <c r="AO662" s="107"/>
      <c r="AP662" s="107"/>
      <c r="AQ662" s="107"/>
      <c r="AR662" s="107"/>
      <c r="AS662" s="107"/>
      <c r="AT662" s="107"/>
      <c r="AU662" s="107"/>
      <c r="AV662" s="107"/>
      <c r="AW662" s="107"/>
      <c r="AX662" s="107"/>
      <c r="AY662" s="107"/>
      <c r="AZ662" s="107"/>
      <c r="BA662" s="107"/>
      <c r="BB662" s="107"/>
    </row>
    <row r="663" spans="3:54" ht="12.75" customHeight="1" x14ac:dyDescent="0.25">
      <c r="C663" s="107"/>
      <c r="D663" s="107"/>
      <c r="E663" s="107"/>
      <c r="F663" s="107"/>
      <c r="G663" s="107"/>
      <c r="H663" s="107"/>
      <c r="I663" s="107"/>
      <c r="J663" s="107"/>
      <c r="K663" s="107"/>
      <c r="L663" s="107"/>
      <c r="M663" s="107"/>
      <c r="N663" s="107"/>
      <c r="O663" s="107"/>
      <c r="P663" s="107"/>
      <c r="Q663" s="107"/>
      <c r="R663" s="107"/>
      <c r="S663" s="107"/>
      <c r="T663" s="107"/>
      <c r="U663" s="107"/>
      <c r="V663" s="107"/>
      <c r="W663" s="107"/>
      <c r="X663" s="107"/>
      <c r="Y663" s="107"/>
      <c r="Z663" s="107"/>
      <c r="AA663" s="107"/>
      <c r="AB663" s="107"/>
      <c r="AC663" s="107"/>
      <c r="AD663" s="107"/>
      <c r="AE663" s="107"/>
      <c r="AF663" s="107"/>
      <c r="AG663" s="107"/>
      <c r="AH663" s="107"/>
      <c r="AI663" s="107"/>
      <c r="AJ663" s="107"/>
      <c r="AK663" s="107"/>
      <c r="AL663" s="107"/>
      <c r="AM663" s="107"/>
      <c r="AN663" s="107"/>
      <c r="AO663" s="107"/>
      <c r="AP663" s="107"/>
      <c r="AQ663" s="107"/>
      <c r="AR663" s="107"/>
      <c r="AS663" s="107"/>
      <c r="AT663" s="107"/>
      <c r="AU663" s="107"/>
      <c r="AV663" s="107"/>
      <c r="AW663" s="107"/>
      <c r="AX663" s="107"/>
      <c r="AY663" s="107"/>
      <c r="AZ663" s="107"/>
      <c r="BA663" s="107"/>
      <c r="BB663" s="107"/>
    </row>
    <row r="664" spans="3:54" ht="12.75" customHeight="1" x14ac:dyDescent="0.25">
      <c r="C664" s="107"/>
      <c r="D664" s="107"/>
      <c r="E664" s="107"/>
      <c r="F664" s="107"/>
      <c r="G664" s="107"/>
      <c r="H664" s="107"/>
      <c r="I664" s="107"/>
      <c r="J664" s="107"/>
      <c r="K664" s="107"/>
      <c r="L664" s="107"/>
      <c r="M664" s="107"/>
      <c r="N664" s="107"/>
      <c r="O664" s="107"/>
      <c r="P664" s="107"/>
      <c r="Q664" s="107"/>
      <c r="R664" s="107"/>
      <c r="S664" s="107"/>
      <c r="T664" s="107"/>
      <c r="U664" s="107"/>
      <c r="V664" s="107"/>
      <c r="W664" s="107"/>
      <c r="X664" s="107"/>
      <c r="Y664" s="107"/>
      <c r="Z664" s="107"/>
      <c r="AA664" s="107"/>
      <c r="AB664" s="107"/>
      <c r="AC664" s="107"/>
      <c r="AD664" s="107"/>
      <c r="AE664" s="107"/>
      <c r="AF664" s="107"/>
      <c r="AG664" s="107"/>
      <c r="AH664" s="107"/>
      <c r="AI664" s="107"/>
      <c r="AJ664" s="107"/>
      <c r="AK664" s="107"/>
      <c r="AL664" s="107"/>
      <c r="AM664" s="107"/>
      <c r="AN664" s="107"/>
      <c r="AO664" s="107"/>
      <c r="AP664" s="107"/>
      <c r="AQ664" s="107"/>
      <c r="AR664" s="107"/>
      <c r="AS664" s="107"/>
      <c r="AT664" s="107"/>
      <c r="AU664" s="107"/>
      <c r="AV664" s="107"/>
      <c r="AW664" s="107"/>
      <c r="AX664" s="107"/>
      <c r="AY664" s="107"/>
      <c r="AZ664" s="107"/>
      <c r="BA664" s="107"/>
      <c r="BB664" s="107"/>
    </row>
    <row r="665" spans="3:54" ht="12.75" customHeight="1" x14ac:dyDescent="0.25">
      <c r="C665" s="107"/>
      <c r="D665" s="107"/>
      <c r="E665" s="107"/>
      <c r="F665" s="107"/>
      <c r="G665" s="107"/>
      <c r="H665" s="107"/>
      <c r="I665" s="107"/>
      <c r="J665" s="107"/>
      <c r="K665" s="107"/>
      <c r="L665" s="107"/>
      <c r="M665" s="107"/>
      <c r="N665" s="107"/>
      <c r="O665" s="107"/>
      <c r="P665" s="107"/>
      <c r="Q665" s="107"/>
      <c r="R665" s="107"/>
      <c r="S665" s="107"/>
      <c r="T665" s="107"/>
      <c r="U665" s="107"/>
      <c r="V665" s="107"/>
      <c r="W665" s="107"/>
      <c r="X665" s="107"/>
      <c r="Y665" s="107"/>
      <c r="Z665" s="107"/>
      <c r="AA665" s="107"/>
      <c r="AB665" s="107"/>
      <c r="AC665" s="107"/>
      <c r="AD665" s="107"/>
      <c r="AE665" s="107"/>
      <c r="AF665" s="107"/>
      <c r="AG665" s="107"/>
      <c r="AH665" s="107"/>
      <c r="AI665" s="107"/>
      <c r="AJ665" s="107"/>
      <c r="AK665" s="107"/>
      <c r="AL665" s="107"/>
      <c r="AM665" s="107"/>
      <c r="AN665" s="107"/>
      <c r="AO665" s="107"/>
      <c r="AP665" s="107"/>
      <c r="AQ665" s="107"/>
      <c r="AR665" s="107"/>
      <c r="AS665" s="107"/>
      <c r="AT665" s="107"/>
      <c r="AU665" s="107"/>
      <c r="AV665" s="107"/>
      <c r="AW665" s="107"/>
      <c r="AX665" s="107"/>
      <c r="AY665" s="107"/>
      <c r="AZ665" s="107"/>
      <c r="BA665" s="107"/>
      <c r="BB665" s="107"/>
    </row>
    <row r="666" spans="3:54" ht="12.75" customHeight="1" x14ac:dyDescent="0.25">
      <c r="C666" s="107"/>
      <c r="D666" s="107"/>
      <c r="E666" s="107"/>
      <c r="F666" s="107"/>
      <c r="G666" s="107"/>
      <c r="H666" s="107"/>
      <c r="I666" s="107"/>
      <c r="J666" s="107"/>
      <c r="K666" s="107"/>
      <c r="L666" s="107"/>
      <c r="M666" s="107"/>
      <c r="N666" s="107"/>
      <c r="O666" s="107"/>
      <c r="P666" s="107"/>
      <c r="Q666" s="107"/>
      <c r="R666" s="107"/>
      <c r="S666" s="107"/>
      <c r="T666" s="107"/>
      <c r="U666" s="107"/>
      <c r="V666" s="107"/>
      <c r="W666" s="107"/>
      <c r="X666" s="107"/>
      <c r="Y666" s="107"/>
      <c r="Z666" s="107"/>
      <c r="AA666" s="107"/>
      <c r="AB666" s="107"/>
      <c r="AC666" s="107"/>
      <c r="AD666" s="107"/>
      <c r="AE666" s="107"/>
      <c r="AF666" s="107"/>
      <c r="AG666" s="107"/>
      <c r="AH666" s="107"/>
      <c r="AI666" s="107"/>
      <c r="AJ666" s="107"/>
      <c r="AK666" s="107"/>
      <c r="AL666" s="107"/>
      <c r="AM666" s="107"/>
      <c r="AN666" s="107"/>
      <c r="AO666" s="107"/>
      <c r="AP666" s="107"/>
      <c r="AQ666" s="107"/>
      <c r="AR666" s="107"/>
      <c r="AS666" s="107"/>
      <c r="AT666" s="107"/>
      <c r="AU666" s="107"/>
      <c r="AV666" s="107"/>
      <c r="AW666" s="107"/>
      <c r="AX666" s="107"/>
      <c r="AY666" s="107"/>
      <c r="AZ666" s="107"/>
      <c r="BA666" s="107"/>
      <c r="BB666" s="107"/>
    </row>
    <row r="667" spans="3:54" ht="12.75" customHeight="1" x14ac:dyDescent="0.25">
      <c r="C667" s="107"/>
      <c r="D667" s="107"/>
      <c r="E667" s="107"/>
      <c r="F667" s="107"/>
      <c r="G667" s="107"/>
      <c r="H667" s="107"/>
      <c r="I667" s="107"/>
      <c r="J667" s="107"/>
      <c r="K667" s="107"/>
      <c r="L667" s="107"/>
      <c r="M667" s="107"/>
      <c r="N667" s="107"/>
      <c r="O667" s="107"/>
      <c r="P667" s="107"/>
      <c r="Q667" s="107"/>
      <c r="R667" s="107"/>
      <c r="S667" s="107"/>
      <c r="T667" s="107"/>
      <c r="U667" s="107"/>
      <c r="V667" s="107"/>
      <c r="W667" s="107"/>
      <c r="X667" s="107"/>
      <c r="Y667" s="107"/>
      <c r="Z667" s="107"/>
      <c r="AA667" s="107"/>
      <c r="AB667" s="107"/>
      <c r="AC667" s="107"/>
      <c r="AD667" s="107"/>
      <c r="AE667" s="107"/>
      <c r="AF667" s="107"/>
      <c r="AG667" s="107"/>
      <c r="AH667" s="107"/>
      <c r="AI667" s="107"/>
      <c r="AJ667" s="107"/>
      <c r="AK667" s="107"/>
      <c r="AL667" s="107"/>
      <c r="AM667" s="107"/>
      <c r="AN667" s="107"/>
      <c r="AO667" s="107"/>
      <c r="AP667" s="107"/>
      <c r="AQ667" s="107"/>
      <c r="AR667" s="107"/>
      <c r="AS667" s="107"/>
      <c r="AT667" s="107"/>
      <c r="AU667" s="107"/>
      <c r="AV667" s="107"/>
      <c r="AW667" s="107"/>
      <c r="AX667" s="107"/>
      <c r="AY667" s="107"/>
      <c r="AZ667" s="107"/>
      <c r="BA667" s="107"/>
      <c r="BB667" s="107"/>
    </row>
    <row r="668" spans="3:54" ht="12.75" customHeight="1" x14ac:dyDescent="0.25">
      <c r="C668" s="107"/>
      <c r="D668" s="107"/>
      <c r="E668" s="107"/>
      <c r="F668" s="107"/>
      <c r="G668" s="107"/>
      <c r="H668" s="107"/>
      <c r="I668" s="107"/>
      <c r="J668" s="107"/>
      <c r="K668" s="107"/>
      <c r="L668" s="107"/>
      <c r="M668" s="107"/>
      <c r="N668" s="107"/>
      <c r="O668" s="107"/>
      <c r="P668" s="107"/>
      <c r="Q668" s="107"/>
      <c r="R668" s="107"/>
      <c r="S668" s="107"/>
      <c r="T668" s="107"/>
      <c r="U668" s="107"/>
      <c r="V668" s="107"/>
      <c r="W668" s="107"/>
      <c r="X668" s="107"/>
      <c r="Y668" s="107"/>
      <c r="Z668" s="107"/>
      <c r="AA668" s="107"/>
      <c r="AB668" s="107"/>
      <c r="AC668" s="107"/>
      <c r="AD668" s="107"/>
      <c r="AE668" s="107"/>
      <c r="AF668" s="107"/>
      <c r="AG668" s="107"/>
      <c r="AH668" s="107"/>
      <c r="AI668" s="107"/>
      <c r="AJ668" s="107"/>
      <c r="AK668" s="107"/>
      <c r="AL668" s="107"/>
      <c r="AM668" s="107"/>
      <c r="AN668" s="107"/>
      <c r="AO668" s="107"/>
      <c r="AP668" s="107"/>
      <c r="AQ668" s="107"/>
      <c r="AR668" s="107"/>
      <c r="AS668" s="107"/>
      <c r="AT668" s="107"/>
      <c r="AU668" s="107"/>
      <c r="AV668" s="107"/>
      <c r="AW668" s="107"/>
      <c r="AX668" s="107"/>
      <c r="AY668" s="107"/>
      <c r="AZ668" s="107"/>
      <c r="BA668" s="107"/>
      <c r="BB668" s="107"/>
    </row>
    <row r="669" spans="3:54" ht="12.75" customHeight="1" x14ac:dyDescent="0.25">
      <c r="C669" s="107"/>
      <c r="D669" s="107"/>
      <c r="E669" s="107"/>
      <c r="F669" s="107"/>
      <c r="G669" s="107"/>
      <c r="H669" s="107"/>
      <c r="I669" s="107"/>
      <c r="J669" s="107"/>
      <c r="K669" s="107"/>
      <c r="L669" s="107"/>
      <c r="M669" s="107"/>
      <c r="N669" s="107"/>
      <c r="O669" s="107"/>
      <c r="P669" s="107"/>
      <c r="Q669" s="107"/>
      <c r="R669" s="107"/>
      <c r="S669" s="107"/>
      <c r="T669" s="107"/>
      <c r="U669" s="107"/>
      <c r="V669" s="107"/>
      <c r="W669" s="107"/>
      <c r="X669" s="107"/>
      <c r="Y669" s="107"/>
      <c r="Z669" s="107"/>
      <c r="AA669" s="107"/>
      <c r="AB669" s="107"/>
      <c r="AC669" s="107"/>
      <c r="AD669" s="107"/>
      <c r="AE669" s="107"/>
      <c r="AF669" s="107"/>
      <c r="AG669" s="107"/>
      <c r="AH669" s="107"/>
      <c r="AI669" s="107"/>
      <c r="AJ669" s="107"/>
      <c r="AK669" s="107"/>
      <c r="AL669" s="107"/>
      <c r="AM669" s="107"/>
      <c r="AN669" s="107"/>
      <c r="AO669" s="107"/>
      <c r="AP669" s="107"/>
      <c r="AQ669" s="107"/>
      <c r="AR669" s="107"/>
      <c r="AS669" s="107"/>
      <c r="AT669" s="107"/>
      <c r="AU669" s="107"/>
      <c r="AV669" s="107"/>
      <c r="AW669" s="107"/>
      <c r="AX669" s="107"/>
      <c r="AY669" s="107"/>
      <c r="AZ669" s="107"/>
      <c r="BA669" s="107"/>
      <c r="BB669" s="107"/>
    </row>
    <row r="670" spans="3:54" ht="12.75" customHeight="1" x14ac:dyDescent="0.25">
      <c r="C670" s="107"/>
      <c r="D670" s="107"/>
      <c r="E670" s="107"/>
      <c r="F670" s="107"/>
      <c r="G670" s="107"/>
      <c r="H670" s="107"/>
      <c r="I670" s="107"/>
      <c r="J670" s="107"/>
      <c r="K670" s="107"/>
      <c r="L670" s="107"/>
      <c r="M670" s="107"/>
      <c r="N670" s="107"/>
      <c r="O670" s="107"/>
      <c r="P670" s="107"/>
      <c r="Q670" s="107"/>
      <c r="R670" s="107"/>
      <c r="S670" s="107"/>
      <c r="T670" s="107"/>
      <c r="U670" s="107"/>
      <c r="V670" s="107"/>
      <c r="W670" s="107"/>
      <c r="X670" s="107"/>
      <c r="Y670" s="107"/>
      <c r="Z670" s="107"/>
      <c r="AA670" s="107"/>
      <c r="AB670" s="107"/>
      <c r="AC670" s="107"/>
      <c r="AD670" s="107"/>
      <c r="AE670" s="107"/>
      <c r="AF670" s="107"/>
      <c r="AG670" s="107"/>
      <c r="AH670" s="107"/>
      <c r="AI670" s="107"/>
      <c r="AJ670" s="107"/>
      <c r="AK670" s="107"/>
      <c r="AL670" s="107"/>
      <c r="AM670" s="107"/>
      <c r="AN670" s="107"/>
      <c r="AO670" s="107"/>
      <c r="AP670" s="107"/>
      <c r="AQ670" s="107"/>
      <c r="AR670" s="107"/>
      <c r="AS670" s="107"/>
      <c r="AT670" s="107"/>
      <c r="AU670" s="107"/>
      <c r="AV670" s="107"/>
      <c r="AW670" s="107"/>
      <c r="AX670" s="107"/>
      <c r="AY670" s="107"/>
      <c r="AZ670" s="107"/>
      <c r="BA670" s="107"/>
      <c r="BB670" s="107"/>
    </row>
    <row r="671" spans="3:54" ht="12.75" customHeight="1" x14ac:dyDescent="0.25">
      <c r="C671" s="107"/>
      <c r="D671" s="107"/>
      <c r="E671" s="107"/>
      <c r="F671" s="107"/>
      <c r="G671" s="107"/>
      <c r="H671" s="107"/>
      <c r="I671" s="107"/>
      <c r="J671" s="107"/>
      <c r="K671" s="107"/>
      <c r="L671" s="107"/>
      <c r="M671" s="107"/>
      <c r="N671" s="107"/>
      <c r="O671" s="107"/>
      <c r="P671" s="107"/>
      <c r="Q671" s="107"/>
      <c r="R671" s="107"/>
      <c r="S671" s="107"/>
      <c r="T671" s="107"/>
      <c r="U671" s="107"/>
      <c r="V671" s="107"/>
      <c r="W671" s="107"/>
      <c r="X671" s="107"/>
      <c r="Y671" s="107"/>
      <c r="Z671" s="107"/>
      <c r="AA671" s="107"/>
      <c r="AB671" s="107"/>
      <c r="AC671" s="107"/>
      <c r="AD671" s="107"/>
      <c r="AE671" s="107"/>
      <c r="AF671" s="107"/>
      <c r="AG671" s="107"/>
      <c r="AH671" s="107"/>
      <c r="AI671" s="107"/>
      <c r="AJ671" s="107"/>
      <c r="AK671" s="107"/>
      <c r="AL671" s="107"/>
      <c r="AM671" s="107"/>
      <c r="AN671" s="107"/>
      <c r="AO671" s="107"/>
      <c r="AP671" s="107"/>
      <c r="AQ671" s="107"/>
      <c r="AR671" s="107"/>
      <c r="AS671" s="107"/>
      <c r="AT671" s="107"/>
      <c r="AU671" s="107"/>
      <c r="AV671" s="107"/>
      <c r="AW671" s="107"/>
      <c r="AX671" s="107"/>
      <c r="AY671" s="107"/>
      <c r="AZ671" s="107"/>
      <c r="BA671" s="107"/>
      <c r="BB671" s="107"/>
    </row>
    <row r="672" spans="3:54" ht="12.75" customHeight="1" x14ac:dyDescent="0.25">
      <c r="C672" s="107"/>
      <c r="D672" s="107"/>
      <c r="E672" s="107"/>
      <c r="F672" s="107"/>
      <c r="G672" s="107"/>
      <c r="H672" s="107"/>
      <c r="I672" s="107"/>
      <c r="J672" s="107"/>
      <c r="K672" s="107"/>
      <c r="L672" s="107"/>
      <c r="M672" s="107"/>
      <c r="N672" s="107"/>
      <c r="O672" s="107"/>
      <c r="P672" s="107"/>
      <c r="Q672" s="107"/>
      <c r="R672" s="107"/>
      <c r="S672" s="107"/>
      <c r="T672" s="107"/>
      <c r="U672" s="107"/>
      <c r="V672" s="107"/>
      <c r="W672" s="107"/>
      <c r="X672" s="107"/>
      <c r="Y672" s="107"/>
      <c r="Z672" s="107"/>
      <c r="AA672" s="107"/>
      <c r="AB672" s="107"/>
      <c r="AC672" s="107"/>
      <c r="AD672" s="107"/>
      <c r="AE672" s="107"/>
      <c r="AF672" s="107"/>
      <c r="AG672" s="107"/>
      <c r="AH672" s="107"/>
      <c r="AI672" s="107"/>
      <c r="AJ672" s="107"/>
      <c r="AK672" s="107"/>
      <c r="AL672" s="107"/>
      <c r="AM672" s="107"/>
      <c r="AN672" s="107"/>
      <c r="AO672" s="107"/>
      <c r="AP672" s="107"/>
      <c r="AQ672" s="107"/>
      <c r="AR672" s="107"/>
      <c r="AS672" s="107"/>
      <c r="AT672" s="107"/>
      <c r="AU672" s="107"/>
      <c r="AV672" s="107"/>
      <c r="AW672" s="107"/>
      <c r="AX672" s="107"/>
      <c r="AY672" s="107"/>
      <c r="AZ672" s="107"/>
      <c r="BA672" s="107"/>
      <c r="BB672" s="107"/>
    </row>
    <row r="673" spans="3:54" ht="12.75" customHeight="1" x14ac:dyDescent="0.25">
      <c r="C673" s="107"/>
      <c r="D673" s="107"/>
      <c r="E673" s="107"/>
      <c r="F673" s="107"/>
      <c r="G673" s="107"/>
      <c r="H673" s="107"/>
      <c r="I673" s="107"/>
      <c r="J673" s="107"/>
      <c r="K673" s="107"/>
      <c r="L673" s="107"/>
      <c r="M673" s="107"/>
      <c r="N673" s="107"/>
      <c r="O673" s="107"/>
      <c r="P673" s="107"/>
      <c r="Q673" s="107"/>
      <c r="R673" s="107"/>
      <c r="S673" s="107"/>
      <c r="T673" s="107"/>
      <c r="U673" s="107"/>
      <c r="V673" s="107"/>
      <c r="W673" s="107"/>
      <c r="X673" s="107"/>
      <c r="Y673" s="107"/>
      <c r="Z673" s="107"/>
      <c r="AA673" s="107"/>
      <c r="AB673" s="107"/>
      <c r="AC673" s="107"/>
      <c r="AD673" s="107"/>
      <c r="AE673" s="107"/>
      <c r="AF673" s="107"/>
      <c r="AG673" s="107"/>
      <c r="AH673" s="107"/>
      <c r="AI673" s="107"/>
      <c r="AJ673" s="107"/>
      <c r="AK673" s="107"/>
      <c r="AL673" s="107"/>
      <c r="AM673" s="107"/>
      <c r="AN673" s="107"/>
      <c r="AO673" s="107"/>
      <c r="AP673" s="107"/>
      <c r="AQ673" s="107"/>
      <c r="AR673" s="107"/>
      <c r="AS673" s="107"/>
      <c r="AT673" s="107"/>
      <c r="AU673" s="107"/>
      <c r="AV673" s="107"/>
      <c r="AW673" s="107"/>
      <c r="AX673" s="107"/>
      <c r="AY673" s="107"/>
      <c r="AZ673" s="107"/>
      <c r="BA673" s="107"/>
      <c r="BB673" s="107"/>
    </row>
    <row r="674" spans="3:54" ht="12.75" customHeight="1" x14ac:dyDescent="0.25">
      <c r="C674" s="107"/>
      <c r="D674" s="107"/>
      <c r="E674" s="107"/>
      <c r="F674" s="107"/>
      <c r="G674" s="107"/>
      <c r="H674" s="107"/>
      <c r="I674" s="107"/>
      <c r="J674" s="107"/>
      <c r="K674" s="107"/>
      <c r="L674" s="107"/>
      <c r="M674" s="107"/>
      <c r="N674" s="107"/>
      <c r="O674" s="107"/>
      <c r="P674" s="107"/>
      <c r="Q674" s="107"/>
      <c r="R674" s="107"/>
      <c r="S674" s="107"/>
      <c r="T674" s="107"/>
      <c r="U674" s="107"/>
      <c r="V674" s="107"/>
      <c r="W674" s="107"/>
      <c r="X674" s="107"/>
      <c r="Y674" s="107"/>
      <c r="Z674" s="107"/>
      <c r="AA674" s="107"/>
      <c r="AB674" s="107"/>
      <c r="AC674" s="107"/>
      <c r="AD674" s="107"/>
      <c r="AE674" s="107"/>
      <c r="AF674" s="107"/>
      <c r="AG674" s="107"/>
      <c r="AH674" s="107"/>
      <c r="AI674" s="107"/>
      <c r="AJ674" s="107"/>
      <c r="AK674" s="107"/>
      <c r="AL674" s="107"/>
      <c r="AM674" s="107"/>
      <c r="AN674" s="107"/>
      <c r="AO674" s="107"/>
      <c r="AP674" s="107"/>
      <c r="AQ674" s="107"/>
      <c r="AR674" s="107"/>
      <c r="AS674" s="107"/>
      <c r="AT674" s="107"/>
      <c r="AU674" s="107"/>
      <c r="AV674" s="107"/>
      <c r="AW674" s="107"/>
      <c r="AX674" s="107"/>
      <c r="AY674" s="107"/>
      <c r="AZ674" s="107"/>
      <c r="BA674" s="107"/>
      <c r="BB674" s="107"/>
    </row>
    <row r="675" spans="3:54" ht="12.75" customHeight="1" x14ac:dyDescent="0.25">
      <c r="C675" s="107"/>
      <c r="D675" s="107"/>
      <c r="E675" s="107"/>
      <c r="F675" s="107"/>
      <c r="G675" s="107"/>
      <c r="H675" s="107"/>
      <c r="I675" s="107"/>
      <c r="J675" s="107"/>
      <c r="K675" s="107"/>
      <c r="L675" s="107"/>
      <c r="M675" s="107"/>
      <c r="N675" s="107"/>
      <c r="O675" s="107"/>
      <c r="P675" s="107"/>
      <c r="Q675" s="107"/>
      <c r="R675" s="107"/>
      <c r="S675" s="107"/>
      <c r="T675" s="107"/>
      <c r="U675" s="107"/>
      <c r="V675" s="107"/>
      <c r="W675" s="107"/>
      <c r="X675" s="107"/>
      <c r="Y675" s="107"/>
      <c r="Z675" s="107"/>
      <c r="AA675" s="107"/>
      <c r="AB675" s="107"/>
      <c r="AC675" s="107"/>
      <c r="AD675" s="107"/>
      <c r="AE675" s="107"/>
      <c r="AF675" s="107"/>
      <c r="AG675" s="107"/>
      <c r="AH675" s="107"/>
      <c r="AI675" s="107"/>
      <c r="AJ675" s="107"/>
      <c r="AK675" s="107"/>
      <c r="AL675" s="107"/>
      <c r="AM675" s="107"/>
      <c r="AN675" s="107"/>
      <c r="AO675" s="107"/>
      <c r="AP675" s="107"/>
      <c r="AQ675" s="107"/>
      <c r="AR675" s="107"/>
      <c r="AS675" s="107"/>
      <c r="AT675" s="107"/>
      <c r="AU675" s="107"/>
      <c r="AV675" s="107"/>
      <c r="AW675" s="107"/>
      <c r="AX675" s="107"/>
      <c r="AY675" s="107"/>
      <c r="AZ675" s="107"/>
      <c r="BA675" s="107"/>
      <c r="BB675" s="107"/>
    </row>
    <row r="676" spans="3:54" ht="12.75" customHeight="1" x14ac:dyDescent="0.25">
      <c r="C676" s="107"/>
      <c r="D676" s="107"/>
      <c r="E676" s="107"/>
      <c r="F676" s="107"/>
      <c r="G676" s="107"/>
      <c r="H676" s="107"/>
      <c r="I676" s="107"/>
      <c r="J676" s="107"/>
      <c r="K676" s="107"/>
      <c r="L676" s="107"/>
      <c r="M676" s="107"/>
      <c r="N676" s="107"/>
      <c r="O676" s="107"/>
      <c r="P676" s="107"/>
      <c r="Q676" s="107"/>
      <c r="R676" s="107"/>
      <c r="S676" s="107"/>
      <c r="T676" s="107"/>
      <c r="U676" s="107"/>
      <c r="V676" s="107"/>
      <c r="W676" s="107"/>
      <c r="X676" s="107"/>
      <c r="Y676" s="107"/>
      <c r="Z676" s="107"/>
      <c r="AA676" s="107"/>
      <c r="AB676" s="107"/>
      <c r="AC676" s="107"/>
      <c r="AD676" s="107"/>
      <c r="AE676" s="107"/>
      <c r="AF676" s="107"/>
      <c r="AG676" s="107"/>
      <c r="AH676" s="107"/>
      <c r="AI676" s="107"/>
      <c r="AJ676" s="107"/>
      <c r="AK676" s="107"/>
      <c r="AL676" s="107"/>
      <c r="AM676" s="107"/>
      <c r="AN676" s="107"/>
      <c r="AO676" s="107"/>
      <c r="AP676" s="107"/>
      <c r="AQ676" s="107"/>
      <c r="AR676" s="107"/>
      <c r="AS676" s="107"/>
      <c r="AT676" s="107"/>
      <c r="AU676" s="107"/>
      <c r="AV676" s="107"/>
      <c r="AW676" s="107"/>
      <c r="AX676" s="107"/>
      <c r="AY676" s="107"/>
      <c r="AZ676" s="107"/>
      <c r="BA676" s="107"/>
      <c r="BB676" s="107"/>
    </row>
    <row r="677" spans="3:54" ht="12.75" customHeight="1" x14ac:dyDescent="0.25">
      <c r="C677" s="107"/>
      <c r="D677" s="107"/>
      <c r="E677" s="107"/>
      <c r="F677" s="107"/>
      <c r="G677" s="107"/>
      <c r="H677" s="107"/>
      <c r="I677" s="107"/>
      <c r="J677" s="107"/>
      <c r="K677" s="107"/>
      <c r="L677" s="107"/>
      <c r="M677" s="107"/>
      <c r="N677" s="107"/>
      <c r="O677" s="107"/>
      <c r="P677" s="107"/>
      <c r="Q677" s="107"/>
      <c r="R677" s="107"/>
      <c r="S677" s="107"/>
      <c r="T677" s="107"/>
      <c r="U677" s="107"/>
      <c r="V677" s="107"/>
      <c r="W677" s="107"/>
      <c r="X677" s="107"/>
      <c r="Y677" s="107"/>
      <c r="Z677" s="107"/>
      <c r="AA677" s="107"/>
      <c r="AB677" s="107"/>
      <c r="AC677" s="107"/>
      <c r="AD677" s="107"/>
      <c r="AE677" s="107"/>
      <c r="AF677" s="107"/>
      <c r="AG677" s="107"/>
      <c r="AH677" s="107"/>
      <c r="AI677" s="107"/>
      <c r="AJ677" s="107"/>
      <c r="AK677" s="107"/>
      <c r="AL677" s="107"/>
      <c r="AM677" s="107"/>
      <c r="AN677" s="107"/>
      <c r="AO677" s="107"/>
      <c r="AP677" s="107"/>
      <c r="AQ677" s="107"/>
      <c r="AR677" s="107"/>
      <c r="AS677" s="107"/>
      <c r="AT677" s="107"/>
      <c r="AU677" s="107"/>
      <c r="AV677" s="107"/>
      <c r="AW677" s="107"/>
      <c r="AX677" s="107"/>
      <c r="AY677" s="107"/>
      <c r="AZ677" s="107"/>
      <c r="BA677" s="107"/>
      <c r="BB677" s="107"/>
    </row>
    <row r="678" spans="3:54" ht="12.75" customHeight="1" x14ac:dyDescent="0.25">
      <c r="C678" s="107"/>
      <c r="D678" s="107"/>
      <c r="E678" s="107"/>
      <c r="F678" s="107"/>
      <c r="G678" s="107"/>
      <c r="H678" s="107"/>
      <c r="I678" s="107"/>
      <c r="J678" s="107"/>
      <c r="K678" s="107"/>
      <c r="L678" s="107"/>
      <c r="M678" s="107"/>
      <c r="N678" s="107"/>
      <c r="O678" s="107"/>
      <c r="P678" s="107"/>
      <c r="Q678" s="107"/>
      <c r="R678" s="107"/>
      <c r="S678" s="107"/>
      <c r="T678" s="107"/>
      <c r="U678" s="107"/>
      <c r="V678" s="107"/>
      <c r="W678" s="107"/>
      <c r="X678" s="107"/>
      <c r="Y678" s="107"/>
      <c r="Z678" s="107"/>
      <c r="AA678" s="107"/>
      <c r="AB678" s="107"/>
      <c r="AC678" s="107"/>
      <c r="AD678" s="107"/>
      <c r="AE678" s="107"/>
      <c r="AF678" s="107"/>
      <c r="AG678" s="107"/>
      <c r="AH678" s="107"/>
      <c r="AI678" s="107"/>
      <c r="AJ678" s="107"/>
      <c r="AK678" s="107"/>
      <c r="AL678" s="107"/>
      <c r="AM678" s="107"/>
      <c r="AN678" s="107"/>
      <c r="AO678" s="107"/>
      <c r="AP678" s="107"/>
      <c r="AQ678" s="107"/>
      <c r="AR678" s="107"/>
      <c r="AS678" s="107"/>
      <c r="AT678" s="107"/>
      <c r="AU678" s="107"/>
      <c r="AV678" s="107"/>
      <c r="AW678" s="107"/>
      <c r="AX678" s="107"/>
      <c r="AY678" s="107"/>
      <c r="AZ678" s="107"/>
      <c r="BA678" s="107"/>
      <c r="BB678" s="107"/>
    </row>
    <row r="679" spans="3:54" ht="12.75" customHeight="1" x14ac:dyDescent="0.25">
      <c r="C679" s="107"/>
      <c r="D679" s="107"/>
      <c r="E679" s="107"/>
      <c r="F679" s="107"/>
      <c r="G679" s="107"/>
      <c r="H679" s="107"/>
      <c r="I679" s="107"/>
      <c r="J679" s="107"/>
      <c r="K679" s="107"/>
      <c r="L679" s="107"/>
      <c r="M679" s="107"/>
      <c r="N679" s="107"/>
      <c r="O679" s="107"/>
      <c r="P679" s="107"/>
      <c r="Q679" s="107"/>
      <c r="R679" s="107"/>
      <c r="S679" s="107"/>
      <c r="T679" s="107"/>
      <c r="U679" s="107"/>
      <c r="V679" s="107"/>
      <c r="W679" s="107"/>
      <c r="X679" s="107"/>
      <c r="Y679" s="107"/>
      <c r="Z679" s="107"/>
      <c r="AA679" s="107"/>
      <c r="AB679" s="107"/>
      <c r="AC679" s="107"/>
      <c r="AD679" s="107"/>
      <c r="AE679" s="107"/>
      <c r="AF679" s="107"/>
      <c r="AG679" s="107"/>
      <c r="AH679" s="107"/>
      <c r="AI679" s="107"/>
      <c r="AJ679" s="107"/>
      <c r="AK679" s="107"/>
      <c r="AL679" s="107"/>
      <c r="AM679" s="107"/>
      <c r="AN679" s="107"/>
      <c r="AO679" s="107"/>
      <c r="AP679" s="107"/>
      <c r="AQ679" s="107"/>
      <c r="AR679" s="107"/>
      <c r="AS679" s="107"/>
      <c r="AT679" s="107"/>
      <c r="AU679" s="107"/>
      <c r="AV679" s="107"/>
      <c r="AW679" s="107"/>
      <c r="AX679" s="107"/>
      <c r="AY679" s="107"/>
      <c r="AZ679" s="107"/>
      <c r="BA679" s="107"/>
      <c r="BB679" s="107"/>
    </row>
    <row r="680" spans="3:54" ht="12.75" customHeight="1" x14ac:dyDescent="0.25">
      <c r="C680" s="107"/>
      <c r="D680" s="107"/>
      <c r="E680" s="107"/>
      <c r="F680" s="107"/>
      <c r="G680" s="107"/>
      <c r="H680" s="107"/>
      <c r="I680" s="107"/>
      <c r="J680" s="107"/>
      <c r="K680" s="107"/>
      <c r="L680" s="107"/>
      <c r="M680" s="107"/>
      <c r="N680" s="107"/>
      <c r="O680" s="107"/>
      <c r="P680" s="107"/>
      <c r="Q680" s="107"/>
      <c r="R680" s="107"/>
      <c r="S680" s="107"/>
      <c r="T680" s="107"/>
      <c r="U680" s="107"/>
      <c r="V680" s="107"/>
      <c r="W680" s="107"/>
      <c r="X680" s="107"/>
      <c r="Y680" s="107"/>
      <c r="Z680" s="107"/>
      <c r="AA680" s="107"/>
      <c r="AB680" s="107"/>
      <c r="AC680" s="107"/>
      <c r="AD680" s="107"/>
      <c r="AE680" s="107"/>
      <c r="AF680" s="107"/>
      <c r="AG680" s="107"/>
      <c r="AH680" s="107"/>
      <c r="AI680" s="107"/>
      <c r="AJ680" s="107"/>
      <c r="AK680" s="107"/>
      <c r="AL680" s="107"/>
      <c r="AM680" s="107"/>
      <c r="AN680" s="107"/>
      <c r="AO680" s="107"/>
      <c r="AP680" s="107"/>
      <c r="AQ680" s="107"/>
      <c r="AR680" s="107"/>
      <c r="AS680" s="107"/>
      <c r="AT680" s="107"/>
      <c r="AU680" s="107"/>
      <c r="AV680" s="107"/>
      <c r="AW680" s="107"/>
      <c r="AX680" s="107"/>
      <c r="AY680" s="107"/>
      <c r="AZ680" s="107"/>
      <c r="BA680" s="107"/>
      <c r="BB680" s="107"/>
    </row>
    <row r="681" spans="3:54" ht="12.75" customHeight="1" x14ac:dyDescent="0.25">
      <c r="C681" s="107"/>
      <c r="D681" s="107"/>
      <c r="E681" s="107"/>
      <c r="F681" s="107"/>
      <c r="G681" s="107"/>
      <c r="H681" s="107"/>
      <c r="I681" s="107"/>
      <c r="J681" s="107"/>
      <c r="K681" s="107"/>
      <c r="L681" s="107"/>
      <c r="M681" s="107"/>
      <c r="N681" s="107"/>
      <c r="O681" s="107"/>
      <c r="P681" s="107"/>
      <c r="Q681" s="107"/>
      <c r="R681" s="107"/>
      <c r="S681" s="107"/>
      <c r="T681" s="107"/>
      <c r="U681" s="107"/>
      <c r="V681" s="107"/>
      <c r="W681" s="107"/>
      <c r="X681" s="107"/>
      <c r="Y681" s="107"/>
      <c r="Z681" s="107"/>
      <c r="AA681" s="107"/>
      <c r="AB681" s="107"/>
      <c r="AC681" s="107"/>
      <c r="AD681" s="107"/>
      <c r="AE681" s="107"/>
      <c r="AF681" s="107"/>
      <c r="AG681" s="107"/>
      <c r="AH681" s="107"/>
      <c r="AI681" s="107"/>
      <c r="AJ681" s="107"/>
      <c r="AK681" s="107"/>
      <c r="AL681" s="107"/>
      <c r="AM681" s="107"/>
      <c r="AN681" s="107"/>
      <c r="AO681" s="107"/>
      <c r="AP681" s="107"/>
      <c r="AQ681" s="107"/>
      <c r="AR681" s="107"/>
      <c r="AS681" s="107"/>
      <c r="AT681" s="107"/>
      <c r="AU681" s="107"/>
      <c r="AV681" s="107"/>
      <c r="AW681" s="107"/>
      <c r="AX681" s="107"/>
      <c r="AY681" s="107"/>
      <c r="AZ681" s="107"/>
      <c r="BA681" s="107"/>
      <c r="BB681" s="107"/>
    </row>
    <row r="682" spans="3:54" ht="12.75" customHeight="1" x14ac:dyDescent="0.25">
      <c r="C682" s="107"/>
      <c r="D682" s="107"/>
      <c r="E682" s="107"/>
      <c r="F682" s="107"/>
      <c r="G682" s="107"/>
      <c r="H682" s="107"/>
      <c r="I682" s="107"/>
      <c r="J682" s="107"/>
      <c r="K682" s="107"/>
      <c r="L682" s="107"/>
      <c r="M682" s="107"/>
      <c r="N682" s="107"/>
      <c r="O682" s="107"/>
      <c r="P682" s="107"/>
      <c r="Q682" s="107"/>
      <c r="R682" s="107"/>
      <c r="S682" s="107"/>
      <c r="T682" s="107"/>
      <c r="U682" s="107"/>
      <c r="V682" s="107"/>
      <c r="W682" s="107"/>
      <c r="X682" s="107"/>
      <c r="Y682" s="107"/>
      <c r="Z682" s="107"/>
      <c r="AA682" s="107"/>
      <c r="AB682" s="107"/>
      <c r="AC682" s="107"/>
      <c r="AD682" s="107"/>
      <c r="AE682" s="107"/>
      <c r="AF682" s="107"/>
      <c r="AG682" s="107"/>
      <c r="AH682" s="107"/>
      <c r="AI682" s="107"/>
      <c r="AJ682" s="107"/>
      <c r="AK682" s="107"/>
      <c r="AL682" s="107"/>
      <c r="AM682" s="107"/>
      <c r="AN682" s="107"/>
      <c r="AO682" s="107"/>
      <c r="AP682" s="107"/>
      <c r="AQ682" s="107"/>
      <c r="AR682" s="107"/>
      <c r="AS682" s="107"/>
      <c r="AT682" s="107"/>
      <c r="AU682" s="107"/>
      <c r="AV682" s="107"/>
      <c r="AW682" s="107"/>
      <c r="AX682" s="107"/>
      <c r="AY682" s="107"/>
      <c r="AZ682" s="107"/>
      <c r="BA682" s="107"/>
      <c r="BB682" s="107"/>
    </row>
    <row r="683" spans="3:54" ht="12.75" customHeight="1" x14ac:dyDescent="0.25">
      <c r="C683" s="107"/>
      <c r="D683" s="107"/>
      <c r="E683" s="107"/>
      <c r="F683" s="107"/>
      <c r="G683" s="107"/>
      <c r="H683" s="107"/>
      <c r="I683" s="107"/>
      <c r="J683" s="107"/>
      <c r="K683" s="107"/>
      <c r="L683" s="107"/>
      <c r="M683" s="107"/>
      <c r="N683" s="107"/>
      <c r="O683" s="107"/>
      <c r="P683" s="107"/>
      <c r="Q683" s="107"/>
      <c r="R683" s="107"/>
      <c r="S683" s="107"/>
      <c r="T683" s="107"/>
      <c r="U683" s="107"/>
      <c r="V683" s="107"/>
      <c r="W683" s="107"/>
      <c r="X683" s="107"/>
      <c r="Y683" s="107"/>
      <c r="Z683" s="107"/>
      <c r="AA683" s="107"/>
      <c r="AB683" s="107"/>
      <c r="AC683" s="107"/>
      <c r="AD683" s="107"/>
      <c r="AE683" s="107"/>
      <c r="AF683" s="107"/>
      <c r="AG683" s="107"/>
      <c r="AH683" s="107"/>
      <c r="AI683" s="107"/>
      <c r="AJ683" s="107"/>
      <c r="AK683" s="107"/>
      <c r="AL683" s="107"/>
      <c r="AM683" s="107"/>
      <c r="AN683" s="107"/>
      <c r="AO683" s="107"/>
      <c r="AP683" s="107"/>
      <c r="AQ683" s="107"/>
      <c r="AR683" s="107"/>
      <c r="AS683" s="107"/>
      <c r="AT683" s="107"/>
      <c r="AU683" s="107"/>
      <c r="AV683" s="107"/>
      <c r="AW683" s="107"/>
      <c r="AX683" s="107"/>
      <c r="AY683" s="107"/>
      <c r="AZ683" s="107"/>
      <c r="BA683" s="107"/>
      <c r="BB683" s="107"/>
    </row>
    <row r="684" spans="3:54" ht="12.75" customHeight="1" x14ac:dyDescent="0.25">
      <c r="C684" s="107"/>
      <c r="D684" s="107"/>
      <c r="E684" s="107"/>
      <c r="F684" s="107"/>
      <c r="G684" s="107"/>
      <c r="H684" s="107"/>
      <c r="I684" s="107"/>
      <c r="J684" s="107"/>
      <c r="K684" s="107"/>
      <c r="L684" s="107"/>
      <c r="M684" s="107"/>
      <c r="N684" s="107"/>
      <c r="O684" s="107"/>
      <c r="P684" s="107"/>
      <c r="Q684" s="107"/>
      <c r="R684" s="107"/>
      <c r="S684" s="107"/>
      <c r="T684" s="107"/>
      <c r="U684" s="107"/>
      <c r="V684" s="107"/>
      <c r="W684" s="107"/>
      <c r="X684" s="107"/>
      <c r="Y684" s="107"/>
      <c r="Z684" s="107"/>
      <c r="AA684" s="107"/>
      <c r="AB684" s="107"/>
      <c r="AC684" s="107"/>
      <c r="AD684" s="107"/>
      <c r="AE684" s="107"/>
      <c r="AF684" s="107"/>
      <c r="AG684" s="107"/>
      <c r="AH684" s="107"/>
      <c r="AI684" s="107"/>
      <c r="AJ684" s="107"/>
      <c r="AK684" s="107"/>
      <c r="AL684" s="107"/>
      <c r="AM684" s="107"/>
      <c r="AN684" s="107"/>
      <c r="AO684" s="107"/>
      <c r="AP684" s="107"/>
      <c r="AQ684" s="107"/>
      <c r="AR684" s="107"/>
      <c r="AS684" s="107"/>
      <c r="AT684" s="107"/>
      <c r="AU684" s="107"/>
      <c r="AV684" s="107"/>
      <c r="AW684" s="107"/>
      <c r="AX684" s="107"/>
      <c r="AY684" s="107"/>
      <c r="AZ684" s="107"/>
      <c r="BA684" s="107"/>
      <c r="BB684" s="107"/>
    </row>
    <row r="685" spans="3:54" ht="12.75" customHeight="1" x14ac:dyDescent="0.25">
      <c r="C685" s="107"/>
      <c r="D685" s="107"/>
      <c r="E685" s="107"/>
      <c r="F685" s="107"/>
      <c r="G685" s="107"/>
      <c r="H685" s="107"/>
      <c r="I685" s="107"/>
      <c r="J685" s="107"/>
      <c r="K685" s="107"/>
      <c r="L685" s="107"/>
      <c r="M685" s="107"/>
      <c r="N685" s="107"/>
      <c r="O685" s="107"/>
      <c r="P685" s="107"/>
      <c r="Q685" s="107"/>
      <c r="R685" s="107"/>
      <c r="S685" s="107"/>
      <c r="T685" s="107"/>
      <c r="U685" s="107"/>
      <c r="V685" s="107"/>
      <c r="W685" s="107"/>
      <c r="X685" s="107"/>
      <c r="Y685" s="107"/>
      <c r="Z685" s="107"/>
      <c r="AA685" s="107"/>
      <c r="AB685" s="107"/>
      <c r="AC685" s="107"/>
      <c r="AD685" s="107"/>
      <c r="AE685" s="107"/>
      <c r="AF685" s="107"/>
      <c r="AG685" s="107"/>
      <c r="AH685" s="107"/>
      <c r="AI685" s="107"/>
      <c r="AJ685" s="107"/>
      <c r="AK685" s="107"/>
      <c r="AL685" s="107"/>
      <c r="AM685" s="107"/>
      <c r="AN685" s="107"/>
      <c r="AO685" s="107"/>
      <c r="AP685" s="107"/>
      <c r="AQ685" s="107"/>
      <c r="AR685" s="107"/>
      <c r="AS685" s="107"/>
      <c r="AT685" s="107"/>
      <c r="AU685" s="107"/>
      <c r="AV685" s="107"/>
      <c r="AW685" s="107"/>
      <c r="AX685" s="107"/>
      <c r="AY685" s="107"/>
      <c r="AZ685" s="107"/>
      <c r="BA685" s="107"/>
      <c r="BB685" s="107"/>
    </row>
    <row r="686" spans="3:54" ht="12.75" customHeight="1" x14ac:dyDescent="0.25">
      <c r="C686" s="107"/>
      <c r="D686" s="107"/>
      <c r="E686" s="107"/>
      <c r="F686" s="107"/>
      <c r="G686" s="107"/>
      <c r="H686" s="107"/>
      <c r="I686" s="107"/>
      <c r="J686" s="107"/>
      <c r="K686" s="107"/>
      <c r="L686" s="107"/>
      <c r="M686" s="107"/>
      <c r="N686" s="107"/>
      <c r="O686" s="107"/>
      <c r="P686" s="107"/>
      <c r="Q686" s="107"/>
      <c r="R686" s="107"/>
      <c r="S686" s="107"/>
      <c r="T686" s="107"/>
      <c r="U686" s="107"/>
      <c r="V686" s="107"/>
      <c r="W686" s="107"/>
      <c r="X686" s="107"/>
      <c r="Y686" s="107"/>
      <c r="Z686" s="107"/>
      <c r="AA686" s="107"/>
      <c r="AB686" s="107"/>
      <c r="AC686" s="107"/>
      <c r="AD686" s="107"/>
      <c r="AE686" s="107"/>
      <c r="AF686" s="107"/>
      <c r="AG686" s="107"/>
      <c r="AH686" s="107"/>
      <c r="AI686" s="107"/>
      <c r="AJ686" s="107"/>
      <c r="AK686" s="107"/>
      <c r="AL686" s="107"/>
      <c r="AM686" s="107"/>
      <c r="AN686" s="107"/>
      <c r="AO686" s="107"/>
      <c r="AP686" s="107"/>
      <c r="AQ686" s="107"/>
      <c r="AR686" s="107"/>
      <c r="AS686" s="107"/>
      <c r="AT686" s="107"/>
      <c r="AU686" s="107"/>
      <c r="AV686" s="107"/>
      <c r="AW686" s="107"/>
      <c r="AX686" s="107"/>
      <c r="AY686" s="107"/>
      <c r="AZ686" s="107"/>
      <c r="BA686" s="107"/>
      <c r="BB686" s="107"/>
    </row>
    <row r="687" spans="3:54" ht="12.75" customHeight="1" x14ac:dyDescent="0.25">
      <c r="C687" s="107"/>
      <c r="D687" s="107"/>
      <c r="E687" s="107"/>
      <c r="F687" s="107"/>
      <c r="G687" s="107"/>
      <c r="H687" s="107"/>
      <c r="I687" s="107"/>
      <c r="J687" s="107"/>
      <c r="K687" s="107"/>
      <c r="L687" s="107"/>
      <c r="M687" s="107"/>
      <c r="N687" s="107"/>
      <c r="O687" s="107"/>
      <c r="P687" s="107"/>
      <c r="Q687" s="107"/>
      <c r="R687" s="107"/>
      <c r="S687" s="107"/>
      <c r="T687" s="107"/>
      <c r="U687" s="107"/>
      <c r="V687" s="107"/>
      <c r="W687" s="107"/>
      <c r="X687" s="107"/>
      <c r="Y687" s="107"/>
      <c r="Z687" s="107"/>
      <c r="AA687" s="107"/>
      <c r="AB687" s="107"/>
      <c r="AC687" s="107"/>
      <c r="AD687" s="107"/>
      <c r="AE687" s="107"/>
      <c r="AF687" s="107"/>
      <c r="AG687" s="107"/>
      <c r="AH687" s="107"/>
      <c r="AI687" s="107"/>
      <c r="AJ687" s="107"/>
      <c r="AK687" s="107"/>
      <c r="AL687" s="107"/>
      <c r="AM687" s="107"/>
      <c r="AN687" s="107"/>
      <c r="AO687" s="107"/>
      <c r="AP687" s="107"/>
      <c r="AQ687" s="107"/>
      <c r="AR687" s="107"/>
      <c r="AS687" s="107"/>
      <c r="AT687" s="107"/>
      <c r="AU687" s="107"/>
      <c r="AV687" s="107"/>
      <c r="AW687" s="107"/>
      <c r="AX687" s="107"/>
      <c r="AY687" s="107"/>
      <c r="AZ687" s="107"/>
      <c r="BA687" s="107"/>
      <c r="BB687" s="107"/>
    </row>
    <row r="688" spans="3:54" ht="12.75" customHeight="1" x14ac:dyDescent="0.25">
      <c r="C688" s="107"/>
      <c r="D688" s="107"/>
      <c r="E688" s="107"/>
      <c r="F688" s="107"/>
      <c r="G688" s="107"/>
      <c r="H688" s="107"/>
      <c r="I688" s="107"/>
      <c r="J688" s="107"/>
      <c r="K688" s="107"/>
      <c r="L688" s="107"/>
      <c r="M688" s="107"/>
      <c r="N688" s="107"/>
      <c r="O688" s="107"/>
      <c r="P688" s="107"/>
      <c r="Q688" s="107"/>
      <c r="R688" s="107"/>
      <c r="S688" s="107"/>
      <c r="T688" s="107"/>
      <c r="U688" s="107"/>
      <c r="V688" s="107"/>
      <c r="W688" s="107"/>
      <c r="X688" s="107"/>
      <c r="Y688" s="107"/>
      <c r="Z688" s="107"/>
      <c r="AA688" s="107"/>
      <c r="AB688" s="107"/>
      <c r="AC688" s="107"/>
      <c r="AD688" s="107"/>
      <c r="AE688" s="107"/>
      <c r="AF688" s="107"/>
      <c r="AG688" s="107"/>
      <c r="AH688" s="107"/>
      <c r="AI688" s="107"/>
      <c r="AJ688" s="107"/>
      <c r="AK688" s="107"/>
      <c r="AL688" s="107"/>
      <c r="AM688" s="107"/>
      <c r="AN688" s="107"/>
      <c r="AO688" s="107"/>
      <c r="AP688" s="107"/>
      <c r="AQ688" s="107"/>
      <c r="AR688" s="107"/>
      <c r="AS688" s="107"/>
      <c r="AT688" s="107"/>
      <c r="AU688" s="107"/>
      <c r="AV688" s="107"/>
      <c r="AW688" s="107"/>
      <c r="AX688" s="107"/>
      <c r="AY688" s="107"/>
      <c r="AZ688" s="107"/>
      <c r="BA688" s="107"/>
      <c r="BB688" s="107"/>
    </row>
    <row r="689" spans="3:54" ht="12.75" customHeight="1" x14ac:dyDescent="0.25">
      <c r="C689" s="107"/>
      <c r="D689" s="107"/>
      <c r="E689" s="107"/>
      <c r="F689" s="107"/>
      <c r="G689" s="107"/>
      <c r="H689" s="107"/>
      <c r="I689" s="107"/>
      <c r="J689" s="107"/>
      <c r="K689" s="107"/>
      <c r="L689" s="107"/>
      <c r="M689" s="107"/>
      <c r="N689" s="107"/>
      <c r="O689" s="107"/>
      <c r="P689" s="107"/>
      <c r="Q689" s="107"/>
      <c r="R689" s="107"/>
      <c r="S689" s="107"/>
      <c r="T689" s="107"/>
      <c r="U689" s="107"/>
      <c r="V689" s="107"/>
      <c r="W689" s="107"/>
      <c r="X689" s="107"/>
      <c r="Y689" s="107"/>
      <c r="Z689" s="107"/>
      <c r="AA689" s="107"/>
      <c r="AB689" s="107"/>
      <c r="AC689" s="107"/>
      <c r="AD689" s="107"/>
      <c r="AE689" s="107"/>
      <c r="AF689" s="107"/>
      <c r="AG689" s="107"/>
      <c r="AH689" s="107"/>
      <c r="AI689" s="107"/>
      <c r="AJ689" s="107"/>
      <c r="AK689" s="107"/>
      <c r="AL689" s="107"/>
      <c r="AM689" s="107"/>
      <c r="AN689" s="107"/>
      <c r="AO689" s="107"/>
      <c r="AP689" s="107"/>
      <c r="AQ689" s="107"/>
      <c r="AR689" s="107"/>
      <c r="AS689" s="107"/>
      <c r="AT689" s="107"/>
      <c r="AU689" s="107"/>
      <c r="AV689" s="107"/>
      <c r="AW689" s="107"/>
      <c r="AX689" s="107"/>
      <c r="AY689" s="107"/>
      <c r="AZ689" s="107"/>
      <c r="BA689" s="107"/>
      <c r="BB689" s="107"/>
    </row>
    <row r="690" spans="3:54" ht="12.75" customHeight="1" x14ac:dyDescent="0.25">
      <c r="C690" s="107"/>
      <c r="D690" s="107"/>
      <c r="E690" s="107"/>
      <c r="F690" s="107"/>
      <c r="G690" s="107"/>
      <c r="H690" s="107"/>
      <c r="I690" s="107"/>
      <c r="J690" s="107"/>
      <c r="K690" s="107"/>
      <c r="L690" s="107"/>
      <c r="M690" s="107"/>
      <c r="N690" s="107"/>
      <c r="O690" s="107"/>
      <c r="P690" s="107"/>
      <c r="Q690" s="107"/>
      <c r="R690" s="107"/>
      <c r="S690" s="107"/>
      <c r="T690" s="107"/>
      <c r="U690" s="107"/>
      <c r="V690" s="107"/>
      <c r="W690" s="107"/>
      <c r="X690" s="107"/>
      <c r="Y690" s="107"/>
      <c r="Z690" s="107"/>
      <c r="AA690" s="107"/>
      <c r="AB690" s="107"/>
      <c r="AC690" s="107"/>
      <c r="AD690" s="107"/>
      <c r="AE690" s="107"/>
      <c r="AF690" s="107"/>
      <c r="AG690" s="107"/>
      <c r="AH690" s="107"/>
      <c r="AI690" s="107"/>
      <c r="AJ690" s="107"/>
      <c r="AK690" s="107"/>
      <c r="AL690" s="107"/>
      <c r="AM690" s="107"/>
      <c r="AN690" s="107"/>
      <c r="AO690" s="107"/>
      <c r="AP690" s="107"/>
      <c r="AQ690" s="107"/>
      <c r="AR690" s="107"/>
      <c r="AS690" s="107"/>
      <c r="AT690" s="107"/>
      <c r="AU690" s="107"/>
      <c r="AV690" s="107"/>
      <c r="AW690" s="107"/>
      <c r="AX690" s="107"/>
      <c r="AY690" s="107"/>
      <c r="AZ690" s="107"/>
      <c r="BA690" s="107"/>
      <c r="BB690" s="107"/>
    </row>
    <row r="691" spans="3:54" ht="12.75" customHeight="1" x14ac:dyDescent="0.25">
      <c r="C691" s="107"/>
      <c r="D691" s="107"/>
      <c r="E691" s="107"/>
      <c r="F691" s="107"/>
      <c r="G691" s="107"/>
      <c r="H691" s="107"/>
      <c r="I691" s="107"/>
      <c r="J691" s="107"/>
      <c r="K691" s="107"/>
      <c r="L691" s="107"/>
      <c r="M691" s="107"/>
      <c r="N691" s="107"/>
      <c r="O691" s="107"/>
      <c r="P691" s="107"/>
      <c r="Q691" s="107"/>
      <c r="R691" s="107"/>
      <c r="S691" s="107"/>
      <c r="T691" s="107"/>
      <c r="U691" s="107"/>
      <c r="V691" s="107"/>
      <c r="W691" s="107"/>
      <c r="X691" s="107"/>
      <c r="Y691" s="107"/>
      <c r="Z691" s="107"/>
      <c r="AA691" s="107"/>
      <c r="AB691" s="107"/>
      <c r="AC691" s="107"/>
      <c r="AD691" s="107"/>
      <c r="AE691" s="107"/>
      <c r="AF691" s="107"/>
      <c r="AG691" s="107"/>
      <c r="AH691" s="107"/>
      <c r="AI691" s="107"/>
      <c r="AJ691" s="107"/>
      <c r="AK691" s="107"/>
      <c r="AL691" s="107"/>
      <c r="AM691" s="107"/>
      <c r="AN691" s="107"/>
      <c r="AO691" s="107"/>
      <c r="AP691" s="107"/>
      <c r="AQ691" s="107"/>
      <c r="AR691" s="107"/>
      <c r="AS691" s="107"/>
      <c r="AT691" s="107"/>
      <c r="AU691" s="107"/>
      <c r="AV691" s="107"/>
      <c r="AW691" s="107"/>
      <c r="AX691" s="107"/>
      <c r="AY691" s="107"/>
      <c r="AZ691" s="107"/>
      <c r="BA691" s="107"/>
      <c r="BB691" s="107"/>
    </row>
    <row r="692" spans="3:54" ht="12.75" customHeight="1" x14ac:dyDescent="0.25">
      <c r="C692" s="107"/>
      <c r="D692" s="107"/>
      <c r="E692" s="107"/>
      <c r="F692" s="107"/>
      <c r="G692" s="107"/>
      <c r="H692" s="107"/>
      <c r="I692" s="107"/>
      <c r="J692" s="107"/>
      <c r="K692" s="107"/>
      <c r="L692" s="107"/>
      <c r="M692" s="107"/>
      <c r="N692" s="107"/>
      <c r="O692" s="107"/>
      <c r="P692" s="107"/>
      <c r="Q692" s="107"/>
      <c r="R692" s="107"/>
      <c r="S692" s="107"/>
      <c r="T692" s="107"/>
      <c r="U692" s="107"/>
      <c r="V692" s="107"/>
      <c r="W692" s="107"/>
      <c r="X692" s="107"/>
      <c r="Y692" s="107"/>
      <c r="Z692" s="107"/>
      <c r="AA692" s="107"/>
      <c r="AB692" s="107"/>
      <c r="AC692" s="107"/>
      <c r="AD692" s="107"/>
      <c r="AE692" s="107"/>
      <c r="AF692" s="107"/>
      <c r="AG692" s="107"/>
      <c r="AH692" s="107"/>
      <c r="AI692" s="107"/>
      <c r="AJ692" s="107"/>
      <c r="AK692" s="107"/>
      <c r="AL692" s="107"/>
      <c r="AM692" s="107"/>
      <c r="AN692" s="107"/>
      <c r="AO692" s="107"/>
      <c r="AP692" s="107"/>
      <c r="AQ692" s="107"/>
      <c r="AR692" s="107"/>
      <c r="AS692" s="107"/>
      <c r="AT692" s="107"/>
      <c r="AU692" s="107"/>
      <c r="AV692" s="107"/>
      <c r="AW692" s="107"/>
      <c r="AX692" s="107"/>
      <c r="AY692" s="107"/>
      <c r="AZ692" s="107"/>
      <c r="BA692" s="107"/>
      <c r="BB692" s="107"/>
    </row>
    <row r="693" spans="3:54" ht="12.75" customHeight="1" x14ac:dyDescent="0.25">
      <c r="C693" s="107"/>
      <c r="D693" s="107"/>
      <c r="E693" s="107"/>
      <c r="F693" s="107"/>
      <c r="G693" s="107"/>
      <c r="H693" s="107"/>
      <c r="I693" s="107"/>
      <c r="J693" s="107"/>
      <c r="K693" s="107"/>
      <c r="L693" s="107"/>
      <c r="M693" s="107"/>
      <c r="N693" s="107"/>
      <c r="O693" s="107"/>
      <c r="P693" s="107"/>
      <c r="Q693" s="107"/>
      <c r="R693" s="107"/>
      <c r="S693" s="107"/>
      <c r="T693" s="107"/>
      <c r="U693" s="107"/>
      <c r="V693" s="107"/>
      <c r="W693" s="107"/>
      <c r="X693" s="107"/>
      <c r="Y693" s="107"/>
      <c r="Z693" s="107"/>
      <c r="AA693" s="107"/>
      <c r="AB693" s="107"/>
      <c r="AC693" s="107"/>
      <c r="AD693" s="107"/>
      <c r="AE693" s="107"/>
      <c r="AF693" s="107"/>
      <c r="AG693" s="107"/>
      <c r="AH693" s="107"/>
      <c r="AI693" s="107"/>
      <c r="AJ693" s="107"/>
      <c r="AK693" s="107"/>
      <c r="AL693" s="107"/>
      <c r="AM693" s="107"/>
      <c r="AN693" s="107"/>
      <c r="AO693" s="107"/>
      <c r="AP693" s="107"/>
      <c r="AQ693" s="107"/>
      <c r="AR693" s="107"/>
      <c r="AS693" s="107"/>
      <c r="AT693" s="107"/>
      <c r="AU693" s="107"/>
      <c r="AV693" s="107"/>
      <c r="AW693" s="107"/>
      <c r="AX693" s="107"/>
      <c r="AY693" s="107"/>
      <c r="AZ693" s="107"/>
      <c r="BA693" s="107"/>
      <c r="BB693" s="107"/>
    </row>
    <row r="694" spans="3:54" ht="12.75" customHeight="1" x14ac:dyDescent="0.25">
      <c r="C694" s="107"/>
      <c r="D694" s="107"/>
      <c r="E694" s="107"/>
      <c r="F694" s="107"/>
      <c r="G694" s="107"/>
      <c r="H694" s="107"/>
      <c r="I694" s="107"/>
      <c r="J694" s="107"/>
      <c r="K694" s="107"/>
      <c r="L694" s="107"/>
      <c r="M694" s="107"/>
      <c r="N694" s="107"/>
      <c r="O694" s="107"/>
      <c r="P694" s="107"/>
      <c r="Q694" s="107"/>
      <c r="R694" s="107"/>
      <c r="S694" s="107"/>
      <c r="T694" s="107"/>
      <c r="U694" s="107"/>
      <c r="V694" s="107"/>
      <c r="W694" s="107"/>
      <c r="X694" s="107"/>
      <c r="Y694" s="107"/>
      <c r="Z694" s="107"/>
      <c r="AA694" s="107"/>
      <c r="AB694" s="107"/>
      <c r="AC694" s="107"/>
      <c r="AD694" s="107"/>
      <c r="AE694" s="107"/>
      <c r="AF694" s="107"/>
      <c r="AG694" s="107"/>
      <c r="AH694" s="107"/>
      <c r="AI694" s="107"/>
      <c r="AJ694" s="107"/>
      <c r="AK694" s="107"/>
      <c r="AL694" s="107"/>
      <c r="AM694" s="107"/>
      <c r="AN694" s="107"/>
      <c r="AO694" s="107"/>
      <c r="AP694" s="107"/>
      <c r="AQ694" s="107"/>
      <c r="AR694" s="107"/>
      <c r="AS694" s="107"/>
      <c r="AT694" s="107"/>
      <c r="AU694" s="107"/>
      <c r="AV694" s="107"/>
      <c r="AW694" s="107"/>
      <c r="AX694" s="107"/>
      <c r="AY694" s="107"/>
      <c r="AZ694" s="107"/>
      <c r="BA694" s="107"/>
      <c r="BB694" s="107"/>
    </row>
    <row r="695" spans="3:54" ht="12.75" customHeight="1" x14ac:dyDescent="0.25">
      <c r="C695" s="107"/>
      <c r="D695" s="107"/>
      <c r="E695" s="107"/>
      <c r="F695" s="107"/>
      <c r="G695" s="107"/>
      <c r="H695" s="107"/>
      <c r="I695" s="107"/>
      <c r="J695" s="107"/>
      <c r="K695" s="107"/>
      <c r="L695" s="107"/>
      <c r="M695" s="107"/>
      <c r="N695" s="107"/>
      <c r="O695" s="107"/>
      <c r="P695" s="107"/>
      <c r="Q695" s="107"/>
      <c r="R695" s="107"/>
      <c r="S695" s="107"/>
      <c r="T695" s="107"/>
      <c r="U695" s="107"/>
      <c r="V695" s="107"/>
      <c r="W695" s="107"/>
      <c r="X695" s="107"/>
      <c r="Y695" s="107"/>
      <c r="Z695" s="107"/>
      <c r="AA695" s="107"/>
      <c r="AB695" s="107"/>
      <c r="AC695" s="107"/>
      <c r="AD695" s="107"/>
      <c r="AE695" s="107"/>
      <c r="AF695" s="107"/>
      <c r="AG695" s="107"/>
      <c r="AH695" s="107"/>
      <c r="AI695" s="107"/>
      <c r="AJ695" s="107"/>
      <c r="AK695" s="107"/>
      <c r="AL695" s="107"/>
      <c r="AM695" s="107"/>
      <c r="AN695" s="107"/>
      <c r="AO695" s="107"/>
      <c r="AP695" s="107"/>
      <c r="AQ695" s="107"/>
      <c r="AR695" s="107"/>
      <c r="AS695" s="107"/>
      <c r="AT695" s="107"/>
      <c r="AU695" s="107"/>
      <c r="AV695" s="107"/>
      <c r="AW695" s="107"/>
      <c r="AX695" s="107"/>
      <c r="AY695" s="107"/>
      <c r="AZ695" s="107"/>
      <c r="BA695" s="107"/>
      <c r="BB695" s="107"/>
    </row>
    <row r="696" spans="3:54" ht="12.75" customHeight="1" x14ac:dyDescent="0.25">
      <c r="C696" s="107"/>
      <c r="D696" s="107"/>
      <c r="E696" s="107"/>
      <c r="F696" s="107"/>
      <c r="G696" s="107"/>
      <c r="H696" s="107"/>
      <c r="I696" s="107"/>
      <c r="J696" s="107"/>
      <c r="K696" s="107"/>
      <c r="L696" s="107"/>
      <c r="M696" s="107"/>
      <c r="N696" s="107"/>
      <c r="O696" s="107"/>
      <c r="P696" s="107"/>
      <c r="Q696" s="107"/>
      <c r="R696" s="107"/>
      <c r="S696" s="107"/>
      <c r="T696" s="107"/>
      <c r="U696" s="107"/>
      <c r="V696" s="107"/>
      <c r="W696" s="107"/>
      <c r="X696" s="107"/>
      <c r="Y696" s="107"/>
      <c r="Z696" s="107"/>
      <c r="AA696" s="107"/>
      <c r="AB696" s="107"/>
      <c r="AC696" s="107"/>
      <c r="AD696" s="107"/>
      <c r="AE696" s="107"/>
      <c r="AF696" s="107"/>
      <c r="AG696" s="107"/>
      <c r="AH696" s="107"/>
      <c r="AI696" s="107"/>
      <c r="AJ696" s="107"/>
      <c r="AK696" s="107"/>
      <c r="AL696" s="107"/>
      <c r="AM696" s="107"/>
      <c r="AN696" s="107"/>
      <c r="AO696" s="107"/>
      <c r="AP696" s="107"/>
      <c r="AQ696" s="107"/>
      <c r="AR696" s="107"/>
      <c r="AS696" s="107"/>
      <c r="AT696" s="107"/>
      <c r="AU696" s="107"/>
      <c r="AV696" s="107"/>
      <c r="AW696" s="107"/>
      <c r="AX696" s="107"/>
      <c r="AY696" s="107"/>
      <c r="AZ696" s="107"/>
      <c r="BA696" s="107"/>
      <c r="BB696" s="107"/>
    </row>
    <row r="697" spans="3:54" ht="12.75" customHeight="1" x14ac:dyDescent="0.25">
      <c r="C697" s="107"/>
      <c r="D697" s="107"/>
      <c r="E697" s="107"/>
      <c r="F697" s="107"/>
      <c r="G697" s="107"/>
      <c r="H697" s="107"/>
      <c r="I697" s="107"/>
      <c r="J697" s="107"/>
      <c r="K697" s="107"/>
      <c r="L697" s="107"/>
      <c r="M697" s="107"/>
      <c r="N697" s="107"/>
      <c r="O697" s="107"/>
      <c r="P697" s="107"/>
      <c r="Q697" s="107"/>
      <c r="R697" s="107"/>
      <c r="S697" s="107"/>
      <c r="T697" s="107"/>
      <c r="U697" s="107"/>
      <c r="V697" s="107"/>
      <c r="W697" s="107"/>
      <c r="X697" s="107"/>
      <c r="Y697" s="107"/>
      <c r="Z697" s="107"/>
      <c r="AA697" s="107"/>
      <c r="AB697" s="107"/>
      <c r="AC697" s="107"/>
      <c r="AD697" s="107"/>
      <c r="AE697" s="107"/>
      <c r="AF697" s="107"/>
      <c r="AG697" s="107"/>
      <c r="AH697" s="107"/>
      <c r="AI697" s="107"/>
      <c r="AJ697" s="107"/>
      <c r="AK697" s="107"/>
      <c r="AL697" s="107"/>
      <c r="AM697" s="107"/>
      <c r="AN697" s="107"/>
      <c r="AO697" s="107"/>
      <c r="AP697" s="107"/>
      <c r="AQ697" s="107"/>
      <c r="AR697" s="107"/>
      <c r="AS697" s="107"/>
      <c r="AT697" s="107"/>
      <c r="AU697" s="107"/>
      <c r="AV697" s="107"/>
      <c r="AW697" s="107"/>
      <c r="AX697" s="107"/>
      <c r="AY697" s="107"/>
      <c r="AZ697" s="107"/>
      <c r="BA697" s="107"/>
      <c r="BB697" s="107"/>
    </row>
    <row r="698" spans="3:54" ht="12.75" customHeight="1" x14ac:dyDescent="0.25">
      <c r="C698" s="107"/>
      <c r="D698" s="107"/>
      <c r="E698" s="107"/>
      <c r="F698" s="107"/>
      <c r="G698" s="107"/>
      <c r="H698" s="107"/>
      <c r="I698" s="107"/>
      <c r="J698" s="107"/>
      <c r="K698" s="107"/>
      <c r="L698" s="107"/>
      <c r="M698" s="107"/>
      <c r="N698" s="107"/>
      <c r="O698" s="107"/>
      <c r="P698" s="107"/>
      <c r="Q698" s="107"/>
      <c r="R698" s="107"/>
      <c r="S698" s="107"/>
      <c r="T698" s="107"/>
      <c r="U698" s="107"/>
      <c r="V698" s="107"/>
      <c r="W698" s="107"/>
      <c r="X698" s="107"/>
      <c r="Y698" s="107"/>
      <c r="Z698" s="107"/>
      <c r="AA698" s="107"/>
      <c r="AB698" s="107"/>
      <c r="AC698" s="107"/>
      <c r="AD698" s="107"/>
      <c r="AE698" s="107"/>
      <c r="AF698" s="107"/>
      <c r="AG698" s="107"/>
      <c r="AH698" s="107"/>
      <c r="AI698" s="107"/>
      <c r="AJ698" s="107"/>
      <c r="AK698" s="107"/>
      <c r="AL698" s="107"/>
      <c r="AM698" s="107"/>
      <c r="AN698" s="107"/>
      <c r="AO698" s="107"/>
      <c r="AP698" s="107"/>
      <c r="AQ698" s="107"/>
      <c r="AR698" s="107"/>
      <c r="AS698" s="107"/>
      <c r="AT698" s="107"/>
      <c r="AU698" s="107"/>
      <c r="AV698" s="107"/>
      <c r="AW698" s="107"/>
      <c r="AX698" s="107"/>
      <c r="AY698" s="107"/>
      <c r="AZ698" s="107"/>
      <c r="BA698" s="107"/>
      <c r="BB698" s="107"/>
    </row>
    <row r="699" spans="3:54" ht="12.75" customHeight="1" x14ac:dyDescent="0.25">
      <c r="C699" s="107"/>
      <c r="D699" s="107"/>
      <c r="E699" s="107"/>
      <c r="F699" s="107"/>
      <c r="G699" s="107"/>
      <c r="H699" s="107"/>
      <c r="I699" s="107"/>
      <c r="J699" s="107"/>
      <c r="K699" s="107"/>
      <c r="L699" s="107"/>
      <c r="M699" s="107"/>
      <c r="N699" s="107"/>
      <c r="O699" s="107"/>
      <c r="P699" s="107"/>
      <c r="Q699" s="107"/>
      <c r="R699" s="107"/>
      <c r="S699" s="107"/>
      <c r="T699" s="107"/>
      <c r="U699" s="107"/>
      <c r="V699" s="107"/>
      <c r="W699" s="107"/>
      <c r="X699" s="107"/>
      <c r="Y699" s="107"/>
      <c r="Z699" s="107"/>
      <c r="AA699" s="107"/>
      <c r="AB699" s="107"/>
      <c r="AC699" s="107"/>
      <c r="AD699" s="107"/>
      <c r="AE699" s="107"/>
      <c r="AF699" s="107"/>
      <c r="AG699" s="107"/>
      <c r="AH699" s="107"/>
      <c r="AI699" s="107"/>
      <c r="AJ699" s="107"/>
      <c r="AK699" s="107"/>
      <c r="AL699" s="107"/>
      <c r="AM699" s="107"/>
      <c r="AN699" s="107"/>
      <c r="AO699" s="107"/>
      <c r="AP699" s="107"/>
      <c r="AQ699" s="107"/>
      <c r="AR699" s="107"/>
      <c r="AS699" s="107"/>
      <c r="AT699" s="107"/>
      <c r="AU699" s="107"/>
      <c r="AV699" s="107"/>
      <c r="AW699" s="107"/>
      <c r="AX699" s="107"/>
      <c r="AY699" s="107"/>
      <c r="AZ699" s="107"/>
      <c r="BA699" s="107"/>
      <c r="BB699" s="107"/>
    </row>
    <row r="700" spans="3:54" ht="12.75" customHeight="1" x14ac:dyDescent="0.25">
      <c r="C700" s="107"/>
      <c r="D700" s="107"/>
      <c r="E700" s="107"/>
      <c r="F700" s="107"/>
      <c r="G700" s="107"/>
      <c r="H700" s="107"/>
      <c r="I700" s="107"/>
      <c r="J700" s="107"/>
      <c r="K700" s="107"/>
      <c r="L700" s="107"/>
      <c r="M700" s="107"/>
      <c r="N700" s="107"/>
      <c r="O700" s="107"/>
      <c r="P700" s="107"/>
      <c r="Q700" s="107"/>
      <c r="R700" s="107"/>
      <c r="S700" s="107"/>
      <c r="T700" s="107"/>
      <c r="U700" s="107"/>
      <c r="V700" s="107"/>
      <c r="W700" s="107"/>
      <c r="X700" s="107"/>
      <c r="Y700" s="107"/>
      <c r="Z700" s="107"/>
      <c r="AA700" s="107"/>
      <c r="AB700" s="107"/>
      <c r="AC700" s="107"/>
      <c r="AD700" s="107"/>
      <c r="AE700" s="107"/>
      <c r="AF700" s="107"/>
      <c r="AG700" s="107"/>
      <c r="AH700" s="107"/>
      <c r="AI700" s="107"/>
      <c r="AJ700" s="107"/>
      <c r="AK700" s="107"/>
      <c r="AL700" s="107"/>
      <c r="AM700" s="107"/>
      <c r="AN700" s="107"/>
      <c r="AO700" s="107"/>
      <c r="AP700" s="107"/>
      <c r="AQ700" s="107"/>
      <c r="AR700" s="107"/>
      <c r="AS700" s="107"/>
      <c r="AT700" s="107"/>
      <c r="AU700" s="107"/>
      <c r="AV700" s="107"/>
      <c r="AW700" s="107"/>
      <c r="AX700" s="107"/>
      <c r="AY700" s="107"/>
      <c r="AZ700" s="107"/>
      <c r="BA700" s="107"/>
      <c r="BB700" s="107"/>
    </row>
    <row r="701" spans="3:54" ht="12.75" customHeight="1" x14ac:dyDescent="0.25">
      <c r="C701" s="107"/>
      <c r="D701" s="107"/>
      <c r="E701" s="107"/>
      <c r="F701" s="107"/>
      <c r="G701" s="107"/>
      <c r="H701" s="107"/>
      <c r="I701" s="107"/>
      <c r="J701" s="107"/>
      <c r="K701" s="107"/>
      <c r="L701" s="107"/>
      <c r="M701" s="107"/>
      <c r="N701" s="107"/>
      <c r="O701" s="107"/>
      <c r="P701" s="107"/>
      <c r="Q701" s="107"/>
      <c r="R701" s="107"/>
      <c r="S701" s="107"/>
      <c r="T701" s="107"/>
      <c r="U701" s="107"/>
      <c r="V701" s="107"/>
      <c r="W701" s="107"/>
      <c r="X701" s="107"/>
      <c r="Y701" s="107"/>
      <c r="Z701" s="107"/>
      <c r="AA701" s="107"/>
      <c r="AB701" s="107"/>
      <c r="AC701" s="107"/>
      <c r="AD701" s="107"/>
      <c r="AE701" s="107"/>
      <c r="AF701" s="107"/>
      <c r="AG701" s="107"/>
      <c r="AH701" s="107"/>
      <c r="AI701" s="107"/>
      <c r="AJ701" s="107"/>
      <c r="AK701" s="107"/>
      <c r="AL701" s="107"/>
      <c r="AM701" s="107"/>
      <c r="AN701" s="107"/>
      <c r="AO701" s="107"/>
      <c r="AP701" s="107"/>
      <c r="AQ701" s="107"/>
      <c r="AR701" s="107"/>
      <c r="AS701" s="107"/>
      <c r="AT701" s="107"/>
      <c r="AU701" s="107"/>
      <c r="AV701" s="107"/>
      <c r="AW701" s="107"/>
      <c r="AX701" s="107"/>
      <c r="AY701" s="107"/>
      <c r="AZ701" s="107"/>
      <c r="BA701" s="107"/>
      <c r="BB701" s="107"/>
    </row>
    <row r="702" spans="3:54" ht="12.75" customHeight="1" x14ac:dyDescent="0.25">
      <c r="C702" s="107"/>
      <c r="D702" s="107"/>
      <c r="E702" s="107"/>
      <c r="F702" s="107"/>
      <c r="G702" s="107"/>
      <c r="H702" s="107"/>
      <c r="I702" s="107"/>
      <c r="J702" s="107"/>
      <c r="K702" s="107"/>
      <c r="L702" s="107"/>
      <c r="M702" s="107"/>
      <c r="N702" s="107"/>
      <c r="O702" s="107"/>
      <c r="P702" s="107"/>
      <c r="Q702" s="107"/>
      <c r="R702" s="107"/>
      <c r="S702" s="107"/>
      <c r="T702" s="107"/>
      <c r="U702" s="107"/>
      <c r="V702" s="107"/>
      <c r="W702" s="107"/>
      <c r="X702" s="107"/>
      <c r="Y702" s="107"/>
      <c r="Z702" s="107"/>
      <c r="AA702" s="107"/>
      <c r="AB702" s="107"/>
      <c r="AC702" s="107"/>
      <c r="AD702" s="107"/>
      <c r="AE702" s="107"/>
      <c r="AF702" s="107"/>
      <c r="AG702" s="107"/>
      <c r="AH702" s="107"/>
      <c r="AI702" s="107"/>
      <c r="AJ702" s="107"/>
      <c r="AK702" s="107"/>
      <c r="AL702" s="107"/>
      <c r="AM702" s="107"/>
      <c r="AN702" s="107"/>
      <c r="AO702" s="107"/>
      <c r="AP702" s="107"/>
      <c r="AQ702" s="107"/>
      <c r="AR702" s="107"/>
      <c r="AS702" s="107"/>
      <c r="AT702" s="107"/>
      <c r="AU702" s="107"/>
      <c r="AV702" s="107"/>
      <c r="AW702" s="107"/>
      <c r="AX702" s="107"/>
      <c r="AY702" s="107"/>
      <c r="AZ702" s="107"/>
      <c r="BA702" s="107"/>
      <c r="BB702" s="107"/>
    </row>
    <row r="703" spans="3:54" ht="12.75" customHeight="1" x14ac:dyDescent="0.25">
      <c r="C703" s="107"/>
      <c r="D703" s="107"/>
      <c r="E703" s="107"/>
      <c r="F703" s="107"/>
      <c r="G703" s="107"/>
      <c r="H703" s="107"/>
      <c r="I703" s="107"/>
      <c r="J703" s="107"/>
      <c r="K703" s="107"/>
      <c r="L703" s="107"/>
      <c r="M703" s="107"/>
      <c r="N703" s="107"/>
      <c r="O703" s="107"/>
      <c r="P703" s="107"/>
      <c r="Q703" s="107"/>
      <c r="R703" s="107"/>
      <c r="S703" s="107"/>
      <c r="T703" s="107"/>
      <c r="U703" s="107"/>
      <c r="V703" s="107"/>
      <c r="W703" s="107"/>
      <c r="X703" s="107"/>
      <c r="Y703" s="107"/>
      <c r="Z703" s="107"/>
      <c r="AA703" s="107"/>
      <c r="AB703" s="107"/>
      <c r="AC703" s="107"/>
      <c r="AD703" s="107"/>
      <c r="AE703" s="107"/>
      <c r="AF703" s="107"/>
      <c r="AG703" s="107"/>
      <c r="AH703" s="107"/>
      <c r="AI703" s="107"/>
      <c r="AJ703" s="107"/>
      <c r="AK703" s="107"/>
      <c r="AL703" s="107"/>
      <c r="AM703" s="107"/>
      <c r="AN703" s="107"/>
      <c r="AO703" s="107"/>
      <c r="AP703" s="107"/>
      <c r="AQ703" s="107"/>
      <c r="AR703" s="107"/>
      <c r="AS703" s="107"/>
      <c r="AT703" s="107"/>
      <c r="AU703" s="107"/>
      <c r="AV703" s="107"/>
      <c r="AW703" s="107"/>
      <c r="AX703" s="107"/>
      <c r="AY703" s="107"/>
      <c r="AZ703" s="107"/>
      <c r="BA703" s="107"/>
      <c r="BB703" s="107"/>
    </row>
    <row r="704" spans="3:54" ht="12.75" customHeight="1" x14ac:dyDescent="0.25">
      <c r="C704" s="107"/>
      <c r="D704" s="107"/>
      <c r="E704" s="107"/>
      <c r="F704" s="107"/>
      <c r="G704" s="107"/>
      <c r="H704" s="107"/>
      <c r="I704" s="107"/>
      <c r="J704" s="107"/>
      <c r="K704" s="107"/>
      <c r="L704" s="107"/>
      <c r="M704" s="107"/>
      <c r="N704" s="107"/>
      <c r="O704" s="107"/>
      <c r="P704" s="107"/>
      <c r="Q704" s="107"/>
      <c r="R704" s="107"/>
      <c r="S704" s="107"/>
      <c r="T704" s="107"/>
      <c r="U704" s="107"/>
      <c r="V704" s="107"/>
      <c r="W704" s="107"/>
      <c r="X704" s="107"/>
      <c r="Y704" s="107"/>
      <c r="Z704" s="107"/>
      <c r="AA704" s="107"/>
      <c r="AB704" s="107"/>
      <c r="AC704" s="107"/>
      <c r="AD704" s="107"/>
      <c r="AE704" s="107"/>
      <c r="AF704" s="107"/>
      <c r="AG704" s="107"/>
      <c r="AH704" s="107"/>
      <c r="AI704" s="107"/>
      <c r="AJ704" s="107"/>
      <c r="AK704" s="107"/>
      <c r="AL704" s="107"/>
      <c r="AM704" s="107"/>
      <c r="AN704" s="107"/>
      <c r="AO704" s="107"/>
      <c r="AP704" s="107"/>
      <c r="AQ704" s="107"/>
      <c r="AR704" s="107"/>
      <c r="AS704" s="107"/>
      <c r="AT704" s="107"/>
      <c r="AU704" s="107"/>
      <c r="AV704" s="107"/>
      <c r="AW704" s="107"/>
      <c r="AX704" s="107"/>
      <c r="AY704" s="107"/>
      <c r="AZ704" s="107"/>
      <c r="BA704" s="107"/>
      <c r="BB704" s="107"/>
    </row>
    <row r="705" spans="3:54" ht="12.75" customHeight="1" x14ac:dyDescent="0.25">
      <c r="C705" s="107"/>
      <c r="D705" s="107"/>
      <c r="E705" s="107"/>
      <c r="F705" s="107"/>
      <c r="G705" s="107"/>
      <c r="H705" s="107"/>
      <c r="I705" s="107"/>
      <c r="J705" s="107"/>
      <c r="K705" s="107"/>
      <c r="L705" s="107"/>
      <c r="M705" s="107"/>
      <c r="N705" s="107"/>
      <c r="O705" s="107"/>
      <c r="P705" s="107"/>
      <c r="Q705" s="107"/>
      <c r="R705" s="107"/>
      <c r="S705" s="107"/>
      <c r="T705" s="107"/>
      <c r="U705" s="107"/>
      <c r="V705" s="107"/>
      <c r="W705" s="107"/>
      <c r="X705" s="107"/>
      <c r="Y705" s="107"/>
      <c r="Z705" s="107"/>
      <c r="AA705" s="107"/>
      <c r="AB705" s="107"/>
      <c r="AC705" s="107"/>
      <c r="AD705" s="107"/>
      <c r="AE705" s="107"/>
      <c r="AF705" s="107"/>
      <c r="AG705" s="107"/>
      <c r="AH705" s="107"/>
      <c r="AI705" s="107"/>
      <c r="AJ705" s="107"/>
      <c r="AK705" s="107"/>
      <c r="AL705" s="107"/>
      <c r="AM705" s="107"/>
      <c r="AN705" s="107"/>
      <c r="AO705" s="107"/>
      <c r="AP705" s="107"/>
      <c r="AQ705" s="107"/>
      <c r="AR705" s="107"/>
      <c r="AS705" s="107"/>
      <c r="AT705" s="107"/>
      <c r="AU705" s="107"/>
      <c r="AV705" s="107"/>
      <c r="AW705" s="107"/>
      <c r="AX705" s="107"/>
      <c r="AY705" s="107"/>
      <c r="AZ705" s="107"/>
      <c r="BA705" s="107"/>
      <c r="BB705" s="107"/>
    </row>
    <row r="706" spans="3:54" ht="12.75" customHeight="1" x14ac:dyDescent="0.25">
      <c r="C706" s="107"/>
      <c r="D706" s="107"/>
      <c r="E706" s="107"/>
      <c r="F706" s="107"/>
      <c r="G706" s="107"/>
      <c r="H706" s="107"/>
      <c r="I706" s="107"/>
      <c r="J706" s="107"/>
      <c r="K706" s="107"/>
      <c r="L706" s="107"/>
      <c r="M706" s="107"/>
      <c r="N706" s="107"/>
      <c r="O706" s="107"/>
      <c r="P706" s="107"/>
      <c r="Q706" s="107"/>
      <c r="R706" s="107"/>
      <c r="S706" s="107"/>
      <c r="T706" s="107"/>
      <c r="U706" s="107"/>
      <c r="V706" s="107"/>
      <c r="W706" s="107"/>
      <c r="X706" s="107"/>
      <c r="Y706" s="107"/>
      <c r="Z706" s="107"/>
      <c r="AA706" s="107"/>
      <c r="AB706" s="107"/>
      <c r="AC706" s="107"/>
      <c r="AD706" s="107"/>
      <c r="AE706" s="107"/>
      <c r="AF706" s="107"/>
      <c r="AG706" s="107"/>
      <c r="AH706" s="107"/>
      <c r="AI706" s="107"/>
      <c r="AJ706" s="107"/>
      <c r="AK706" s="107"/>
      <c r="AL706" s="107"/>
      <c r="AM706" s="107"/>
      <c r="AN706" s="107"/>
      <c r="AO706" s="107"/>
      <c r="AP706" s="107"/>
      <c r="AQ706" s="107"/>
      <c r="AR706" s="107"/>
      <c r="AS706" s="107"/>
      <c r="AT706" s="107"/>
      <c r="AU706" s="107"/>
      <c r="AV706" s="107"/>
      <c r="AW706" s="107"/>
      <c r="AX706" s="107"/>
      <c r="AY706" s="107"/>
      <c r="AZ706" s="107"/>
      <c r="BA706" s="107"/>
      <c r="BB706" s="107"/>
    </row>
    <row r="707" spans="3:54" ht="12.75" customHeight="1" x14ac:dyDescent="0.25">
      <c r="C707" s="107"/>
      <c r="D707" s="107"/>
      <c r="E707" s="107"/>
      <c r="F707" s="107"/>
      <c r="G707" s="107"/>
      <c r="H707" s="107"/>
      <c r="I707" s="107"/>
      <c r="J707" s="107"/>
      <c r="K707" s="107"/>
      <c r="L707" s="107"/>
      <c r="M707" s="107"/>
      <c r="N707" s="107"/>
      <c r="O707" s="107"/>
      <c r="P707" s="107"/>
      <c r="Q707" s="107"/>
      <c r="R707" s="107"/>
      <c r="S707" s="107"/>
      <c r="T707" s="107"/>
      <c r="U707" s="107"/>
      <c r="V707" s="107"/>
      <c r="W707" s="107"/>
      <c r="X707" s="107"/>
      <c r="Y707" s="107"/>
      <c r="Z707" s="107"/>
      <c r="AA707" s="107"/>
      <c r="AB707" s="107"/>
      <c r="AC707" s="107"/>
      <c r="AD707" s="107"/>
      <c r="AE707" s="107"/>
      <c r="AF707" s="107"/>
      <c r="AG707" s="107"/>
      <c r="AH707" s="107"/>
      <c r="AI707" s="107"/>
      <c r="AJ707" s="107"/>
      <c r="AK707" s="107"/>
      <c r="AL707" s="107"/>
      <c r="AM707" s="107"/>
      <c r="AN707" s="107"/>
      <c r="AO707" s="107"/>
      <c r="AP707" s="107"/>
      <c r="AQ707" s="107"/>
      <c r="AR707" s="107"/>
      <c r="AS707" s="107"/>
      <c r="AT707" s="107"/>
      <c r="AU707" s="107"/>
      <c r="AV707" s="107"/>
      <c r="AW707" s="107"/>
      <c r="AX707" s="107"/>
      <c r="AY707" s="107"/>
      <c r="AZ707" s="107"/>
      <c r="BA707" s="107"/>
      <c r="BB707" s="107"/>
    </row>
    <row r="708" spans="3:54" ht="12.75" customHeight="1" x14ac:dyDescent="0.25">
      <c r="C708" s="107"/>
      <c r="D708" s="107"/>
      <c r="E708" s="107"/>
      <c r="F708" s="107"/>
      <c r="G708" s="107"/>
      <c r="H708" s="107"/>
      <c r="I708" s="107"/>
      <c r="J708" s="107"/>
      <c r="K708" s="107"/>
      <c r="L708" s="107"/>
      <c r="M708" s="107"/>
      <c r="N708" s="107"/>
      <c r="O708" s="107"/>
      <c r="P708" s="107"/>
      <c r="Q708" s="107"/>
      <c r="R708" s="107"/>
      <c r="S708" s="107"/>
      <c r="T708" s="107"/>
      <c r="U708" s="107"/>
      <c r="V708" s="107"/>
      <c r="W708" s="107"/>
      <c r="X708" s="107"/>
      <c r="Y708" s="107"/>
      <c r="Z708" s="107"/>
      <c r="AA708" s="107"/>
      <c r="AB708" s="107"/>
      <c r="AC708" s="107"/>
      <c r="AD708" s="107"/>
      <c r="AE708" s="107"/>
      <c r="AF708" s="107"/>
      <c r="AG708" s="107"/>
      <c r="AH708" s="107"/>
      <c r="AI708" s="107"/>
      <c r="AJ708" s="107"/>
      <c r="AK708" s="107"/>
      <c r="AL708" s="107"/>
      <c r="AM708" s="107"/>
      <c r="AN708" s="107"/>
      <c r="AO708" s="107"/>
      <c r="AP708" s="107"/>
      <c r="AQ708" s="107"/>
      <c r="AR708" s="107"/>
      <c r="AS708" s="107"/>
      <c r="AT708" s="107"/>
      <c r="AU708" s="107"/>
      <c r="AV708" s="107"/>
      <c r="AW708" s="107"/>
      <c r="AX708" s="107"/>
      <c r="AY708" s="107"/>
      <c r="AZ708" s="107"/>
      <c r="BA708" s="107"/>
      <c r="BB708" s="107"/>
    </row>
    <row r="709" spans="3:54" ht="12.75" customHeight="1" x14ac:dyDescent="0.25">
      <c r="C709" s="107"/>
      <c r="D709" s="107"/>
      <c r="E709" s="107"/>
      <c r="F709" s="107"/>
      <c r="G709" s="107"/>
      <c r="H709" s="107"/>
      <c r="I709" s="107"/>
      <c r="J709" s="107"/>
      <c r="K709" s="107"/>
      <c r="L709" s="107"/>
      <c r="M709" s="107"/>
      <c r="N709" s="107"/>
      <c r="O709" s="107"/>
      <c r="P709" s="107"/>
      <c r="Q709" s="107"/>
      <c r="R709" s="107"/>
      <c r="S709" s="107"/>
      <c r="T709" s="107"/>
      <c r="U709" s="107"/>
      <c r="V709" s="107"/>
      <c r="W709" s="107"/>
      <c r="X709" s="107"/>
      <c r="Y709" s="107"/>
      <c r="Z709" s="107"/>
      <c r="AA709" s="107"/>
      <c r="AB709" s="107"/>
      <c r="AC709" s="107"/>
      <c r="AD709" s="107"/>
      <c r="AE709" s="107"/>
      <c r="AF709" s="107"/>
      <c r="AG709" s="107"/>
      <c r="AH709" s="107"/>
      <c r="AI709" s="107"/>
      <c r="AJ709" s="107"/>
      <c r="AK709" s="107"/>
      <c r="AL709" s="107"/>
      <c r="AM709" s="107"/>
      <c r="AN709" s="107"/>
      <c r="AO709" s="107"/>
      <c r="AP709" s="107"/>
      <c r="AQ709" s="107"/>
      <c r="AR709" s="107"/>
      <c r="AS709" s="107"/>
      <c r="AT709" s="107"/>
      <c r="AU709" s="107"/>
      <c r="AV709" s="107"/>
      <c r="AW709" s="107"/>
      <c r="AX709" s="107"/>
      <c r="AY709" s="107"/>
      <c r="AZ709" s="107"/>
      <c r="BA709" s="107"/>
      <c r="BB709" s="107"/>
    </row>
    <row r="710" spans="3:54" ht="12.75" customHeight="1" x14ac:dyDescent="0.25">
      <c r="C710" s="107"/>
      <c r="D710" s="107"/>
      <c r="E710" s="107"/>
      <c r="F710" s="107"/>
      <c r="G710" s="107"/>
      <c r="H710" s="107"/>
      <c r="I710" s="107"/>
      <c r="J710" s="107"/>
      <c r="K710" s="107"/>
      <c r="L710" s="107"/>
      <c r="M710" s="107"/>
      <c r="N710" s="107"/>
      <c r="O710" s="107"/>
      <c r="P710" s="107"/>
      <c r="Q710" s="107"/>
      <c r="R710" s="107"/>
      <c r="S710" s="107"/>
      <c r="T710" s="107"/>
      <c r="U710" s="107"/>
      <c r="V710" s="107"/>
      <c r="W710" s="107"/>
      <c r="X710" s="107"/>
      <c r="Y710" s="107"/>
      <c r="Z710" s="107"/>
      <c r="AA710" s="107"/>
      <c r="AB710" s="107"/>
      <c r="AC710" s="107"/>
      <c r="AD710" s="107"/>
      <c r="AE710" s="107"/>
      <c r="AF710" s="107"/>
      <c r="AG710" s="107"/>
      <c r="AH710" s="107"/>
      <c r="AI710" s="107"/>
      <c r="AJ710" s="107"/>
      <c r="AK710" s="107"/>
      <c r="AL710" s="107"/>
      <c r="AM710" s="107"/>
      <c r="AN710" s="107"/>
      <c r="AO710" s="107"/>
      <c r="AP710" s="107"/>
      <c r="AQ710" s="107"/>
      <c r="AR710" s="107"/>
      <c r="AS710" s="107"/>
      <c r="AT710" s="107"/>
      <c r="AU710" s="107"/>
      <c r="AV710" s="107"/>
      <c r="AW710" s="107"/>
      <c r="AX710" s="107"/>
      <c r="AY710" s="107"/>
      <c r="AZ710" s="107"/>
      <c r="BA710" s="107"/>
      <c r="BB710" s="107"/>
    </row>
    <row r="711" spans="3:54" ht="12.75" customHeight="1" x14ac:dyDescent="0.25">
      <c r="C711" s="107"/>
      <c r="D711" s="107"/>
      <c r="E711" s="107"/>
      <c r="F711" s="107"/>
      <c r="G711" s="107"/>
      <c r="H711" s="107"/>
      <c r="I711" s="107"/>
      <c r="J711" s="107"/>
      <c r="K711" s="107"/>
      <c r="L711" s="107"/>
      <c r="M711" s="107"/>
      <c r="N711" s="107"/>
      <c r="O711" s="107"/>
      <c r="P711" s="107"/>
      <c r="Q711" s="107"/>
      <c r="R711" s="107"/>
      <c r="S711" s="107"/>
      <c r="T711" s="107"/>
      <c r="U711" s="107"/>
      <c r="V711" s="107"/>
      <c r="W711" s="107"/>
      <c r="X711" s="107"/>
      <c r="Y711" s="107"/>
      <c r="Z711" s="107"/>
      <c r="AA711" s="107"/>
      <c r="AB711" s="107"/>
      <c r="AC711" s="107"/>
      <c r="AD711" s="107"/>
      <c r="AE711" s="107"/>
      <c r="AF711" s="107"/>
      <c r="AG711" s="107"/>
      <c r="AH711" s="107"/>
      <c r="AI711" s="107"/>
      <c r="AJ711" s="107"/>
      <c r="AK711" s="107"/>
      <c r="AL711" s="107"/>
      <c r="AM711" s="107"/>
      <c r="AN711" s="107"/>
      <c r="AO711" s="107"/>
      <c r="AP711" s="107"/>
      <c r="AQ711" s="107"/>
      <c r="AR711" s="107"/>
      <c r="AS711" s="107"/>
      <c r="AT711" s="107"/>
      <c r="AU711" s="107"/>
      <c r="AV711" s="107"/>
      <c r="AW711" s="107"/>
      <c r="AX711" s="107"/>
      <c r="AY711" s="107"/>
      <c r="AZ711" s="107"/>
      <c r="BA711" s="107"/>
      <c r="BB711" s="107"/>
    </row>
    <row r="712" spans="3:54" ht="12.75" customHeight="1" x14ac:dyDescent="0.25">
      <c r="C712" s="107"/>
      <c r="D712" s="107"/>
      <c r="E712" s="107"/>
      <c r="F712" s="107"/>
      <c r="G712" s="107"/>
      <c r="H712" s="107"/>
      <c r="I712" s="107"/>
      <c r="J712" s="107"/>
      <c r="K712" s="107"/>
      <c r="L712" s="107"/>
      <c r="M712" s="107"/>
      <c r="N712" s="107"/>
      <c r="O712" s="107"/>
      <c r="P712" s="107"/>
      <c r="Q712" s="107"/>
      <c r="R712" s="107"/>
      <c r="S712" s="107"/>
      <c r="T712" s="107"/>
      <c r="U712" s="107"/>
      <c r="V712" s="107"/>
      <c r="W712" s="107"/>
      <c r="X712" s="107"/>
      <c r="Y712" s="107"/>
      <c r="Z712" s="107"/>
      <c r="AA712" s="107"/>
      <c r="AB712" s="107"/>
      <c r="AC712" s="107"/>
      <c r="AD712" s="107"/>
      <c r="AE712" s="107"/>
      <c r="AF712" s="107"/>
      <c r="AG712" s="107"/>
      <c r="AH712" s="107"/>
      <c r="AI712" s="107"/>
      <c r="AJ712" s="107"/>
      <c r="AK712" s="107"/>
      <c r="AL712" s="107"/>
      <c r="AM712" s="107"/>
      <c r="AN712" s="107"/>
      <c r="AO712" s="107"/>
      <c r="AP712" s="107"/>
      <c r="AQ712" s="107"/>
      <c r="AR712" s="107"/>
      <c r="AS712" s="107"/>
      <c r="AT712" s="107"/>
      <c r="AU712" s="107"/>
      <c r="AV712" s="107"/>
      <c r="AW712" s="107"/>
      <c r="AX712" s="107"/>
      <c r="AY712" s="107"/>
      <c r="AZ712" s="107"/>
      <c r="BA712" s="107"/>
      <c r="BB712" s="107"/>
    </row>
    <row r="713" spans="3:54" ht="12.75" customHeight="1" x14ac:dyDescent="0.25">
      <c r="C713" s="107"/>
      <c r="D713" s="107"/>
      <c r="E713" s="107"/>
      <c r="F713" s="107"/>
      <c r="G713" s="107"/>
      <c r="H713" s="107"/>
      <c r="I713" s="107"/>
      <c r="J713" s="107"/>
      <c r="K713" s="107"/>
      <c r="L713" s="107"/>
      <c r="M713" s="107"/>
      <c r="N713" s="107"/>
      <c r="O713" s="107"/>
      <c r="P713" s="107"/>
      <c r="Q713" s="107"/>
      <c r="R713" s="107"/>
      <c r="S713" s="107"/>
      <c r="T713" s="107"/>
      <c r="U713" s="107"/>
      <c r="V713" s="107"/>
      <c r="W713" s="107"/>
      <c r="X713" s="107"/>
      <c r="Y713" s="107"/>
      <c r="Z713" s="107"/>
      <c r="AA713" s="107"/>
      <c r="AB713" s="107"/>
      <c r="AC713" s="107"/>
      <c r="AD713" s="107"/>
      <c r="AE713" s="107"/>
      <c r="AF713" s="107"/>
      <c r="AG713" s="107"/>
      <c r="AH713" s="107"/>
      <c r="AI713" s="107"/>
      <c r="AJ713" s="107"/>
      <c r="AK713" s="107"/>
      <c r="AL713" s="107"/>
      <c r="AM713" s="107"/>
      <c r="AN713" s="107"/>
      <c r="AO713" s="107"/>
      <c r="AP713" s="107"/>
      <c r="AQ713" s="107"/>
      <c r="AR713" s="107"/>
      <c r="AS713" s="107"/>
      <c r="AT713" s="107"/>
      <c r="AU713" s="107"/>
      <c r="AV713" s="107"/>
      <c r="AW713" s="107"/>
      <c r="AX713" s="107"/>
      <c r="AY713" s="107"/>
      <c r="AZ713" s="107"/>
      <c r="BA713" s="107"/>
      <c r="BB713" s="107"/>
    </row>
    <row r="714" spans="3:54" ht="12.75" customHeight="1" x14ac:dyDescent="0.25">
      <c r="C714" s="107"/>
      <c r="D714" s="107"/>
      <c r="E714" s="107"/>
      <c r="F714" s="107"/>
      <c r="G714" s="107"/>
      <c r="H714" s="107"/>
      <c r="I714" s="107"/>
      <c r="J714" s="107"/>
      <c r="K714" s="107"/>
      <c r="L714" s="107"/>
      <c r="M714" s="107"/>
      <c r="N714" s="107"/>
      <c r="O714" s="107"/>
      <c r="P714" s="107"/>
      <c r="Q714" s="107"/>
      <c r="R714" s="107"/>
      <c r="S714" s="107"/>
      <c r="T714" s="107"/>
      <c r="U714" s="107"/>
      <c r="V714" s="107"/>
      <c r="W714" s="107"/>
      <c r="X714" s="107"/>
      <c r="Y714" s="107"/>
      <c r="Z714" s="107"/>
      <c r="AA714" s="107"/>
      <c r="AB714" s="107"/>
      <c r="AC714" s="107"/>
      <c r="AD714" s="107"/>
      <c r="AE714" s="107"/>
      <c r="AF714" s="107"/>
      <c r="AG714" s="107"/>
      <c r="AH714" s="107"/>
      <c r="AI714" s="107"/>
      <c r="AJ714" s="107"/>
      <c r="AK714" s="107"/>
      <c r="AL714" s="107"/>
      <c r="AM714" s="107"/>
      <c r="AN714" s="107"/>
      <c r="AO714" s="107"/>
      <c r="AP714" s="107"/>
      <c r="AQ714" s="107"/>
      <c r="AR714" s="107"/>
      <c r="AS714" s="107"/>
      <c r="AT714" s="107"/>
      <c r="AU714" s="107"/>
      <c r="AV714" s="107"/>
      <c r="AW714" s="107"/>
      <c r="AX714" s="107"/>
      <c r="AY714" s="107"/>
      <c r="AZ714" s="107"/>
      <c r="BA714" s="107"/>
      <c r="BB714" s="107"/>
    </row>
    <row r="715" spans="3:54" ht="12.75" customHeight="1" x14ac:dyDescent="0.25">
      <c r="C715" s="107"/>
      <c r="D715" s="107"/>
      <c r="E715" s="107"/>
      <c r="F715" s="107"/>
      <c r="G715" s="107"/>
      <c r="H715" s="107"/>
      <c r="I715" s="107"/>
      <c r="J715" s="107"/>
      <c r="K715" s="107"/>
      <c r="L715" s="107"/>
      <c r="M715" s="107"/>
      <c r="N715" s="107"/>
      <c r="O715" s="107"/>
      <c r="P715" s="107"/>
      <c r="Q715" s="107"/>
      <c r="R715" s="107"/>
      <c r="S715" s="107"/>
      <c r="T715" s="107"/>
      <c r="U715" s="107"/>
      <c r="V715" s="107"/>
      <c r="W715" s="107"/>
      <c r="X715" s="107"/>
      <c r="Y715" s="107"/>
      <c r="Z715" s="107"/>
      <c r="AA715" s="107"/>
      <c r="AB715" s="107"/>
      <c r="AC715" s="107"/>
      <c r="AD715" s="107"/>
      <c r="AE715" s="107"/>
      <c r="AF715" s="107"/>
      <c r="AG715" s="107"/>
      <c r="AH715" s="107"/>
      <c r="AI715" s="107"/>
      <c r="AJ715" s="107"/>
      <c r="AK715" s="107"/>
      <c r="AL715" s="107"/>
      <c r="AM715" s="107"/>
      <c r="AN715" s="107"/>
      <c r="AO715" s="107"/>
      <c r="AP715" s="107"/>
      <c r="AQ715" s="107"/>
      <c r="AR715" s="107"/>
      <c r="AS715" s="107"/>
      <c r="AT715" s="107"/>
      <c r="AU715" s="107"/>
      <c r="AV715" s="107"/>
      <c r="AW715" s="107"/>
      <c r="AX715" s="107"/>
      <c r="AY715" s="107"/>
      <c r="AZ715" s="107"/>
      <c r="BA715" s="107"/>
      <c r="BB715" s="107"/>
    </row>
    <row r="716" spans="3:54" ht="12.75" customHeight="1" x14ac:dyDescent="0.25">
      <c r="C716" s="107"/>
      <c r="D716" s="107"/>
      <c r="E716" s="107"/>
      <c r="F716" s="107"/>
      <c r="G716" s="107"/>
      <c r="H716" s="107"/>
      <c r="I716" s="107"/>
      <c r="J716" s="107"/>
      <c r="K716" s="107"/>
      <c r="L716" s="107"/>
      <c r="M716" s="107"/>
      <c r="N716" s="107"/>
      <c r="O716" s="107"/>
      <c r="P716" s="107"/>
      <c r="Q716" s="107"/>
      <c r="R716" s="107"/>
      <c r="S716" s="107"/>
      <c r="T716" s="107"/>
      <c r="U716" s="107"/>
      <c r="V716" s="107"/>
      <c r="W716" s="107"/>
      <c r="X716" s="107"/>
      <c r="Y716" s="107"/>
      <c r="Z716" s="107"/>
      <c r="AA716" s="107"/>
      <c r="AB716" s="107"/>
      <c r="AC716" s="107"/>
      <c r="AD716" s="107"/>
      <c r="AE716" s="107"/>
      <c r="AF716" s="107"/>
      <c r="AG716" s="107"/>
      <c r="AH716" s="107"/>
      <c r="AI716" s="107"/>
      <c r="AJ716" s="107"/>
      <c r="AK716" s="107"/>
      <c r="AL716" s="107"/>
      <c r="AM716" s="107"/>
      <c r="AN716" s="107"/>
      <c r="AO716" s="107"/>
      <c r="AP716" s="107"/>
      <c r="AQ716" s="107"/>
      <c r="AR716" s="107"/>
      <c r="AS716" s="107"/>
      <c r="AT716" s="107"/>
      <c r="AU716" s="107"/>
      <c r="AV716" s="107"/>
      <c r="AW716" s="107"/>
      <c r="AX716" s="107"/>
      <c r="AY716" s="107"/>
      <c r="AZ716" s="107"/>
      <c r="BA716" s="107"/>
      <c r="BB716" s="107"/>
    </row>
    <row r="717" spans="3:54" ht="12.75" customHeight="1" x14ac:dyDescent="0.25">
      <c r="C717" s="107"/>
      <c r="D717" s="107"/>
      <c r="E717" s="107"/>
      <c r="F717" s="107"/>
      <c r="G717" s="107"/>
      <c r="H717" s="107"/>
      <c r="I717" s="107"/>
      <c r="J717" s="107"/>
      <c r="K717" s="107"/>
      <c r="L717" s="107"/>
      <c r="M717" s="107"/>
      <c r="N717" s="107"/>
      <c r="O717" s="107"/>
      <c r="P717" s="107"/>
      <c r="Q717" s="107"/>
      <c r="R717" s="107"/>
      <c r="S717" s="107"/>
      <c r="T717" s="107"/>
      <c r="U717" s="107"/>
      <c r="V717" s="107"/>
      <c r="W717" s="107"/>
      <c r="X717" s="107"/>
      <c r="Y717" s="107"/>
      <c r="Z717" s="107"/>
      <c r="AA717" s="107"/>
      <c r="AB717" s="107"/>
      <c r="AC717" s="107"/>
      <c r="AD717" s="107"/>
      <c r="AE717" s="107"/>
      <c r="AF717" s="107"/>
      <c r="AG717" s="107"/>
      <c r="AH717" s="107"/>
      <c r="AI717" s="107"/>
      <c r="AJ717" s="107"/>
      <c r="AK717" s="107"/>
      <c r="AL717" s="107"/>
      <c r="AM717" s="107"/>
      <c r="AN717" s="107"/>
      <c r="AO717" s="107"/>
      <c r="AP717" s="107"/>
      <c r="AQ717" s="107"/>
      <c r="AR717" s="107"/>
      <c r="AS717" s="107"/>
      <c r="AT717" s="107"/>
      <c r="AU717" s="107"/>
      <c r="AV717" s="107"/>
      <c r="AW717" s="107"/>
      <c r="AX717" s="107"/>
      <c r="AY717" s="107"/>
      <c r="AZ717" s="107"/>
      <c r="BA717" s="107"/>
      <c r="BB717" s="107"/>
    </row>
    <row r="718" spans="3:54" ht="12.75" customHeight="1" x14ac:dyDescent="0.25">
      <c r="C718" s="107"/>
      <c r="D718" s="107"/>
      <c r="E718" s="107"/>
      <c r="F718" s="107"/>
      <c r="G718" s="107"/>
      <c r="H718" s="107"/>
      <c r="I718" s="107"/>
      <c r="J718" s="107"/>
      <c r="K718" s="107"/>
      <c r="L718" s="107"/>
      <c r="M718" s="107"/>
      <c r="N718" s="107"/>
      <c r="O718" s="107"/>
      <c r="P718" s="107"/>
      <c r="Q718" s="107"/>
      <c r="R718" s="107"/>
      <c r="S718" s="107"/>
      <c r="T718" s="107"/>
      <c r="U718" s="107"/>
      <c r="V718" s="107"/>
      <c r="W718" s="107"/>
      <c r="X718" s="107"/>
      <c r="Y718" s="107"/>
      <c r="Z718" s="107"/>
      <c r="AA718" s="107"/>
      <c r="AB718" s="107"/>
      <c r="AC718" s="107"/>
      <c r="AD718" s="107"/>
      <c r="AE718" s="107"/>
      <c r="AF718" s="107"/>
      <c r="AG718" s="107"/>
      <c r="AH718" s="107"/>
      <c r="AI718" s="107"/>
      <c r="AJ718" s="107"/>
      <c r="AK718" s="107"/>
      <c r="AL718" s="107"/>
      <c r="AM718" s="107"/>
      <c r="AN718" s="107"/>
      <c r="AO718" s="107"/>
      <c r="AP718" s="107"/>
      <c r="AQ718" s="107"/>
      <c r="AR718" s="107"/>
      <c r="AS718" s="107"/>
      <c r="AT718" s="107"/>
      <c r="AU718" s="107"/>
      <c r="AV718" s="107"/>
      <c r="AW718" s="107"/>
      <c r="AX718" s="107"/>
      <c r="AY718" s="107"/>
      <c r="AZ718" s="107"/>
      <c r="BA718" s="107"/>
      <c r="BB718" s="107"/>
    </row>
    <row r="719" spans="3:54" ht="12.75" customHeight="1" x14ac:dyDescent="0.25">
      <c r="C719" s="107"/>
      <c r="D719" s="107"/>
      <c r="E719" s="107"/>
      <c r="F719" s="107"/>
      <c r="G719" s="107"/>
      <c r="H719" s="107"/>
      <c r="I719" s="107"/>
      <c r="J719" s="107"/>
      <c r="K719" s="107"/>
      <c r="L719" s="107"/>
      <c r="M719" s="107"/>
      <c r="N719" s="107"/>
      <c r="O719" s="107"/>
      <c r="P719" s="107"/>
      <c r="Q719" s="107"/>
      <c r="R719" s="107"/>
      <c r="S719" s="107"/>
      <c r="T719" s="107"/>
      <c r="U719" s="107"/>
      <c r="V719" s="107"/>
      <c r="W719" s="107"/>
      <c r="X719" s="107"/>
      <c r="Y719" s="107"/>
      <c r="Z719" s="107"/>
      <c r="AA719" s="107"/>
      <c r="AB719" s="107"/>
      <c r="AC719" s="107"/>
      <c r="AD719" s="107"/>
      <c r="AE719" s="107"/>
      <c r="AF719" s="107"/>
      <c r="AG719" s="107"/>
      <c r="AH719" s="107"/>
      <c r="AI719" s="107"/>
      <c r="AJ719" s="107"/>
      <c r="AK719" s="107"/>
      <c r="AL719" s="107"/>
      <c r="AM719" s="107"/>
      <c r="AN719" s="107"/>
      <c r="AO719" s="107"/>
      <c r="AP719" s="107"/>
      <c r="AQ719" s="107"/>
      <c r="AR719" s="107"/>
      <c r="AS719" s="107"/>
      <c r="AT719" s="107"/>
      <c r="AU719" s="107"/>
      <c r="AV719" s="107"/>
      <c r="AW719" s="107"/>
      <c r="AX719" s="107"/>
      <c r="AY719" s="107"/>
      <c r="AZ719" s="107"/>
      <c r="BA719" s="107"/>
      <c r="BB719" s="107"/>
    </row>
    <row r="720" spans="3:54" ht="12.75" customHeight="1" x14ac:dyDescent="0.25">
      <c r="C720" s="107"/>
      <c r="D720" s="107"/>
      <c r="E720" s="107"/>
      <c r="F720" s="107"/>
      <c r="G720" s="107"/>
      <c r="H720" s="107"/>
      <c r="I720" s="107"/>
      <c r="J720" s="107"/>
      <c r="K720" s="107"/>
      <c r="L720" s="107"/>
      <c r="M720" s="107"/>
      <c r="N720" s="107"/>
      <c r="O720" s="107"/>
      <c r="P720" s="107"/>
      <c r="Q720" s="107"/>
      <c r="R720" s="107"/>
      <c r="S720" s="107"/>
      <c r="T720" s="107"/>
      <c r="U720" s="107"/>
      <c r="V720" s="107"/>
      <c r="W720" s="107"/>
      <c r="X720" s="107"/>
      <c r="Y720" s="107"/>
      <c r="Z720" s="107"/>
      <c r="AA720" s="107"/>
      <c r="AB720" s="107"/>
      <c r="AC720" s="107"/>
      <c r="AD720" s="107"/>
      <c r="AE720" s="107"/>
      <c r="AF720" s="107"/>
      <c r="AG720" s="107"/>
      <c r="AH720" s="107"/>
      <c r="AI720" s="107"/>
      <c r="AJ720" s="107"/>
      <c r="AK720" s="107"/>
      <c r="AL720" s="107"/>
      <c r="AM720" s="107"/>
      <c r="AN720" s="107"/>
      <c r="AO720" s="107"/>
      <c r="AP720" s="107"/>
      <c r="AQ720" s="107"/>
      <c r="AR720" s="107"/>
      <c r="AS720" s="107"/>
      <c r="AT720" s="107"/>
      <c r="AU720" s="107"/>
      <c r="AV720" s="107"/>
      <c r="AW720" s="107"/>
      <c r="AX720" s="107"/>
      <c r="AY720" s="107"/>
      <c r="AZ720" s="107"/>
      <c r="BA720" s="107"/>
      <c r="BB720" s="107"/>
    </row>
    <row r="721" spans="3:54" ht="12.75" customHeight="1" x14ac:dyDescent="0.25">
      <c r="C721" s="107"/>
      <c r="D721" s="107"/>
      <c r="E721" s="107"/>
      <c r="F721" s="107"/>
      <c r="G721" s="107"/>
      <c r="H721" s="107"/>
      <c r="I721" s="107"/>
      <c r="J721" s="107"/>
      <c r="K721" s="107"/>
      <c r="L721" s="107"/>
      <c r="M721" s="107"/>
      <c r="N721" s="107"/>
      <c r="O721" s="107"/>
      <c r="P721" s="107"/>
      <c r="Q721" s="107"/>
      <c r="R721" s="107"/>
      <c r="S721" s="107"/>
      <c r="T721" s="107"/>
      <c r="U721" s="107"/>
      <c r="V721" s="107"/>
      <c r="W721" s="107"/>
      <c r="X721" s="107"/>
      <c r="Y721" s="107"/>
      <c r="Z721" s="107"/>
      <c r="AA721" s="107"/>
      <c r="AB721" s="107"/>
      <c r="AC721" s="107"/>
      <c r="AD721" s="107"/>
      <c r="AE721" s="107"/>
      <c r="AF721" s="107"/>
      <c r="AG721" s="107"/>
      <c r="AH721" s="107"/>
      <c r="AI721" s="107"/>
      <c r="AJ721" s="107"/>
      <c r="AK721" s="107"/>
      <c r="AL721" s="107"/>
      <c r="AM721" s="107"/>
      <c r="AN721" s="107"/>
      <c r="AO721" s="107"/>
      <c r="AP721" s="107"/>
      <c r="AQ721" s="107"/>
      <c r="AR721" s="107"/>
      <c r="AS721" s="107"/>
      <c r="AT721" s="107"/>
      <c r="AU721" s="107"/>
      <c r="AV721" s="107"/>
      <c r="AW721" s="107"/>
      <c r="AX721" s="107"/>
      <c r="AY721" s="107"/>
      <c r="AZ721" s="107"/>
      <c r="BA721" s="107"/>
      <c r="BB721" s="107"/>
    </row>
    <row r="722" spans="3:54" ht="12.75" customHeight="1" x14ac:dyDescent="0.25">
      <c r="C722" s="107"/>
      <c r="D722" s="107"/>
      <c r="E722" s="107"/>
      <c r="F722" s="107"/>
      <c r="G722" s="107"/>
      <c r="H722" s="107"/>
      <c r="I722" s="107"/>
      <c r="J722" s="107"/>
      <c r="K722" s="107"/>
      <c r="L722" s="107"/>
      <c r="M722" s="107"/>
      <c r="N722" s="107"/>
      <c r="O722" s="107"/>
      <c r="P722" s="107"/>
      <c r="Q722" s="107"/>
      <c r="R722" s="107"/>
      <c r="S722" s="107"/>
      <c r="T722" s="107"/>
      <c r="U722" s="107"/>
      <c r="V722" s="107"/>
      <c r="W722" s="107"/>
      <c r="X722" s="107"/>
      <c r="Y722" s="107"/>
      <c r="Z722" s="107"/>
      <c r="AA722" s="107"/>
      <c r="AB722" s="107"/>
      <c r="AC722" s="107"/>
      <c r="AD722" s="107"/>
      <c r="AE722" s="107"/>
      <c r="AF722" s="107"/>
      <c r="AG722" s="107"/>
      <c r="AH722" s="107"/>
      <c r="AI722" s="107"/>
      <c r="AJ722" s="107"/>
      <c r="AK722" s="107"/>
      <c r="AL722" s="107"/>
      <c r="AM722" s="107"/>
      <c r="AN722" s="107"/>
      <c r="AO722" s="107"/>
      <c r="AP722" s="107"/>
      <c r="AQ722" s="107"/>
      <c r="AR722" s="107"/>
      <c r="AS722" s="107"/>
      <c r="AT722" s="107"/>
      <c r="AU722" s="107"/>
      <c r="AV722" s="107"/>
      <c r="AW722" s="107"/>
      <c r="AX722" s="107"/>
      <c r="AY722" s="107"/>
      <c r="AZ722" s="107"/>
      <c r="BA722" s="107"/>
      <c r="BB722" s="107"/>
    </row>
    <row r="723" spans="3:54" ht="12.75" customHeight="1" x14ac:dyDescent="0.25">
      <c r="C723" s="107"/>
      <c r="D723" s="107"/>
      <c r="E723" s="107"/>
      <c r="F723" s="107"/>
      <c r="G723" s="107"/>
      <c r="H723" s="107"/>
      <c r="I723" s="107"/>
      <c r="J723" s="107"/>
      <c r="K723" s="107"/>
      <c r="L723" s="107"/>
      <c r="M723" s="107"/>
      <c r="N723" s="107"/>
      <c r="O723" s="107"/>
      <c r="P723" s="107"/>
      <c r="Q723" s="107"/>
      <c r="R723" s="107"/>
      <c r="S723" s="107"/>
      <c r="T723" s="107"/>
      <c r="U723" s="107"/>
      <c r="V723" s="107"/>
      <c r="W723" s="107"/>
      <c r="X723" s="107"/>
      <c r="Y723" s="107"/>
      <c r="Z723" s="107"/>
      <c r="AA723" s="107"/>
      <c r="AB723" s="107"/>
      <c r="AC723" s="107"/>
      <c r="AD723" s="107"/>
      <c r="AE723" s="107"/>
      <c r="AF723" s="107"/>
      <c r="AG723" s="107"/>
      <c r="AH723" s="107"/>
      <c r="AI723" s="107"/>
      <c r="AJ723" s="107"/>
      <c r="AK723" s="107"/>
      <c r="AL723" s="107"/>
      <c r="AM723" s="107"/>
      <c r="AN723" s="107"/>
      <c r="AO723" s="107"/>
      <c r="AP723" s="107"/>
      <c r="AQ723" s="107"/>
      <c r="AR723" s="107"/>
      <c r="AS723" s="107"/>
      <c r="AT723" s="107"/>
      <c r="AU723" s="107"/>
      <c r="AV723" s="107"/>
      <c r="AW723" s="107"/>
      <c r="AX723" s="107"/>
      <c r="AY723" s="107"/>
      <c r="AZ723" s="107"/>
      <c r="BA723" s="107"/>
      <c r="BB723" s="107"/>
    </row>
    <row r="724" spans="3:54" ht="12.75" customHeight="1" x14ac:dyDescent="0.25">
      <c r="C724" s="107"/>
      <c r="D724" s="107"/>
      <c r="E724" s="107"/>
      <c r="F724" s="107"/>
      <c r="G724" s="107"/>
      <c r="H724" s="107"/>
      <c r="I724" s="107"/>
      <c r="J724" s="107"/>
      <c r="K724" s="107"/>
      <c r="L724" s="107"/>
      <c r="M724" s="107"/>
      <c r="N724" s="107"/>
      <c r="O724" s="107"/>
      <c r="P724" s="107"/>
      <c r="Q724" s="107"/>
      <c r="R724" s="107"/>
      <c r="S724" s="107"/>
      <c r="T724" s="107"/>
      <c r="U724" s="107"/>
      <c r="V724" s="107"/>
      <c r="W724" s="107"/>
      <c r="X724" s="107"/>
      <c r="Y724" s="107"/>
      <c r="Z724" s="107"/>
      <c r="AA724" s="107"/>
      <c r="AB724" s="107"/>
      <c r="AC724" s="107"/>
      <c r="AD724" s="107"/>
      <c r="AE724" s="107"/>
      <c r="AF724" s="107"/>
      <c r="AG724" s="107"/>
      <c r="AH724" s="107"/>
      <c r="AI724" s="107"/>
      <c r="AJ724" s="107"/>
      <c r="AK724" s="107"/>
      <c r="AL724" s="107"/>
      <c r="AM724" s="107"/>
      <c r="AN724" s="107"/>
      <c r="AO724" s="107"/>
      <c r="AP724" s="107"/>
      <c r="AQ724" s="107"/>
      <c r="AR724" s="107"/>
      <c r="AS724" s="107"/>
      <c r="AT724" s="107"/>
      <c r="AU724" s="107"/>
      <c r="AV724" s="107"/>
      <c r="AW724" s="107"/>
      <c r="AX724" s="107"/>
      <c r="AY724" s="107"/>
      <c r="AZ724" s="107"/>
      <c r="BA724" s="107"/>
      <c r="BB724" s="107"/>
    </row>
    <row r="725" spans="3:54" ht="12.75" customHeight="1" x14ac:dyDescent="0.25">
      <c r="C725" s="107"/>
      <c r="D725" s="107"/>
      <c r="E725" s="107"/>
      <c r="F725" s="107"/>
      <c r="G725" s="107"/>
      <c r="H725" s="107"/>
      <c r="I725" s="107"/>
      <c r="J725" s="107"/>
      <c r="K725" s="107"/>
      <c r="L725" s="107"/>
      <c r="M725" s="107"/>
      <c r="N725" s="107"/>
      <c r="O725" s="107"/>
      <c r="P725" s="107"/>
      <c r="Q725" s="107"/>
      <c r="R725" s="107"/>
      <c r="S725" s="107"/>
      <c r="T725" s="107"/>
      <c r="U725" s="107"/>
      <c r="V725" s="107"/>
      <c r="W725" s="107"/>
      <c r="X725" s="107"/>
      <c r="Y725" s="107"/>
      <c r="Z725" s="107"/>
      <c r="AA725" s="107"/>
      <c r="AB725" s="107"/>
      <c r="AC725" s="107"/>
      <c r="AD725" s="107"/>
      <c r="AE725" s="107"/>
      <c r="AF725" s="107"/>
      <c r="AG725" s="107"/>
      <c r="AH725" s="107"/>
      <c r="AI725" s="107"/>
      <c r="AJ725" s="107"/>
      <c r="AK725" s="107"/>
      <c r="AL725" s="107"/>
      <c r="AM725" s="107"/>
      <c r="AN725" s="107"/>
      <c r="AO725" s="107"/>
      <c r="AP725" s="107"/>
      <c r="AQ725" s="107"/>
      <c r="AR725" s="107"/>
      <c r="AS725" s="107"/>
      <c r="AT725" s="107"/>
      <c r="AU725" s="107"/>
      <c r="AV725" s="107"/>
      <c r="AW725" s="107"/>
      <c r="AX725" s="107"/>
      <c r="AY725" s="107"/>
      <c r="AZ725" s="107"/>
      <c r="BA725" s="107"/>
      <c r="BB725" s="107"/>
    </row>
    <row r="726" spans="3:54" ht="12.75" customHeight="1" x14ac:dyDescent="0.25">
      <c r="C726" s="107"/>
      <c r="D726" s="107"/>
      <c r="E726" s="107"/>
      <c r="F726" s="107"/>
      <c r="G726" s="107"/>
      <c r="H726" s="107"/>
      <c r="I726" s="107"/>
      <c r="J726" s="107"/>
      <c r="K726" s="107"/>
      <c r="L726" s="107"/>
      <c r="M726" s="107"/>
      <c r="N726" s="107"/>
      <c r="O726" s="107"/>
      <c r="P726" s="107"/>
      <c r="Q726" s="107"/>
      <c r="R726" s="107"/>
      <c r="S726" s="107"/>
      <c r="T726" s="107"/>
      <c r="U726" s="107"/>
      <c r="V726" s="107"/>
      <c r="W726" s="107"/>
      <c r="X726" s="107"/>
      <c r="Y726" s="107"/>
      <c r="Z726" s="107"/>
      <c r="AA726" s="107"/>
      <c r="AB726" s="107"/>
      <c r="AC726" s="107"/>
      <c r="AD726" s="107"/>
      <c r="AE726" s="107"/>
      <c r="AF726" s="107"/>
      <c r="AG726" s="107"/>
      <c r="AH726" s="107"/>
      <c r="AI726" s="107"/>
      <c r="AJ726" s="107"/>
      <c r="AK726" s="107"/>
      <c r="AL726" s="107"/>
      <c r="AM726" s="107"/>
      <c r="AN726" s="107"/>
      <c r="AO726" s="107"/>
      <c r="AP726" s="107"/>
      <c r="AQ726" s="107"/>
      <c r="AR726" s="107"/>
      <c r="AS726" s="107"/>
      <c r="AT726" s="107"/>
      <c r="AU726" s="107"/>
      <c r="AV726" s="107"/>
      <c r="AW726" s="107"/>
      <c r="AX726" s="107"/>
      <c r="AY726" s="107"/>
      <c r="AZ726" s="107"/>
      <c r="BA726" s="107"/>
      <c r="BB726" s="107"/>
    </row>
    <row r="727" spans="3:54" ht="12.75" customHeight="1" x14ac:dyDescent="0.25">
      <c r="C727" s="107"/>
      <c r="D727" s="107"/>
      <c r="E727" s="107"/>
      <c r="F727" s="107"/>
      <c r="G727" s="107"/>
      <c r="H727" s="107"/>
      <c r="I727" s="107"/>
      <c r="J727" s="107"/>
      <c r="K727" s="107"/>
      <c r="L727" s="107"/>
      <c r="M727" s="107"/>
      <c r="N727" s="107"/>
      <c r="O727" s="107"/>
      <c r="P727" s="107"/>
      <c r="Q727" s="107"/>
      <c r="R727" s="107"/>
      <c r="S727" s="107"/>
      <c r="T727" s="107"/>
      <c r="U727" s="107"/>
      <c r="V727" s="107"/>
      <c r="W727" s="107"/>
      <c r="X727" s="107"/>
      <c r="Y727" s="107"/>
      <c r="Z727" s="107"/>
      <c r="AA727" s="107"/>
      <c r="AB727" s="107"/>
      <c r="AC727" s="107"/>
      <c r="AD727" s="107"/>
      <c r="AE727" s="107"/>
      <c r="AF727" s="107"/>
      <c r="AG727" s="107"/>
      <c r="AH727" s="107"/>
      <c r="AI727" s="107"/>
      <c r="AJ727" s="107"/>
      <c r="AK727" s="107"/>
      <c r="AL727" s="107"/>
      <c r="AM727" s="107"/>
      <c r="AN727" s="107"/>
      <c r="AO727" s="107"/>
      <c r="AP727" s="107"/>
      <c r="AQ727" s="107"/>
      <c r="AR727" s="107"/>
      <c r="AS727" s="107"/>
      <c r="AT727" s="107"/>
      <c r="AU727" s="107"/>
      <c r="AV727" s="107"/>
      <c r="AW727" s="107"/>
      <c r="AX727" s="107"/>
      <c r="AY727" s="107"/>
      <c r="AZ727" s="107"/>
      <c r="BA727" s="107"/>
      <c r="BB727" s="107"/>
    </row>
    <row r="728" spans="3:54" ht="12.75" customHeight="1" x14ac:dyDescent="0.25">
      <c r="C728" s="107"/>
      <c r="D728" s="107"/>
      <c r="E728" s="107"/>
      <c r="F728" s="107"/>
      <c r="G728" s="107"/>
      <c r="H728" s="107"/>
      <c r="I728" s="107"/>
      <c r="J728" s="107"/>
      <c r="K728" s="107"/>
      <c r="L728" s="107"/>
      <c r="M728" s="107"/>
      <c r="N728" s="107"/>
      <c r="O728" s="107"/>
      <c r="P728" s="107"/>
      <c r="Q728" s="107"/>
      <c r="R728" s="107"/>
      <c r="S728" s="107"/>
      <c r="T728" s="107"/>
      <c r="U728" s="107"/>
      <c r="V728" s="107"/>
      <c r="W728" s="107"/>
      <c r="X728" s="107"/>
      <c r="Y728" s="107"/>
      <c r="Z728" s="107"/>
      <c r="AA728" s="107"/>
      <c r="AB728" s="107"/>
      <c r="AC728" s="107"/>
      <c r="AD728" s="107"/>
      <c r="AE728" s="107"/>
      <c r="AF728" s="107"/>
      <c r="AG728" s="107"/>
      <c r="AH728" s="107"/>
      <c r="AI728" s="107"/>
      <c r="AJ728" s="107"/>
      <c r="AK728" s="107"/>
      <c r="AL728" s="107"/>
      <c r="AM728" s="107"/>
      <c r="AN728" s="107"/>
      <c r="AO728" s="107"/>
      <c r="AP728" s="107"/>
      <c r="AQ728" s="107"/>
      <c r="AR728" s="107"/>
      <c r="AS728" s="107"/>
      <c r="AT728" s="107"/>
      <c r="AU728" s="107"/>
      <c r="AV728" s="107"/>
      <c r="AW728" s="107"/>
      <c r="AX728" s="107"/>
      <c r="AY728" s="107"/>
      <c r="AZ728" s="107"/>
      <c r="BA728" s="107"/>
      <c r="BB728" s="107"/>
    </row>
    <row r="729" spans="3:54" ht="12.75" customHeight="1" x14ac:dyDescent="0.25">
      <c r="C729" s="107"/>
      <c r="D729" s="107"/>
      <c r="E729" s="107"/>
      <c r="F729" s="107"/>
      <c r="G729" s="107"/>
      <c r="H729" s="107"/>
      <c r="I729" s="107"/>
      <c r="J729" s="107"/>
      <c r="K729" s="107"/>
      <c r="L729" s="107"/>
      <c r="M729" s="107"/>
      <c r="N729" s="107"/>
      <c r="O729" s="107"/>
      <c r="P729" s="107"/>
      <c r="Q729" s="107"/>
      <c r="R729" s="107"/>
      <c r="S729" s="107"/>
      <c r="T729" s="107"/>
      <c r="U729" s="107"/>
      <c r="V729" s="107"/>
      <c r="W729" s="107"/>
      <c r="X729" s="107"/>
      <c r="Y729" s="107"/>
      <c r="Z729" s="107"/>
      <c r="AA729" s="107"/>
      <c r="AB729" s="107"/>
      <c r="AC729" s="107"/>
      <c r="AD729" s="107"/>
      <c r="AE729" s="107"/>
      <c r="AF729" s="107"/>
      <c r="AG729" s="107"/>
      <c r="AH729" s="107"/>
      <c r="AI729" s="107"/>
      <c r="AJ729" s="107"/>
      <c r="AK729" s="107"/>
      <c r="AL729" s="107"/>
      <c r="AM729" s="107"/>
      <c r="AN729" s="107"/>
      <c r="AO729" s="107"/>
      <c r="AP729" s="107"/>
      <c r="AQ729" s="107"/>
      <c r="AR729" s="107"/>
      <c r="AS729" s="107"/>
      <c r="AT729" s="107"/>
      <c r="AU729" s="107"/>
      <c r="AV729" s="107"/>
      <c r="AW729" s="107"/>
      <c r="AX729" s="107"/>
      <c r="AY729" s="107"/>
      <c r="AZ729" s="107"/>
      <c r="BA729" s="107"/>
      <c r="BB729" s="107"/>
    </row>
    <row r="730" spans="3:54" ht="12.75" customHeight="1" x14ac:dyDescent="0.25">
      <c r="C730" s="107"/>
      <c r="D730" s="107"/>
      <c r="E730" s="107"/>
      <c r="F730" s="107"/>
      <c r="G730" s="107"/>
      <c r="H730" s="107"/>
      <c r="I730" s="107"/>
      <c r="J730" s="107"/>
      <c r="K730" s="107"/>
      <c r="L730" s="107"/>
      <c r="M730" s="107"/>
      <c r="N730" s="107"/>
      <c r="O730" s="107"/>
      <c r="P730" s="107"/>
      <c r="Q730" s="107"/>
      <c r="R730" s="107"/>
      <c r="S730" s="107"/>
      <c r="T730" s="107"/>
      <c r="U730" s="107"/>
      <c r="V730" s="107"/>
      <c r="W730" s="107"/>
      <c r="X730" s="107"/>
      <c r="Y730" s="107"/>
      <c r="Z730" s="107"/>
      <c r="AA730" s="107"/>
      <c r="AB730" s="107"/>
      <c r="AC730" s="107"/>
      <c r="AD730" s="107"/>
      <c r="AE730" s="107"/>
      <c r="AF730" s="107"/>
      <c r="AG730" s="107"/>
      <c r="AH730" s="107"/>
      <c r="AI730" s="107"/>
      <c r="AJ730" s="107"/>
      <c r="AK730" s="107"/>
      <c r="AL730" s="107"/>
      <c r="AM730" s="107"/>
      <c r="AN730" s="107"/>
      <c r="AO730" s="107"/>
      <c r="AP730" s="107"/>
      <c r="AQ730" s="107"/>
      <c r="AR730" s="107"/>
      <c r="AS730" s="107"/>
      <c r="AT730" s="107"/>
      <c r="AU730" s="107"/>
      <c r="AV730" s="107"/>
      <c r="AW730" s="107"/>
      <c r="AX730" s="107"/>
      <c r="AY730" s="107"/>
      <c r="AZ730" s="107"/>
      <c r="BA730" s="107"/>
      <c r="BB730" s="107"/>
    </row>
    <row r="731" spans="3:54" ht="12.75" customHeight="1" x14ac:dyDescent="0.25">
      <c r="C731" s="107"/>
      <c r="D731" s="107"/>
      <c r="E731" s="107"/>
      <c r="F731" s="107"/>
      <c r="G731" s="107"/>
      <c r="H731" s="107"/>
      <c r="I731" s="107"/>
      <c r="J731" s="107"/>
      <c r="K731" s="107"/>
      <c r="L731" s="107"/>
      <c r="M731" s="107"/>
      <c r="N731" s="107"/>
      <c r="O731" s="107"/>
      <c r="P731" s="107"/>
      <c r="Q731" s="107"/>
      <c r="R731" s="107"/>
      <c r="S731" s="107"/>
      <c r="T731" s="107"/>
      <c r="U731" s="107"/>
      <c r="V731" s="107"/>
      <c r="W731" s="107"/>
      <c r="X731" s="107"/>
      <c r="Y731" s="107"/>
      <c r="Z731" s="107"/>
      <c r="AA731" s="107"/>
      <c r="AB731" s="107"/>
      <c r="AC731" s="107"/>
      <c r="AD731" s="107"/>
      <c r="AE731" s="107"/>
      <c r="AF731" s="107"/>
      <c r="AG731" s="107"/>
      <c r="AH731" s="107"/>
      <c r="AI731" s="107"/>
      <c r="AJ731" s="107"/>
      <c r="AK731" s="107"/>
      <c r="AL731" s="107"/>
      <c r="AM731" s="107"/>
      <c r="AN731" s="107"/>
      <c r="AO731" s="107"/>
      <c r="AP731" s="107"/>
      <c r="AQ731" s="107"/>
      <c r="AR731" s="107"/>
      <c r="AS731" s="107"/>
      <c r="AT731" s="107"/>
      <c r="AU731" s="107"/>
      <c r="AV731" s="107"/>
      <c r="AW731" s="107"/>
      <c r="AX731" s="107"/>
      <c r="AY731" s="107"/>
      <c r="AZ731" s="107"/>
      <c r="BA731" s="107"/>
      <c r="BB731" s="107"/>
    </row>
    <row r="732" spans="3:54" ht="12.75" customHeight="1" x14ac:dyDescent="0.25">
      <c r="C732" s="107"/>
      <c r="D732" s="107"/>
      <c r="E732" s="107"/>
      <c r="F732" s="107"/>
      <c r="G732" s="107"/>
      <c r="H732" s="107"/>
      <c r="I732" s="107"/>
      <c r="J732" s="107"/>
      <c r="K732" s="107"/>
      <c r="L732" s="107"/>
      <c r="M732" s="107"/>
      <c r="N732" s="107"/>
      <c r="O732" s="107"/>
      <c r="P732" s="107"/>
      <c r="Q732" s="107"/>
      <c r="R732" s="107"/>
      <c r="S732" s="107"/>
      <c r="T732" s="107"/>
      <c r="U732" s="107"/>
      <c r="V732" s="107"/>
      <c r="W732" s="107"/>
      <c r="X732" s="107"/>
      <c r="Y732" s="107"/>
      <c r="Z732" s="107"/>
      <c r="AA732" s="107"/>
      <c r="AB732" s="107"/>
      <c r="AC732" s="107"/>
      <c r="AD732" s="107"/>
      <c r="AE732" s="107"/>
      <c r="AF732" s="107"/>
      <c r="AG732" s="107"/>
      <c r="AH732" s="107"/>
      <c r="AI732" s="107"/>
      <c r="AJ732" s="107"/>
      <c r="AK732" s="107"/>
      <c r="AL732" s="107"/>
      <c r="AM732" s="107"/>
      <c r="AN732" s="107"/>
      <c r="AO732" s="107"/>
      <c r="AP732" s="107"/>
      <c r="AQ732" s="107"/>
      <c r="AR732" s="107"/>
      <c r="AS732" s="107"/>
      <c r="AT732" s="107"/>
      <c r="AU732" s="107"/>
      <c r="AV732" s="107"/>
      <c r="AW732" s="107"/>
      <c r="AX732" s="107"/>
      <c r="AY732" s="107"/>
      <c r="AZ732" s="107"/>
      <c r="BA732" s="107"/>
      <c r="BB732" s="107"/>
    </row>
    <row r="733" spans="3:54" ht="12.75" customHeight="1" x14ac:dyDescent="0.25">
      <c r="C733" s="107"/>
      <c r="D733" s="107"/>
      <c r="E733" s="107"/>
      <c r="F733" s="107"/>
      <c r="G733" s="107"/>
      <c r="H733" s="107"/>
      <c r="I733" s="107"/>
      <c r="J733" s="107"/>
      <c r="K733" s="107"/>
      <c r="L733" s="107"/>
      <c r="M733" s="107"/>
      <c r="N733" s="107"/>
      <c r="O733" s="107"/>
      <c r="P733" s="107"/>
      <c r="Q733" s="107"/>
      <c r="R733" s="107"/>
      <c r="S733" s="107"/>
      <c r="T733" s="107"/>
      <c r="U733" s="107"/>
      <c r="V733" s="107"/>
      <c r="W733" s="107"/>
      <c r="X733" s="107"/>
      <c r="Y733" s="107"/>
      <c r="Z733" s="107"/>
      <c r="AA733" s="107"/>
      <c r="AB733" s="107"/>
      <c r="AC733" s="107"/>
      <c r="AD733" s="107"/>
      <c r="AE733" s="107"/>
      <c r="AF733" s="107"/>
      <c r="AG733" s="107"/>
      <c r="AH733" s="107"/>
      <c r="AI733" s="107"/>
      <c r="AJ733" s="107"/>
      <c r="AK733" s="107"/>
      <c r="AL733" s="107"/>
      <c r="AM733" s="107"/>
      <c r="AN733" s="107"/>
      <c r="AO733" s="107"/>
      <c r="AP733" s="107"/>
      <c r="AQ733" s="107"/>
      <c r="AR733" s="107"/>
      <c r="AS733" s="107"/>
      <c r="AT733" s="107"/>
      <c r="AU733" s="107"/>
      <c r="AV733" s="107"/>
      <c r="AW733" s="107"/>
      <c r="AX733" s="107"/>
      <c r="AY733" s="107"/>
      <c r="AZ733" s="107"/>
      <c r="BA733" s="107"/>
      <c r="BB733" s="107"/>
    </row>
    <row r="734" spans="3:54" ht="12.75" customHeight="1" x14ac:dyDescent="0.25">
      <c r="C734" s="107"/>
      <c r="D734" s="107"/>
      <c r="E734" s="107"/>
      <c r="F734" s="107"/>
      <c r="G734" s="107"/>
      <c r="H734" s="107"/>
      <c r="I734" s="107"/>
      <c r="J734" s="107"/>
      <c r="K734" s="107"/>
      <c r="L734" s="107"/>
      <c r="M734" s="107"/>
      <c r="N734" s="107"/>
      <c r="O734" s="107"/>
      <c r="P734" s="107"/>
      <c r="Q734" s="107"/>
      <c r="R734" s="107"/>
      <c r="S734" s="107"/>
      <c r="T734" s="107"/>
      <c r="U734" s="107"/>
      <c r="V734" s="107"/>
      <c r="W734" s="107"/>
      <c r="X734" s="107"/>
      <c r="Y734" s="107"/>
      <c r="Z734" s="107"/>
      <c r="AA734" s="107"/>
      <c r="AB734" s="107"/>
      <c r="AC734" s="107"/>
      <c r="AD734" s="107"/>
      <c r="AE734" s="107"/>
      <c r="AF734" s="107"/>
      <c r="AG734" s="107"/>
      <c r="AH734" s="107"/>
      <c r="AI734" s="107"/>
      <c r="AJ734" s="107"/>
      <c r="AK734" s="107"/>
      <c r="AL734" s="107"/>
      <c r="AM734" s="107"/>
      <c r="AN734" s="107"/>
      <c r="AO734" s="107"/>
      <c r="AP734" s="107"/>
      <c r="AQ734" s="107"/>
      <c r="AR734" s="107"/>
      <c r="AS734" s="107"/>
      <c r="AT734" s="107"/>
      <c r="AU734" s="107"/>
      <c r="AV734" s="107"/>
      <c r="AW734" s="107"/>
      <c r="AX734" s="107"/>
      <c r="AY734" s="107"/>
      <c r="AZ734" s="107"/>
      <c r="BA734" s="107"/>
      <c r="BB734" s="107"/>
    </row>
    <row r="735" spans="3:54" ht="12.75" customHeight="1" x14ac:dyDescent="0.25">
      <c r="C735" s="107"/>
      <c r="D735" s="107"/>
      <c r="E735" s="107"/>
      <c r="F735" s="107"/>
      <c r="G735" s="107"/>
      <c r="H735" s="107"/>
      <c r="I735" s="107"/>
      <c r="J735" s="107"/>
      <c r="K735" s="107"/>
      <c r="L735" s="107"/>
      <c r="M735" s="107"/>
      <c r="N735" s="107"/>
      <c r="O735" s="107"/>
      <c r="P735" s="107"/>
      <c r="Q735" s="107"/>
      <c r="R735" s="107"/>
      <c r="S735" s="107"/>
      <c r="T735" s="107"/>
      <c r="U735" s="107"/>
      <c r="V735" s="107"/>
      <c r="W735" s="107"/>
      <c r="X735" s="107"/>
      <c r="Y735" s="107"/>
      <c r="Z735" s="107"/>
      <c r="AA735" s="107"/>
      <c r="AB735" s="107"/>
      <c r="AC735" s="107"/>
      <c r="AD735" s="107"/>
      <c r="AE735" s="107"/>
      <c r="AF735" s="107"/>
      <c r="AG735" s="107"/>
      <c r="AH735" s="107"/>
      <c r="AI735" s="107"/>
      <c r="AJ735" s="107"/>
      <c r="AK735" s="107"/>
      <c r="AL735" s="107"/>
      <c r="AM735" s="107"/>
      <c r="AN735" s="107"/>
      <c r="AO735" s="107"/>
      <c r="AP735" s="107"/>
      <c r="AQ735" s="107"/>
      <c r="AR735" s="107"/>
      <c r="AS735" s="107"/>
      <c r="AT735" s="107"/>
      <c r="AU735" s="107"/>
      <c r="AV735" s="107"/>
      <c r="AW735" s="107"/>
      <c r="AX735" s="107"/>
      <c r="AY735" s="107"/>
      <c r="AZ735" s="107"/>
      <c r="BA735" s="107"/>
      <c r="BB735" s="107"/>
    </row>
    <row r="736" spans="3:54" ht="12.75" customHeight="1" x14ac:dyDescent="0.25">
      <c r="C736" s="107"/>
      <c r="D736" s="107"/>
      <c r="E736" s="107"/>
      <c r="F736" s="107"/>
      <c r="G736" s="107"/>
      <c r="H736" s="107"/>
      <c r="I736" s="107"/>
      <c r="J736" s="107"/>
      <c r="K736" s="107"/>
      <c r="L736" s="107"/>
      <c r="M736" s="107"/>
      <c r="N736" s="107"/>
      <c r="O736" s="107"/>
      <c r="P736" s="107"/>
      <c r="Q736" s="107"/>
      <c r="R736" s="107"/>
      <c r="S736" s="107"/>
      <c r="T736" s="107"/>
      <c r="U736" s="107"/>
      <c r="V736" s="107"/>
      <c r="W736" s="107"/>
      <c r="X736" s="107"/>
      <c r="Y736" s="107"/>
      <c r="Z736" s="107"/>
      <c r="AA736" s="107"/>
      <c r="AB736" s="107"/>
      <c r="AC736" s="107"/>
      <c r="AD736" s="107"/>
      <c r="AE736" s="107"/>
      <c r="AF736" s="107"/>
      <c r="AG736" s="107"/>
      <c r="AH736" s="107"/>
      <c r="AI736" s="107"/>
      <c r="AJ736" s="107"/>
      <c r="AK736" s="107"/>
      <c r="AL736" s="107"/>
      <c r="AM736" s="107"/>
      <c r="AN736" s="107"/>
      <c r="AO736" s="107"/>
      <c r="AP736" s="107"/>
      <c r="AQ736" s="107"/>
      <c r="AR736" s="107"/>
      <c r="AS736" s="107"/>
      <c r="AT736" s="107"/>
      <c r="AU736" s="107"/>
      <c r="AV736" s="107"/>
      <c r="AW736" s="107"/>
      <c r="AX736" s="107"/>
      <c r="AY736" s="107"/>
      <c r="AZ736" s="107"/>
      <c r="BA736" s="107"/>
      <c r="BB736" s="107"/>
    </row>
    <row r="737" spans="3:54" ht="12.75" customHeight="1" x14ac:dyDescent="0.25">
      <c r="C737" s="107"/>
      <c r="D737" s="107"/>
      <c r="E737" s="107"/>
      <c r="F737" s="107"/>
      <c r="G737" s="107"/>
      <c r="H737" s="107"/>
      <c r="I737" s="107"/>
      <c r="J737" s="107"/>
      <c r="K737" s="107"/>
      <c r="L737" s="107"/>
      <c r="M737" s="107"/>
      <c r="N737" s="107"/>
      <c r="O737" s="107"/>
      <c r="P737" s="107"/>
      <c r="Q737" s="107"/>
      <c r="R737" s="107"/>
      <c r="S737" s="107"/>
      <c r="T737" s="107"/>
      <c r="U737" s="107"/>
      <c r="V737" s="107"/>
      <c r="W737" s="107"/>
      <c r="X737" s="107"/>
      <c r="Y737" s="107"/>
      <c r="Z737" s="107"/>
      <c r="AA737" s="107"/>
      <c r="AB737" s="107"/>
      <c r="AC737" s="107"/>
      <c r="AD737" s="107"/>
      <c r="AE737" s="107"/>
      <c r="AF737" s="107"/>
      <c r="AG737" s="107"/>
      <c r="AH737" s="107"/>
      <c r="AI737" s="107"/>
      <c r="AJ737" s="107"/>
      <c r="AK737" s="107"/>
      <c r="AL737" s="107"/>
      <c r="AM737" s="107"/>
      <c r="AN737" s="107"/>
      <c r="AO737" s="107"/>
      <c r="AP737" s="107"/>
      <c r="AQ737" s="107"/>
      <c r="AR737" s="107"/>
      <c r="AS737" s="107"/>
      <c r="AT737" s="107"/>
      <c r="AU737" s="107"/>
      <c r="AV737" s="107"/>
      <c r="AW737" s="107"/>
      <c r="AX737" s="107"/>
      <c r="AY737" s="107"/>
      <c r="AZ737" s="107"/>
      <c r="BA737" s="107"/>
      <c r="BB737" s="107"/>
    </row>
    <row r="738" spans="3:54" ht="12.75" customHeight="1" x14ac:dyDescent="0.25">
      <c r="C738" s="107"/>
      <c r="D738" s="107"/>
      <c r="E738" s="107"/>
      <c r="F738" s="107"/>
      <c r="G738" s="107"/>
      <c r="H738" s="107"/>
      <c r="I738" s="107"/>
      <c r="J738" s="107"/>
      <c r="K738" s="107"/>
      <c r="L738" s="107"/>
      <c r="M738" s="107"/>
      <c r="N738" s="107"/>
      <c r="O738" s="107"/>
      <c r="P738" s="107"/>
      <c r="Q738" s="107"/>
      <c r="R738" s="107"/>
      <c r="S738" s="107"/>
      <c r="T738" s="107"/>
      <c r="U738" s="107"/>
      <c r="V738" s="107"/>
      <c r="W738" s="107"/>
      <c r="X738" s="107"/>
      <c r="Y738" s="107"/>
      <c r="Z738" s="107"/>
      <c r="AA738" s="107"/>
      <c r="AB738" s="107"/>
      <c r="AC738" s="107"/>
      <c r="AD738" s="107"/>
      <c r="AE738" s="107"/>
      <c r="AF738" s="107"/>
      <c r="AG738" s="107"/>
      <c r="AH738" s="107"/>
      <c r="AI738" s="107"/>
      <c r="AJ738" s="107"/>
      <c r="AK738" s="107"/>
      <c r="AL738" s="107"/>
      <c r="AM738" s="107"/>
      <c r="AN738" s="107"/>
      <c r="AO738" s="107"/>
      <c r="AP738" s="107"/>
      <c r="AQ738" s="107"/>
      <c r="AR738" s="107"/>
      <c r="AS738" s="107"/>
      <c r="AT738" s="107"/>
      <c r="AU738" s="107"/>
      <c r="AV738" s="107"/>
      <c r="AW738" s="107"/>
      <c r="AX738" s="107"/>
      <c r="AY738" s="107"/>
      <c r="AZ738" s="107"/>
      <c r="BA738" s="107"/>
      <c r="BB738" s="107"/>
    </row>
    <row r="739" spans="3:54" ht="12.75" customHeight="1" x14ac:dyDescent="0.25">
      <c r="C739" s="107"/>
      <c r="D739" s="107"/>
      <c r="E739" s="107"/>
      <c r="F739" s="107"/>
      <c r="G739" s="107"/>
      <c r="H739" s="107"/>
      <c r="I739" s="107"/>
      <c r="J739" s="107"/>
      <c r="K739" s="107"/>
      <c r="L739" s="107"/>
      <c r="M739" s="107"/>
      <c r="N739" s="107"/>
      <c r="O739" s="107"/>
      <c r="P739" s="107"/>
      <c r="Q739" s="107"/>
      <c r="R739" s="107"/>
      <c r="S739" s="107"/>
      <c r="T739" s="107"/>
      <c r="U739" s="107"/>
      <c r="V739" s="107"/>
      <c r="W739" s="107"/>
      <c r="X739" s="107"/>
      <c r="Y739" s="107"/>
      <c r="Z739" s="107"/>
      <c r="AA739" s="107"/>
      <c r="AB739" s="107"/>
      <c r="AC739" s="107"/>
      <c r="AD739" s="107"/>
      <c r="AE739" s="107"/>
      <c r="AF739" s="107"/>
      <c r="AG739" s="107"/>
      <c r="AH739" s="107"/>
      <c r="AI739" s="107"/>
      <c r="AJ739" s="107"/>
      <c r="AK739" s="107"/>
      <c r="AL739" s="107"/>
      <c r="AM739" s="107"/>
      <c r="AN739" s="107"/>
      <c r="AO739" s="107"/>
      <c r="AP739" s="107"/>
      <c r="AQ739" s="107"/>
      <c r="AR739" s="107"/>
      <c r="AS739" s="107"/>
      <c r="AT739" s="107"/>
      <c r="AU739" s="107"/>
      <c r="AV739" s="107"/>
      <c r="AW739" s="107"/>
      <c r="AX739" s="107"/>
      <c r="AY739" s="107"/>
      <c r="AZ739" s="107"/>
      <c r="BA739" s="107"/>
      <c r="BB739" s="107"/>
    </row>
    <row r="740" spans="3:54" ht="12.75" customHeight="1" x14ac:dyDescent="0.25">
      <c r="C740" s="107"/>
      <c r="D740" s="107"/>
      <c r="E740" s="107"/>
      <c r="F740" s="107"/>
      <c r="G740" s="107"/>
      <c r="H740" s="107"/>
      <c r="I740" s="107"/>
      <c r="J740" s="107"/>
      <c r="K740" s="107"/>
      <c r="L740" s="107"/>
      <c r="M740" s="107"/>
      <c r="N740" s="107"/>
      <c r="O740" s="107"/>
      <c r="P740" s="107"/>
      <c r="Q740" s="107"/>
      <c r="R740" s="107"/>
      <c r="S740" s="107"/>
      <c r="T740" s="107"/>
      <c r="U740" s="107"/>
      <c r="V740" s="107"/>
      <c r="W740" s="107"/>
      <c r="X740" s="107"/>
      <c r="Y740" s="107"/>
      <c r="Z740" s="107"/>
      <c r="AA740" s="107"/>
      <c r="AB740" s="107"/>
      <c r="AC740" s="107"/>
      <c r="AD740" s="107"/>
      <c r="AE740" s="107"/>
      <c r="AF740" s="107"/>
      <c r="AG740" s="107"/>
      <c r="AH740" s="107"/>
      <c r="AI740" s="107"/>
      <c r="AJ740" s="107"/>
      <c r="AK740" s="107"/>
      <c r="AL740" s="107"/>
      <c r="AM740" s="107"/>
      <c r="AN740" s="107"/>
      <c r="AO740" s="107"/>
      <c r="AP740" s="107"/>
      <c r="AQ740" s="107"/>
      <c r="AR740" s="107"/>
      <c r="AS740" s="107"/>
      <c r="AT740" s="107"/>
      <c r="AU740" s="107"/>
      <c r="AV740" s="107"/>
      <c r="AW740" s="107"/>
      <c r="AX740" s="107"/>
      <c r="AY740" s="107"/>
      <c r="AZ740" s="107"/>
      <c r="BA740" s="107"/>
      <c r="BB740" s="107"/>
    </row>
    <row r="741" spans="3:54" ht="12.75" customHeight="1" x14ac:dyDescent="0.25">
      <c r="C741" s="107"/>
      <c r="D741" s="107"/>
      <c r="E741" s="107"/>
      <c r="F741" s="107"/>
      <c r="G741" s="107"/>
      <c r="H741" s="107"/>
      <c r="I741" s="107"/>
      <c r="J741" s="107"/>
      <c r="K741" s="107"/>
      <c r="L741" s="107"/>
      <c r="M741" s="107"/>
      <c r="N741" s="107"/>
      <c r="O741" s="107"/>
      <c r="P741" s="107"/>
      <c r="Q741" s="107"/>
      <c r="R741" s="107"/>
      <c r="S741" s="107"/>
      <c r="T741" s="107"/>
      <c r="U741" s="107"/>
      <c r="V741" s="107"/>
      <c r="W741" s="107"/>
      <c r="X741" s="107"/>
      <c r="Y741" s="107"/>
      <c r="Z741" s="107"/>
      <c r="AA741" s="107"/>
      <c r="AB741" s="107"/>
      <c r="AC741" s="107"/>
      <c r="AD741" s="107"/>
      <c r="AE741" s="107"/>
      <c r="AF741" s="107"/>
      <c r="AG741" s="107"/>
      <c r="AH741" s="107"/>
      <c r="AI741" s="107"/>
      <c r="AJ741" s="107"/>
      <c r="AK741" s="107"/>
      <c r="AL741" s="107"/>
      <c r="AM741" s="107"/>
      <c r="AN741" s="107"/>
      <c r="AO741" s="107"/>
      <c r="AP741" s="107"/>
      <c r="AQ741" s="107"/>
      <c r="AR741" s="107"/>
      <c r="AS741" s="107"/>
      <c r="AT741" s="107"/>
      <c r="AU741" s="107"/>
      <c r="AV741" s="107"/>
      <c r="AW741" s="107"/>
      <c r="AX741" s="107"/>
      <c r="AY741" s="107"/>
      <c r="AZ741" s="107"/>
      <c r="BA741" s="107"/>
      <c r="BB741" s="107"/>
    </row>
    <row r="742" spans="3:54" ht="12.75" customHeight="1" x14ac:dyDescent="0.25">
      <c r="C742" s="107"/>
      <c r="D742" s="107"/>
      <c r="E742" s="107"/>
      <c r="F742" s="107"/>
      <c r="G742" s="107"/>
      <c r="H742" s="107"/>
      <c r="I742" s="107"/>
      <c r="J742" s="107"/>
      <c r="K742" s="107"/>
      <c r="L742" s="107"/>
      <c r="M742" s="107"/>
      <c r="N742" s="107"/>
      <c r="O742" s="107"/>
      <c r="P742" s="107"/>
      <c r="Q742" s="107"/>
      <c r="R742" s="107"/>
      <c r="S742" s="107"/>
      <c r="T742" s="107"/>
      <c r="U742" s="107"/>
      <c r="V742" s="107"/>
      <c r="W742" s="107"/>
      <c r="X742" s="107"/>
      <c r="Y742" s="107"/>
      <c r="Z742" s="107"/>
      <c r="AA742" s="107"/>
      <c r="AB742" s="107"/>
      <c r="AC742" s="107"/>
      <c r="AD742" s="107"/>
      <c r="AE742" s="107"/>
      <c r="AF742" s="107"/>
      <c r="AG742" s="107"/>
      <c r="AH742" s="107"/>
      <c r="AI742" s="107"/>
      <c r="AJ742" s="107"/>
      <c r="AK742" s="107"/>
      <c r="AL742" s="107"/>
      <c r="AM742" s="107"/>
      <c r="AN742" s="107"/>
      <c r="AO742" s="107"/>
      <c r="AP742" s="107"/>
      <c r="AQ742" s="107"/>
      <c r="AR742" s="107"/>
      <c r="AS742" s="107"/>
      <c r="AT742" s="107"/>
      <c r="AU742" s="107"/>
      <c r="AV742" s="107"/>
      <c r="AW742" s="107"/>
      <c r="AX742" s="107"/>
      <c r="AY742" s="107"/>
      <c r="AZ742" s="107"/>
      <c r="BA742" s="107"/>
      <c r="BB742" s="107"/>
    </row>
    <row r="743" spans="3:54" ht="12.75" customHeight="1" x14ac:dyDescent="0.25">
      <c r="C743" s="107"/>
      <c r="D743" s="107"/>
      <c r="E743" s="107"/>
      <c r="F743" s="107"/>
      <c r="G743" s="107"/>
      <c r="H743" s="107"/>
      <c r="I743" s="107"/>
      <c r="J743" s="107"/>
      <c r="K743" s="107"/>
      <c r="L743" s="107"/>
      <c r="M743" s="107"/>
      <c r="N743" s="107"/>
      <c r="O743" s="107"/>
      <c r="P743" s="107"/>
      <c r="Q743" s="107"/>
      <c r="R743" s="107"/>
      <c r="S743" s="107"/>
      <c r="T743" s="107"/>
      <c r="U743" s="107"/>
      <c r="V743" s="107"/>
      <c r="W743" s="107"/>
      <c r="X743" s="107"/>
      <c r="Y743" s="107"/>
      <c r="Z743" s="107"/>
      <c r="AA743" s="107"/>
      <c r="AB743" s="107"/>
      <c r="AC743" s="107"/>
      <c r="AD743" s="107"/>
      <c r="AE743" s="107"/>
      <c r="AF743" s="107"/>
      <c r="AG743" s="107"/>
      <c r="AH743" s="107"/>
      <c r="AI743" s="107"/>
      <c r="AJ743" s="107"/>
      <c r="AK743" s="107"/>
      <c r="AL743" s="107"/>
      <c r="AM743" s="107"/>
      <c r="AN743" s="107"/>
      <c r="AO743" s="107"/>
      <c r="AP743" s="107"/>
      <c r="AQ743" s="107"/>
      <c r="AR743" s="107"/>
      <c r="AS743" s="107"/>
      <c r="AT743" s="107"/>
      <c r="AU743" s="107"/>
      <c r="AV743" s="107"/>
      <c r="AW743" s="107"/>
      <c r="AX743" s="107"/>
      <c r="AY743" s="107"/>
      <c r="AZ743" s="107"/>
      <c r="BA743" s="107"/>
      <c r="BB743" s="107"/>
    </row>
    <row r="744" spans="3:54" ht="12.75" customHeight="1" x14ac:dyDescent="0.25">
      <c r="C744" s="107"/>
      <c r="D744" s="107"/>
      <c r="E744" s="107"/>
      <c r="F744" s="107"/>
      <c r="G744" s="107"/>
      <c r="H744" s="107"/>
      <c r="I744" s="107"/>
      <c r="J744" s="107"/>
      <c r="K744" s="107"/>
      <c r="L744" s="107"/>
      <c r="M744" s="107"/>
      <c r="N744" s="107"/>
      <c r="O744" s="107"/>
      <c r="P744" s="107"/>
      <c r="Q744" s="107"/>
      <c r="R744" s="107"/>
      <c r="S744" s="107"/>
      <c r="T744" s="107"/>
      <c r="U744" s="107"/>
      <c r="V744" s="107"/>
      <c r="W744" s="107"/>
      <c r="X744" s="107"/>
      <c r="Y744" s="107"/>
      <c r="Z744" s="107"/>
      <c r="AA744" s="107"/>
      <c r="AB744" s="107"/>
      <c r="AC744" s="107"/>
      <c r="AD744" s="107"/>
      <c r="AE744" s="107"/>
      <c r="AF744" s="107"/>
      <c r="AG744" s="107"/>
      <c r="AH744" s="107"/>
      <c r="AI744" s="107"/>
      <c r="AJ744" s="107"/>
      <c r="AK744" s="107"/>
      <c r="AL744" s="107"/>
      <c r="AM744" s="107"/>
      <c r="AN744" s="107"/>
      <c r="AO744" s="107"/>
      <c r="AP744" s="107"/>
      <c r="AQ744" s="107"/>
      <c r="AR744" s="107"/>
      <c r="AS744" s="107"/>
      <c r="AT744" s="107"/>
      <c r="AU744" s="107"/>
      <c r="AV744" s="107"/>
      <c r="AW744" s="107"/>
      <c r="AX744" s="107"/>
      <c r="AY744" s="107"/>
      <c r="AZ744" s="107"/>
      <c r="BA744" s="107"/>
      <c r="BB744" s="107"/>
    </row>
    <row r="745" spans="3:54" ht="12.75" customHeight="1" x14ac:dyDescent="0.25">
      <c r="C745" s="107"/>
      <c r="D745" s="107"/>
      <c r="E745" s="107"/>
      <c r="F745" s="107"/>
      <c r="G745" s="107"/>
      <c r="H745" s="107"/>
      <c r="I745" s="107"/>
      <c r="J745" s="107"/>
      <c r="K745" s="107"/>
      <c r="L745" s="107"/>
      <c r="M745" s="107"/>
      <c r="N745" s="107"/>
      <c r="O745" s="107"/>
      <c r="P745" s="107"/>
      <c r="Q745" s="107"/>
      <c r="R745" s="107"/>
      <c r="S745" s="107"/>
      <c r="T745" s="107"/>
      <c r="U745" s="107"/>
      <c r="V745" s="107"/>
      <c r="W745" s="107"/>
      <c r="X745" s="107"/>
      <c r="Y745" s="107"/>
      <c r="Z745" s="107"/>
      <c r="AA745" s="107"/>
      <c r="AB745" s="107"/>
      <c r="AC745" s="107"/>
      <c r="AD745" s="107"/>
      <c r="AE745" s="107"/>
      <c r="AF745" s="107"/>
      <c r="AG745" s="107"/>
      <c r="AH745" s="107"/>
      <c r="AI745" s="107"/>
      <c r="AJ745" s="107"/>
      <c r="AK745" s="107"/>
      <c r="AL745" s="107"/>
      <c r="AM745" s="107"/>
      <c r="AN745" s="107"/>
      <c r="AO745" s="107"/>
      <c r="AP745" s="107"/>
      <c r="AQ745" s="107"/>
      <c r="AR745" s="107"/>
      <c r="AS745" s="107"/>
      <c r="AT745" s="107"/>
      <c r="AU745" s="107"/>
      <c r="AV745" s="107"/>
      <c r="AW745" s="107"/>
      <c r="AX745" s="107"/>
      <c r="AY745" s="107"/>
      <c r="AZ745" s="107"/>
      <c r="BA745" s="107"/>
      <c r="BB745" s="107"/>
    </row>
    <row r="746" spans="3:54" ht="12.75" customHeight="1" x14ac:dyDescent="0.25">
      <c r="C746" s="107"/>
      <c r="D746" s="107"/>
      <c r="E746" s="107"/>
      <c r="F746" s="107"/>
      <c r="G746" s="107"/>
      <c r="H746" s="107"/>
      <c r="I746" s="107"/>
      <c r="J746" s="107"/>
      <c r="K746" s="107"/>
      <c r="L746" s="107"/>
      <c r="M746" s="107"/>
      <c r="N746" s="107"/>
      <c r="O746" s="107"/>
      <c r="P746" s="107"/>
      <c r="Q746" s="107"/>
      <c r="R746" s="107"/>
      <c r="S746" s="107"/>
      <c r="T746" s="107"/>
      <c r="U746" s="107"/>
      <c r="V746" s="107"/>
      <c r="W746" s="107"/>
      <c r="X746" s="107"/>
      <c r="Y746" s="107"/>
      <c r="Z746" s="107"/>
      <c r="AA746" s="107"/>
      <c r="AB746" s="107"/>
      <c r="AC746" s="107"/>
      <c r="AD746" s="107"/>
      <c r="AE746" s="107"/>
      <c r="AF746" s="107"/>
      <c r="AG746" s="107"/>
      <c r="AH746" s="107"/>
      <c r="AI746" s="107"/>
      <c r="AJ746" s="107"/>
      <c r="AK746" s="107"/>
      <c r="AL746" s="107"/>
      <c r="AM746" s="107"/>
      <c r="AN746" s="107"/>
      <c r="AO746" s="107"/>
      <c r="AP746" s="107"/>
      <c r="AQ746" s="107"/>
      <c r="AR746" s="107"/>
      <c r="AS746" s="107"/>
      <c r="AT746" s="107"/>
      <c r="AU746" s="107"/>
      <c r="AV746" s="107"/>
      <c r="AW746" s="107"/>
      <c r="AX746" s="107"/>
      <c r="AY746" s="107"/>
      <c r="AZ746" s="107"/>
      <c r="BA746" s="107"/>
      <c r="BB746" s="107"/>
    </row>
    <row r="747" spans="3:54" ht="12.75" customHeight="1" x14ac:dyDescent="0.25">
      <c r="C747" s="107"/>
      <c r="D747" s="107"/>
      <c r="E747" s="107"/>
      <c r="F747" s="107"/>
      <c r="G747" s="107"/>
      <c r="H747" s="107"/>
      <c r="I747" s="107"/>
      <c r="J747" s="107"/>
      <c r="K747" s="107"/>
      <c r="L747" s="107"/>
      <c r="M747" s="107"/>
      <c r="N747" s="107"/>
      <c r="O747" s="107"/>
      <c r="P747" s="107"/>
      <c r="Q747" s="107"/>
      <c r="R747" s="107"/>
      <c r="S747" s="107"/>
      <c r="T747" s="107"/>
      <c r="U747" s="107"/>
      <c r="V747" s="107"/>
      <c r="W747" s="107"/>
      <c r="X747" s="107"/>
      <c r="Y747" s="107"/>
      <c r="Z747" s="107"/>
      <c r="AA747" s="107"/>
      <c r="AB747" s="107"/>
      <c r="AC747" s="107"/>
      <c r="AD747" s="107"/>
      <c r="AE747" s="107"/>
      <c r="AF747" s="107"/>
      <c r="AG747" s="107"/>
      <c r="AH747" s="107"/>
      <c r="AI747" s="107"/>
      <c r="AJ747" s="107"/>
      <c r="AK747" s="107"/>
      <c r="AL747" s="107"/>
      <c r="AM747" s="107"/>
      <c r="AN747" s="107"/>
      <c r="AO747" s="107"/>
      <c r="AP747" s="107"/>
      <c r="AQ747" s="107"/>
      <c r="AR747" s="107"/>
      <c r="AS747" s="107"/>
      <c r="AT747" s="107"/>
      <c r="AU747" s="107"/>
      <c r="AV747" s="107"/>
      <c r="AW747" s="107"/>
      <c r="AX747" s="107"/>
      <c r="AY747" s="107"/>
      <c r="AZ747" s="107"/>
      <c r="BA747" s="107"/>
      <c r="BB747" s="107"/>
    </row>
    <row r="748" spans="3:54" ht="12.75" customHeight="1" x14ac:dyDescent="0.25">
      <c r="C748" s="107"/>
      <c r="D748" s="107"/>
      <c r="E748" s="107"/>
      <c r="F748" s="107"/>
      <c r="G748" s="107"/>
      <c r="H748" s="107"/>
      <c r="I748" s="107"/>
      <c r="J748" s="107"/>
      <c r="K748" s="107"/>
      <c r="L748" s="107"/>
      <c r="M748" s="107"/>
      <c r="N748" s="107"/>
      <c r="O748" s="107"/>
      <c r="P748" s="107"/>
      <c r="Q748" s="107"/>
      <c r="R748" s="107"/>
      <c r="S748" s="107"/>
      <c r="T748" s="107"/>
      <c r="U748" s="107"/>
      <c r="V748" s="107"/>
      <c r="W748" s="107"/>
      <c r="X748" s="107"/>
      <c r="Y748" s="107"/>
      <c r="Z748" s="107"/>
      <c r="AA748" s="107"/>
      <c r="AB748" s="107"/>
      <c r="AC748" s="107"/>
      <c r="AD748" s="107"/>
      <c r="AE748" s="107"/>
      <c r="AF748" s="107"/>
      <c r="AG748" s="107"/>
      <c r="AH748" s="107"/>
      <c r="AI748" s="107"/>
      <c r="AJ748" s="107"/>
      <c r="AK748" s="107"/>
      <c r="AL748" s="107"/>
      <c r="AM748" s="107"/>
      <c r="AN748" s="107"/>
      <c r="AO748" s="107"/>
      <c r="AP748" s="107"/>
      <c r="AQ748" s="107"/>
      <c r="AR748" s="107"/>
      <c r="AS748" s="107"/>
      <c r="AT748" s="107"/>
      <c r="AU748" s="107"/>
      <c r="AV748" s="107"/>
      <c r="AW748" s="107"/>
      <c r="AX748" s="107"/>
      <c r="AY748" s="107"/>
      <c r="AZ748" s="107"/>
      <c r="BA748" s="107"/>
      <c r="BB748" s="107"/>
    </row>
    <row r="749" spans="3:54" ht="12.75" customHeight="1" x14ac:dyDescent="0.25">
      <c r="C749" s="107"/>
      <c r="D749" s="107"/>
      <c r="E749" s="107"/>
      <c r="F749" s="107"/>
      <c r="G749" s="107"/>
      <c r="H749" s="107"/>
      <c r="I749" s="107"/>
      <c r="J749" s="107"/>
      <c r="K749" s="107"/>
      <c r="L749" s="107"/>
      <c r="M749" s="107"/>
      <c r="N749" s="107"/>
      <c r="O749" s="107"/>
      <c r="P749" s="107"/>
      <c r="Q749" s="107"/>
      <c r="R749" s="107"/>
      <c r="S749" s="107"/>
      <c r="T749" s="107"/>
      <c r="U749" s="107"/>
      <c r="V749" s="107"/>
      <c r="W749" s="107"/>
      <c r="X749" s="107"/>
      <c r="Y749" s="107"/>
      <c r="Z749" s="107"/>
      <c r="AA749" s="107"/>
      <c r="AB749" s="107"/>
      <c r="AC749" s="107"/>
      <c r="AD749" s="107"/>
      <c r="AE749" s="107"/>
      <c r="AF749" s="107"/>
      <c r="AG749" s="107"/>
      <c r="AH749" s="107"/>
      <c r="AI749" s="107"/>
      <c r="AJ749" s="107"/>
      <c r="AK749" s="107"/>
      <c r="AL749" s="107"/>
      <c r="AM749" s="107"/>
      <c r="AN749" s="107"/>
      <c r="AO749" s="107"/>
      <c r="AP749" s="107"/>
      <c r="AQ749" s="107"/>
      <c r="AR749" s="107"/>
      <c r="AS749" s="107"/>
      <c r="AT749" s="107"/>
      <c r="AU749" s="107"/>
      <c r="AV749" s="107"/>
      <c r="AW749" s="107"/>
      <c r="AX749" s="107"/>
      <c r="AY749" s="107"/>
      <c r="AZ749" s="107"/>
      <c r="BA749" s="107"/>
      <c r="BB749" s="107"/>
    </row>
    <row r="750" spans="3:54" ht="12.75" customHeight="1" x14ac:dyDescent="0.25">
      <c r="C750" s="107"/>
      <c r="D750" s="107"/>
      <c r="E750" s="107"/>
      <c r="F750" s="107"/>
      <c r="G750" s="107"/>
      <c r="H750" s="107"/>
      <c r="I750" s="107"/>
      <c r="J750" s="107"/>
      <c r="K750" s="107"/>
      <c r="L750" s="107"/>
      <c r="M750" s="107"/>
      <c r="N750" s="107"/>
      <c r="O750" s="107"/>
      <c r="P750" s="107"/>
      <c r="Q750" s="107"/>
      <c r="R750" s="107"/>
      <c r="S750" s="107"/>
      <c r="T750" s="107"/>
      <c r="U750" s="107"/>
      <c r="V750" s="107"/>
      <c r="W750" s="107"/>
      <c r="X750" s="107"/>
      <c r="Y750" s="107"/>
      <c r="Z750" s="107"/>
      <c r="AA750" s="107"/>
      <c r="AB750" s="107"/>
      <c r="AC750" s="107"/>
      <c r="AD750" s="107"/>
      <c r="AE750" s="107"/>
      <c r="AF750" s="107"/>
      <c r="AG750" s="107"/>
      <c r="AH750" s="107"/>
      <c r="AI750" s="107"/>
      <c r="AJ750" s="107"/>
      <c r="AK750" s="107"/>
      <c r="AL750" s="107"/>
      <c r="AM750" s="107"/>
      <c r="AN750" s="107"/>
      <c r="AO750" s="107"/>
      <c r="AP750" s="107"/>
      <c r="AQ750" s="107"/>
      <c r="AR750" s="107"/>
      <c r="AS750" s="107"/>
      <c r="AT750" s="107"/>
      <c r="AU750" s="107"/>
      <c r="AV750" s="107"/>
      <c r="AW750" s="107"/>
      <c r="AX750" s="107"/>
      <c r="AY750" s="107"/>
      <c r="AZ750" s="107"/>
      <c r="BA750" s="107"/>
      <c r="BB750" s="107"/>
    </row>
    <row r="751" spans="3:54" ht="12.75" customHeight="1" x14ac:dyDescent="0.25">
      <c r="C751" s="107"/>
      <c r="D751" s="107"/>
      <c r="E751" s="107"/>
      <c r="F751" s="107"/>
      <c r="G751" s="107"/>
      <c r="H751" s="107"/>
      <c r="I751" s="107"/>
      <c r="J751" s="107"/>
      <c r="K751" s="107"/>
      <c r="L751" s="107"/>
      <c r="M751" s="107"/>
      <c r="N751" s="107"/>
      <c r="O751" s="107"/>
      <c r="P751" s="107"/>
      <c r="Q751" s="107"/>
      <c r="R751" s="107"/>
      <c r="S751" s="107"/>
      <c r="T751" s="107"/>
      <c r="U751" s="107"/>
      <c r="V751" s="107"/>
      <c r="W751" s="107"/>
      <c r="X751" s="107"/>
      <c r="Y751" s="107"/>
      <c r="Z751" s="107"/>
      <c r="AA751" s="107"/>
      <c r="AB751" s="107"/>
      <c r="AC751" s="107"/>
      <c r="AD751" s="107"/>
      <c r="AE751" s="107"/>
      <c r="AF751" s="107"/>
      <c r="AG751" s="107"/>
      <c r="AH751" s="107"/>
      <c r="AI751" s="107"/>
      <c r="AJ751" s="107"/>
      <c r="AK751" s="107"/>
      <c r="AL751" s="107"/>
      <c r="AM751" s="107"/>
      <c r="AN751" s="107"/>
      <c r="AO751" s="107"/>
      <c r="AP751" s="107"/>
      <c r="AQ751" s="107"/>
      <c r="AR751" s="107"/>
      <c r="AS751" s="107"/>
      <c r="AT751" s="107"/>
      <c r="AU751" s="107"/>
      <c r="AV751" s="107"/>
      <c r="AW751" s="107"/>
      <c r="AX751" s="107"/>
      <c r="AY751" s="107"/>
      <c r="AZ751" s="107"/>
      <c r="BA751" s="107"/>
      <c r="BB751" s="107"/>
    </row>
    <row r="752" spans="3:54" ht="12.75" customHeight="1" x14ac:dyDescent="0.25">
      <c r="C752" s="107"/>
      <c r="D752" s="107"/>
      <c r="E752" s="107"/>
      <c r="F752" s="107"/>
      <c r="G752" s="107"/>
      <c r="H752" s="107"/>
      <c r="I752" s="107"/>
      <c r="J752" s="107"/>
      <c r="K752" s="107"/>
      <c r="L752" s="107"/>
      <c r="M752" s="107"/>
      <c r="N752" s="107"/>
      <c r="O752" s="107"/>
      <c r="P752" s="107"/>
      <c r="Q752" s="107"/>
      <c r="R752" s="107"/>
      <c r="S752" s="107"/>
      <c r="T752" s="107"/>
      <c r="U752" s="107"/>
      <c r="V752" s="107"/>
      <c r="W752" s="107"/>
      <c r="X752" s="107"/>
      <c r="Y752" s="107"/>
      <c r="Z752" s="107"/>
      <c r="AA752" s="107"/>
      <c r="AB752" s="107"/>
      <c r="AC752" s="107"/>
      <c r="AD752" s="107"/>
      <c r="AE752" s="107"/>
      <c r="AF752" s="107"/>
      <c r="AG752" s="107"/>
      <c r="AH752" s="107"/>
      <c r="AI752" s="107"/>
      <c r="AJ752" s="107"/>
      <c r="AK752" s="107"/>
      <c r="AL752" s="107"/>
      <c r="AM752" s="107"/>
      <c r="AN752" s="107"/>
      <c r="AO752" s="107"/>
      <c r="AP752" s="107"/>
      <c r="AQ752" s="107"/>
      <c r="AR752" s="107"/>
      <c r="AS752" s="107"/>
      <c r="AT752" s="107"/>
      <c r="AU752" s="107"/>
      <c r="AV752" s="107"/>
      <c r="AW752" s="107"/>
      <c r="AX752" s="107"/>
      <c r="AY752" s="107"/>
      <c r="AZ752" s="107"/>
      <c r="BA752" s="107"/>
      <c r="BB752" s="107"/>
    </row>
    <row r="753" spans="3:54" ht="12.75" customHeight="1" x14ac:dyDescent="0.25">
      <c r="C753" s="107"/>
      <c r="D753" s="107"/>
      <c r="E753" s="107"/>
      <c r="F753" s="107"/>
      <c r="G753" s="107"/>
      <c r="H753" s="107"/>
      <c r="I753" s="107"/>
      <c r="J753" s="107"/>
      <c r="K753" s="107"/>
      <c r="L753" s="107"/>
      <c r="M753" s="107"/>
      <c r="N753" s="107"/>
      <c r="O753" s="107"/>
      <c r="P753" s="107"/>
      <c r="Q753" s="107"/>
      <c r="R753" s="107"/>
      <c r="S753" s="107"/>
      <c r="T753" s="107"/>
      <c r="U753" s="107"/>
      <c r="V753" s="107"/>
      <c r="W753" s="107"/>
      <c r="X753" s="107"/>
      <c r="Y753" s="107"/>
      <c r="Z753" s="107"/>
      <c r="AA753" s="107"/>
      <c r="AB753" s="107"/>
      <c r="AC753" s="107"/>
      <c r="AD753" s="107"/>
      <c r="AE753" s="107"/>
      <c r="AF753" s="107"/>
      <c r="AG753" s="107"/>
      <c r="AH753" s="107"/>
      <c r="AI753" s="107"/>
      <c r="AJ753" s="107"/>
      <c r="AK753" s="107"/>
      <c r="AL753" s="107"/>
      <c r="AM753" s="107"/>
      <c r="AN753" s="107"/>
      <c r="AO753" s="107"/>
      <c r="AP753" s="107"/>
      <c r="AQ753" s="107"/>
      <c r="AR753" s="107"/>
      <c r="AS753" s="107"/>
      <c r="AT753" s="107"/>
      <c r="AU753" s="107"/>
      <c r="AV753" s="107"/>
      <c r="AW753" s="107"/>
      <c r="AX753" s="107"/>
      <c r="AY753" s="107"/>
      <c r="AZ753" s="107"/>
      <c r="BA753" s="107"/>
      <c r="BB753" s="107"/>
    </row>
    <row r="754" spans="3:54" ht="12.75" customHeight="1" x14ac:dyDescent="0.25">
      <c r="C754" s="107"/>
      <c r="D754" s="107"/>
      <c r="E754" s="107"/>
      <c r="F754" s="107"/>
      <c r="G754" s="107"/>
      <c r="H754" s="107"/>
      <c r="I754" s="107"/>
      <c r="J754" s="107"/>
      <c r="K754" s="107"/>
      <c r="L754" s="107"/>
      <c r="M754" s="107"/>
      <c r="N754" s="107"/>
      <c r="O754" s="107"/>
      <c r="P754" s="107"/>
      <c r="Q754" s="107"/>
      <c r="R754" s="107"/>
      <c r="S754" s="107"/>
      <c r="T754" s="107"/>
      <c r="U754" s="107"/>
      <c r="V754" s="107"/>
      <c r="W754" s="107"/>
      <c r="X754" s="107"/>
      <c r="Y754" s="107"/>
      <c r="Z754" s="107"/>
      <c r="AA754" s="107"/>
      <c r="AB754" s="107"/>
      <c r="AC754" s="107"/>
      <c r="AD754" s="107"/>
      <c r="AE754" s="107"/>
      <c r="AF754" s="107"/>
      <c r="AG754" s="107"/>
      <c r="AH754" s="107"/>
      <c r="AI754" s="107"/>
      <c r="AJ754" s="107"/>
      <c r="AK754" s="107"/>
      <c r="AL754" s="107"/>
      <c r="AM754" s="107"/>
      <c r="AN754" s="107"/>
      <c r="AO754" s="107"/>
      <c r="AP754" s="107"/>
      <c r="AQ754" s="107"/>
      <c r="AR754" s="107"/>
      <c r="AS754" s="107"/>
      <c r="AT754" s="107"/>
      <c r="AU754" s="107"/>
      <c r="AV754" s="107"/>
      <c r="AW754" s="107"/>
      <c r="AX754" s="107"/>
      <c r="AY754" s="107"/>
      <c r="AZ754" s="107"/>
      <c r="BA754" s="107"/>
      <c r="BB754" s="107"/>
    </row>
    <row r="755" spans="3:54" ht="12.75" customHeight="1" x14ac:dyDescent="0.25">
      <c r="C755" s="107"/>
      <c r="D755" s="107"/>
      <c r="E755" s="107"/>
      <c r="F755" s="107"/>
      <c r="G755" s="107"/>
      <c r="H755" s="107"/>
      <c r="I755" s="107"/>
      <c r="J755" s="107"/>
      <c r="K755" s="107"/>
      <c r="L755" s="107"/>
      <c r="M755" s="107"/>
      <c r="N755" s="107"/>
      <c r="O755" s="107"/>
      <c r="P755" s="107"/>
      <c r="Q755" s="107"/>
      <c r="R755" s="107"/>
      <c r="S755" s="107"/>
      <c r="T755" s="107"/>
      <c r="U755" s="107"/>
      <c r="V755" s="107"/>
      <c r="W755" s="107"/>
      <c r="X755" s="107"/>
      <c r="Y755" s="107"/>
      <c r="Z755" s="107"/>
      <c r="AA755" s="107"/>
      <c r="AB755" s="107"/>
      <c r="AC755" s="107"/>
      <c r="AD755" s="107"/>
      <c r="AE755" s="107"/>
      <c r="AF755" s="107"/>
      <c r="AG755" s="107"/>
      <c r="AH755" s="107"/>
      <c r="AI755" s="107"/>
      <c r="AJ755" s="107"/>
      <c r="AK755" s="107"/>
      <c r="AL755" s="107"/>
      <c r="AM755" s="107"/>
      <c r="AN755" s="107"/>
      <c r="AO755" s="107"/>
      <c r="AP755" s="107"/>
      <c r="AQ755" s="107"/>
      <c r="AR755" s="107"/>
      <c r="AS755" s="107"/>
      <c r="AT755" s="107"/>
      <c r="AU755" s="107"/>
      <c r="AV755" s="107"/>
      <c r="AW755" s="107"/>
      <c r="AX755" s="107"/>
      <c r="AY755" s="107"/>
      <c r="AZ755" s="107"/>
      <c r="BA755" s="107"/>
      <c r="BB755" s="107"/>
    </row>
    <row r="756" spans="3:54" ht="12.75" customHeight="1" x14ac:dyDescent="0.25">
      <c r="C756" s="107"/>
      <c r="D756" s="107"/>
      <c r="E756" s="107"/>
      <c r="F756" s="107"/>
      <c r="G756" s="107"/>
      <c r="H756" s="107"/>
      <c r="I756" s="107"/>
      <c r="J756" s="107"/>
      <c r="K756" s="107"/>
      <c r="L756" s="107"/>
      <c r="M756" s="107"/>
      <c r="N756" s="107"/>
      <c r="O756" s="107"/>
      <c r="P756" s="107"/>
      <c r="Q756" s="107"/>
      <c r="R756" s="107"/>
      <c r="S756" s="107"/>
      <c r="T756" s="107"/>
      <c r="U756" s="107"/>
      <c r="V756" s="107"/>
      <c r="W756" s="107"/>
      <c r="X756" s="107"/>
      <c r="Y756" s="107"/>
      <c r="Z756" s="107"/>
      <c r="AA756" s="107"/>
      <c r="AB756" s="107"/>
      <c r="AC756" s="107"/>
      <c r="AD756" s="107"/>
      <c r="AE756" s="107"/>
      <c r="AF756" s="107"/>
      <c r="AG756" s="107"/>
      <c r="AH756" s="107"/>
      <c r="AI756" s="107"/>
      <c r="AJ756" s="107"/>
      <c r="AK756" s="107"/>
      <c r="AL756" s="107"/>
      <c r="AM756" s="107"/>
      <c r="AN756" s="107"/>
      <c r="AO756" s="107"/>
      <c r="AP756" s="107"/>
      <c r="AQ756" s="107"/>
      <c r="AR756" s="107"/>
      <c r="AS756" s="107"/>
      <c r="AT756" s="107"/>
      <c r="AU756" s="107"/>
      <c r="AV756" s="107"/>
      <c r="AW756" s="107"/>
      <c r="AX756" s="107"/>
      <c r="AY756" s="107"/>
      <c r="AZ756" s="107"/>
      <c r="BA756" s="107"/>
      <c r="BB756" s="107"/>
    </row>
    <row r="757" spans="3:54" ht="12.75" customHeight="1" x14ac:dyDescent="0.25">
      <c r="C757" s="107"/>
      <c r="D757" s="107"/>
      <c r="E757" s="107"/>
      <c r="F757" s="107"/>
      <c r="G757" s="107"/>
      <c r="H757" s="107"/>
      <c r="I757" s="107"/>
      <c r="J757" s="107"/>
      <c r="K757" s="107"/>
      <c r="L757" s="107"/>
      <c r="M757" s="107"/>
      <c r="N757" s="107"/>
      <c r="O757" s="107"/>
      <c r="P757" s="107"/>
      <c r="Q757" s="107"/>
      <c r="R757" s="107"/>
      <c r="S757" s="107"/>
      <c r="T757" s="107"/>
      <c r="U757" s="107"/>
      <c r="V757" s="107"/>
      <c r="W757" s="107"/>
      <c r="X757" s="107"/>
      <c r="Y757" s="107"/>
      <c r="Z757" s="107"/>
      <c r="AA757" s="107"/>
      <c r="AB757" s="107"/>
      <c r="AC757" s="107"/>
      <c r="AD757" s="107"/>
      <c r="AE757" s="107"/>
      <c r="AF757" s="107"/>
      <c r="AG757" s="107"/>
      <c r="AH757" s="107"/>
      <c r="AI757" s="107"/>
      <c r="AJ757" s="107"/>
      <c r="AK757" s="107"/>
      <c r="AL757" s="107"/>
      <c r="AM757" s="107"/>
      <c r="AN757" s="107"/>
      <c r="AO757" s="107"/>
      <c r="AP757" s="107"/>
      <c r="AQ757" s="107"/>
      <c r="AR757" s="107"/>
      <c r="AS757" s="107"/>
      <c r="AT757" s="107"/>
      <c r="AU757" s="107"/>
      <c r="AV757" s="107"/>
      <c r="AW757" s="107"/>
      <c r="AX757" s="107"/>
      <c r="AY757" s="107"/>
      <c r="AZ757" s="107"/>
      <c r="BA757" s="107"/>
      <c r="BB757" s="107"/>
    </row>
    <row r="758" spans="3:54" ht="12.75" customHeight="1" x14ac:dyDescent="0.25">
      <c r="C758" s="107"/>
      <c r="D758" s="107"/>
      <c r="E758" s="107"/>
      <c r="F758" s="107"/>
      <c r="G758" s="107"/>
      <c r="H758" s="107"/>
      <c r="I758" s="107"/>
      <c r="J758" s="107"/>
      <c r="K758" s="107"/>
      <c r="L758" s="107"/>
      <c r="M758" s="107"/>
      <c r="N758" s="107"/>
      <c r="O758" s="107"/>
      <c r="P758" s="107"/>
      <c r="Q758" s="107"/>
      <c r="R758" s="107"/>
      <c r="S758" s="107"/>
      <c r="T758" s="107"/>
      <c r="U758" s="107"/>
      <c r="V758" s="107"/>
      <c r="W758" s="107"/>
      <c r="X758" s="107"/>
      <c r="Y758" s="107"/>
      <c r="Z758" s="107"/>
      <c r="AA758" s="107"/>
      <c r="AB758" s="107"/>
      <c r="AC758" s="107"/>
      <c r="AD758" s="107"/>
      <c r="AE758" s="107"/>
      <c r="AF758" s="107"/>
      <c r="AG758" s="107"/>
      <c r="AH758" s="107"/>
      <c r="AI758" s="107"/>
      <c r="AJ758" s="107"/>
      <c r="AK758" s="107"/>
      <c r="AL758" s="107"/>
      <c r="AM758" s="107"/>
      <c r="AN758" s="107"/>
      <c r="AO758" s="107"/>
      <c r="AP758" s="107"/>
      <c r="AQ758" s="107"/>
      <c r="AR758" s="107"/>
      <c r="AS758" s="107"/>
      <c r="AT758" s="107"/>
      <c r="AU758" s="107"/>
      <c r="AV758" s="107"/>
      <c r="AW758" s="107"/>
      <c r="AX758" s="107"/>
      <c r="AY758" s="107"/>
      <c r="AZ758" s="107"/>
      <c r="BA758" s="107"/>
      <c r="BB758" s="107"/>
    </row>
    <row r="759" spans="3:54" ht="12.75" customHeight="1" x14ac:dyDescent="0.25">
      <c r="C759" s="107"/>
      <c r="D759" s="107"/>
      <c r="E759" s="107"/>
      <c r="F759" s="107"/>
      <c r="G759" s="107"/>
      <c r="H759" s="107"/>
      <c r="I759" s="107"/>
      <c r="J759" s="107"/>
      <c r="K759" s="107"/>
      <c r="L759" s="107"/>
      <c r="M759" s="107"/>
      <c r="N759" s="107"/>
      <c r="O759" s="107"/>
      <c r="P759" s="107"/>
      <c r="Q759" s="107"/>
      <c r="R759" s="107"/>
      <c r="S759" s="107"/>
      <c r="T759" s="107"/>
      <c r="U759" s="107"/>
      <c r="V759" s="107"/>
      <c r="W759" s="107"/>
      <c r="X759" s="107"/>
      <c r="Y759" s="107"/>
      <c r="Z759" s="107"/>
      <c r="AA759" s="107"/>
      <c r="AB759" s="107"/>
      <c r="AC759" s="107"/>
      <c r="AD759" s="107"/>
      <c r="AE759" s="107"/>
      <c r="AF759" s="107"/>
      <c r="AG759" s="107"/>
      <c r="AH759" s="107"/>
      <c r="AI759" s="107"/>
      <c r="AJ759" s="107"/>
      <c r="AK759" s="107"/>
      <c r="AL759" s="107"/>
      <c r="AM759" s="107"/>
      <c r="AN759" s="107"/>
      <c r="AO759" s="107"/>
      <c r="AP759" s="107"/>
      <c r="AQ759" s="107"/>
      <c r="AR759" s="107"/>
      <c r="AS759" s="107"/>
      <c r="AT759" s="107"/>
      <c r="AU759" s="107"/>
      <c r="AV759" s="107"/>
      <c r="AW759" s="107"/>
      <c r="AX759" s="107"/>
      <c r="AY759" s="107"/>
      <c r="AZ759" s="107"/>
      <c r="BA759" s="107"/>
      <c r="BB759" s="107"/>
    </row>
    <row r="760" spans="3:54" ht="12.75" customHeight="1" x14ac:dyDescent="0.25">
      <c r="C760" s="107"/>
      <c r="D760" s="107"/>
      <c r="E760" s="107"/>
      <c r="F760" s="107"/>
      <c r="G760" s="107"/>
      <c r="H760" s="107"/>
      <c r="I760" s="107"/>
      <c r="J760" s="107"/>
      <c r="K760" s="107"/>
      <c r="L760" s="107"/>
      <c r="M760" s="107"/>
      <c r="N760" s="107"/>
      <c r="O760" s="107"/>
      <c r="P760" s="107"/>
      <c r="Q760" s="107"/>
      <c r="R760" s="107"/>
      <c r="S760" s="107"/>
      <c r="T760" s="107"/>
      <c r="U760" s="107"/>
      <c r="V760" s="107"/>
      <c r="W760" s="107"/>
      <c r="X760" s="107"/>
      <c r="Y760" s="107"/>
      <c r="Z760" s="107"/>
      <c r="AA760" s="107"/>
      <c r="AB760" s="107"/>
      <c r="AC760" s="107"/>
      <c r="AD760" s="107"/>
      <c r="AE760" s="107"/>
      <c r="AF760" s="107"/>
      <c r="AG760" s="107"/>
      <c r="AH760" s="107"/>
      <c r="AI760" s="107"/>
      <c r="AJ760" s="107"/>
      <c r="AK760" s="107"/>
      <c r="AL760" s="107"/>
      <c r="AM760" s="107"/>
      <c r="AN760" s="107"/>
      <c r="AO760" s="107"/>
      <c r="AP760" s="107"/>
      <c r="AQ760" s="107"/>
      <c r="AR760" s="107"/>
      <c r="AS760" s="107"/>
      <c r="AT760" s="107"/>
      <c r="AU760" s="107"/>
      <c r="AV760" s="107"/>
      <c r="AW760" s="107"/>
      <c r="AX760" s="107"/>
      <c r="AY760" s="107"/>
      <c r="AZ760" s="107"/>
      <c r="BA760" s="107"/>
      <c r="BB760" s="107"/>
    </row>
    <row r="761" spans="3:54" ht="12.75" customHeight="1" x14ac:dyDescent="0.25">
      <c r="C761" s="107"/>
      <c r="D761" s="107"/>
      <c r="E761" s="107"/>
      <c r="F761" s="107"/>
      <c r="G761" s="107"/>
      <c r="H761" s="107"/>
      <c r="I761" s="107"/>
      <c r="J761" s="107"/>
      <c r="K761" s="107"/>
      <c r="L761" s="107"/>
      <c r="M761" s="107"/>
      <c r="N761" s="107"/>
      <c r="O761" s="107"/>
      <c r="P761" s="107"/>
      <c r="Q761" s="107"/>
      <c r="R761" s="107"/>
      <c r="S761" s="107"/>
      <c r="T761" s="107"/>
      <c r="U761" s="107"/>
      <c r="V761" s="107"/>
      <c r="W761" s="107"/>
      <c r="X761" s="107"/>
      <c r="Y761" s="107"/>
      <c r="Z761" s="107"/>
      <c r="AA761" s="107"/>
      <c r="AB761" s="107"/>
      <c r="AC761" s="107"/>
      <c r="AD761" s="107"/>
      <c r="AE761" s="107"/>
      <c r="AF761" s="107"/>
      <c r="AG761" s="107"/>
      <c r="AH761" s="107"/>
      <c r="AI761" s="107"/>
      <c r="AJ761" s="107"/>
      <c r="AK761" s="107"/>
      <c r="AL761" s="107"/>
      <c r="AM761" s="107"/>
      <c r="AN761" s="107"/>
      <c r="AO761" s="107"/>
      <c r="AP761" s="107"/>
      <c r="AQ761" s="107"/>
      <c r="AR761" s="107"/>
      <c r="AS761" s="107"/>
      <c r="AT761" s="107"/>
      <c r="AU761" s="107"/>
      <c r="AV761" s="107"/>
      <c r="AW761" s="107"/>
      <c r="AX761" s="107"/>
      <c r="AY761" s="107"/>
      <c r="AZ761" s="107"/>
      <c r="BA761" s="107"/>
      <c r="BB761" s="107"/>
    </row>
    <row r="762" spans="3:54" ht="12.75" customHeight="1" x14ac:dyDescent="0.25">
      <c r="C762" s="107"/>
      <c r="D762" s="107"/>
      <c r="E762" s="107"/>
      <c r="F762" s="107"/>
      <c r="G762" s="107"/>
      <c r="H762" s="107"/>
      <c r="I762" s="107"/>
      <c r="J762" s="107"/>
      <c r="K762" s="107"/>
      <c r="L762" s="107"/>
      <c r="M762" s="107"/>
      <c r="N762" s="107"/>
      <c r="O762" s="107"/>
      <c r="P762" s="107"/>
      <c r="Q762" s="107"/>
      <c r="R762" s="107"/>
      <c r="S762" s="107"/>
      <c r="T762" s="107"/>
      <c r="U762" s="107"/>
      <c r="V762" s="107"/>
      <c r="W762" s="107"/>
      <c r="X762" s="107"/>
      <c r="Y762" s="107"/>
      <c r="Z762" s="107"/>
      <c r="AA762" s="107"/>
      <c r="AB762" s="107"/>
      <c r="AC762" s="107"/>
      <c r="AD762" s="107"/>
      <c r="AE762" s="107"/>
      <c r="AF762" s="107"/>
      <c r="AG762" s="107"/>
      <c r="AH762" s="107"/>
      <c r="AI762" s="107"/>
      <c r="AJ762" s="107"/>
      <c r="AK762" s="107"/>
      <c r="AL762" s="107"/>
      <c r="AM762" s="107"/>
      <c r="AN762" s="107"/>
      <c r="AO762" s="107"/>
      <c r="AP762" s="107"/>
      <c r="AQ762" s="107"/>
      <c r="AR762" s="107"/>
      <c r="AS762" s="107"/>
      <c r="AT762" s="107"/>
      <c r="AU762" s="107"/>
      <c r="AV762" s="107"/>
      <c r="AW762" s="107"/>
      <c r="AX762" s="107"/>
      <c r="AY762" s="107"/>
      <c r="AZ762" s="107"/>
      <c r="BA762" s="107"/>
      <c r="BB762" s="107"/>
    </row>
    <row r="763" spans="3:54" ht="12.75" customHeight="1" x14ac:dyDescent="0.25">
      <c r="C763" s="107"/>
      <c r="D763" s="107"/>
      <c r="E763" s="107"/>
      <c r="F763" s="107"/>
      <c r="G763" s="107"/>
      <c r="H763" s="107"/>
      <c r="I763" s="107"/>
      <c r="J763" s="107"/>
      <c r="K763" s="107"/>
      <c r="L763" s="107"/>
      <c r="M763" s="107"/>
      <c r="N763" s="107"/>
      <c r="O763" s="107"/>
      <c r="P763" s="107"/>
      <c r="Q763" s="107"/>
      <c r="R763" s="107"/>
      <c r="S763" s="107"/>
      <c r="T763" s="107"/>
      <c r="U763" s="107"/>
      <c r="V763" s="107"/>
      <c r="W763" s="107"/>
      <c r="X763" s="107"/>
      <c r="Y763" s="107"/>
      <c r="Z763" s="107"/>
      <c r="AA763" s="107"/>
      <c r="AB763" s="107"/>
      <c r="AC763" s="107"/>
      <c r="AD763" s="107"/>
      <c r="AE763" s="107"/>
      <c r="AF763" s="107"/>
      <c r="AG763" s="107"/>
      <c r="AH763" s="107"/>
      <c r="AI763" s="107"/>
      <c r="AJ763" s="107"/>
      <c r="AK763" s="107"/>
      <c r="AL763" s="107"/>
      <c r="AM763" s="107"/>
      <c r="AN763" s="107"/>
      <c r="AO763" s="107"/>
      <c r="AP763" s="107"/>
      <c r="AQ763" s="107"/>
      <c r="AR763" s="107"/>
      <c r="AS763" s="107"/>
      <c r="AT763" s="107"/>
      <c r="AU763" s="107"/>
      <c r="AV763" s="107"/>
      <c r="AW763" s="107"/>
      <c r="AX763" s="107"/>
      <c r="AY763" s="107"/>
      <c r="AZ763" s="107"/>
      <c r="BA763" s="107"/>
      <c r="BB763" s="107"/>
    </row>
    <row r="764" spans="3:54" ht="12.75" customHeight="1" x14ac:dyDescent="0.25">
      <c r="C764" s="107"/>
      <c r="D764" s="107"/>
      <c r="E764" s="107"/>
      <c r="F764" s="107"/>
      <c r="G764" s="107"/>
      <c r="H764" s="107"/>
      <c r="I764" s="107"/>
      <c r="J764" s="107"/>
      <c r="K764" s="107"/>
      <c r="L764" s="107"/>
      <c r="M764" s="107"/>
      <c r="N764" s="107"/>
      <c r="O764" s="107"/>
      <c r="P764" s="107"/>
      <c r="Q764" s="107"/>
      <c r="R764" s="107"/>
      <c r="S764" s="107"/>
      <c r="T764" s="107"/>
      <c r="U764" s="107"/>
      <c r="V764" s="107"/>
      <c r="W764" s="107"/>
      <c r="X764" s="107"/>
      <c r="Y764" s="107"/>
      <c r="Z764" s="107"/>
      <c r="AA764" s="107"/>
      <c r="AB764" s="107"/>
      <c r="AC764" s="107"/>
      <c r="AD764" s="107"/>
      <c r="AE764" s="107"/>
      <c r="AF764" s="107"/>
      <c r="AG764" s="107"/>
      <c r="AH764" s="107"/>
      <c r="AI764" s="107"/>
      <c r="AJ764" s="107"/>
      <c r="AK764" s="107"/>
      <c r="AL764" s="107"/>
      <c r="AM764" s="107"/>
      <c r="AN764" s="107"/>
      <c r="AO764" s="107"/>
      <c r="AP764" s="107"/>
      <c r="AQ764" s="107"/>
      <c r="AR764" s="107"/>
      <c r="AS764" s="107"/>
      <c r="AT764" s="107"/>
      <c r="AU764" s="107"/>
      <c r="AV764" s="107"/>
      <c r="AW764" s="107"/>
      <c r="AX764" s="107"/>
      <c r="AY764" s="107"/>
      <c r="AZ764" s="107"/>
      <c r="BA764" s="107"/>
      <c r="BB764" s="107"/>
    </row>
    <row r="765" spans="3:54" ht="12.75" customHeight="1" x14ac:dyDescent="0.25">
      <c r="C765" s="107"/>
      <c r="D765" s="107"/>
      <c r="E765" s="107"/>
      <c r="F765" s="107"/>
      <c r="G765" s="107"/>
      <c r="H765" s="107"/>
      <c r="I765" s="107"/>
      <c r="J765" s="107"/>
      <c r="K765" s="107"/>
      <c r="L765" s="107"/>
      <c r="M765" s="107"/>
      <c r="N765" s="107"/>
      <c r="O765" s="107"/>
      <c r="P765" s="107"/>
      <c r="Q765" s="107"/>
      <c r="R765" s="107"/>
      <c r="S765" s="107"/>
      <c r="T765" s="107"/>
      <c r="U765" s="107"/>
      <c r="V765" s="107"/>
      <c r="W765" s="107"/>
      <c r="X765" s="107"/>
      <c r="Y765" s="107"/>
      <c r="Z765" s="107"/>
      <c r="AA765" s="107"/>
      <c r="AB765" s="107"/>
      <c r="AC765" s="107"/>
      <c r="AD765" s="107"/>
      <c r="AE765" s="107"/>
      <c r="AF765" s="107"/>
      <c r="AG765" s="107"/>
      <c r="AH765" s="107"/>
      <c r="AI765" s="107"/>
      <c r="AJ765" s="107"/>
      <c r="AK765" s="107"/>
      <c r="AL765" s="107"/>
      <c r="AM765" s="107"/>
      <c r="AN765" s="107"/>
      <c r="AO765" s="107"/>
      <c r="AP765" s="107"/>
      <c r="AQ765" s="107"/>
      <c r="AR765" s="107"/>
      <c r="AS765" s="107"/>
      <c r="AT765" s="107"/>
      <c r="AU765" s="107"/>
      <c r="AV765" s="107"/>
      <c r="AW765" s="107"/>
      <c r="AX765" s="107"/>
      <c r="AY765" s="107"/>
      <c r="AZ765" s="107"/>
      <c r="BA765" s="107"/>
      <c r="BB765" s="107"/>
    </row>
    <row r="766" spans="3:54" ht="12.75" customHeight="1" x14ac:dyDescent="0.25">
      <c r="C766" s="107"/>
      <c r="D766" s="107"/>
      <c r="E766" s="107"/>
      <c r="F766" s="107"/>
      <c r="G766" s="107"/>
      <c r="H766" s="107"/>
      <c r="I766" s="107"/>
      <c r="J766" s="107"/>
      <c r="K766" s="107"/>
      <c r="L766" s="107"/>
      <c r="M766" s="107"/>
      <c r="N766" s="107"/>
      <c r="O766" s="107"/>
      <c r="P766" s="107"/>
      <c r="Q766" s="107"/>
      <c r="R766" s="107"/>
      <c r="S766" s="107"/>
      <c r="T766" s="107"/>
      <c r="U766" s="107"/>
      <c r="V766" s="107"/>
      <c r="W766" s="107"/>
      <c r="X766" s="107"/>
      <c r="Y766" s="107"/>
      <c r="Z766" s="107"/>
      <c r="AA766" s="107"/>
      <c r="AB766" s="107"/>
      <c r="AC766" s="107"/>
      <c r="AD766" s="107"/>
      <c r="AE766" s="107"/>
      <c r="AF766" s="107"/>
      <c r="AG766" s="107"/>
      <c r="AH766" s="107"/>
      <c r="AI766" s="107"/>
      <c r="AJ766" s="107"/>
      <c r="AK766" s="107"/>
      <c r="AL766" s="107"/>
      <c r="AM766" s="107"/>
      <c r="AN766" s="107"/>
      <c r="AO766" s="107"/>
      <c r="AP766" s="107"/>
      <c r="AQ766" s="107"/>
      <c r="AR766" s="107"/>
      <c r="AS766" s="107"/>
      <c r="AT766" s="107"/>
      <c r="AU766" s="107"/>
      <c r="AV766" s="107"/>
      <c r="AW766" s="107"/>
      <c r="AX766" s="107"/>
      <c r="AY766" s="107"/>
      <c r="AZ766" s="107"/>
      <c r="BA766" s="107"/>
      <c r="BB766" s="107"/>
    </row>
    <row r="767" spans="3:54" ht="12.75" customHeight="1" x14ac:dyDescent="0.25">
      <c r="C767" s="107"/>
      <c r="D767" s="107"/>
      <c r="E767" s="107"/>
      <c r="F767" s="107"/>
      <c r="G767" s="107"/>
      <c r="H767" s="107"/>
      <c r="I767" s="107"/>
      <c r="J767" s="107"/>
      <c r="K767" s="107"/>
      <c r="L767" s="107"/>
      <c r="M767" s="107"/>
      <c r="N767" s="107"/>
      <c r="O767" s="107"/>
      <c r="P767" s="107"/>
      <c r="Q767" s="107"/>
      <c r="R767" s="107"/>
      <c r="S767" s="107"/>
      <c r="T767" s="107"/>
      <c r="U767" s="107"/>
      <c r="V767" s="107"/>
      <c r="W767" s="107"/>
      <c r="X767" s="107"/>
      <c r="Y767" s="107"/>
      <c r="Z767" s="107"/>
      <c r="AA767" s="107"/>
      <c r="AB767" s="107"/>
      <c r="AC767" s="107"/>
      <c r="AD767" s="107"/>
      <c r="AE767" s="107"/>
      <c r="AF767" s="107"/>
      <c r="AG767" s="107"/>
      <c r="AH767" s="107"/>
      <c r="AI767" s="107"/>
      <c r="AJ767" s="107"/>
      <c r="AK767" s="107"/>
      <c r="AL767" s="107"/>
      <c r="AM767" s="107"/>
      <c r="AN767" s="107"/>
      <c r="AO767" s="107"/>
      <c r="AP767" s="107"/>
      <c r="AQ767" s="107"/>
      <c r="AR767" s="107"/>
      <c r="AS767" s="107"/>
      <c r="AT767" s="107"/>
      <c r="AU767" s="107"/>
      <c r="AV767" s="107"/>
      <c r="AW767" s="107"/>
      <c r="AX767" s="107"/>
      <c r="AY767" s="107"/>
      <c r="AZ767" s="107"/>
      <c r="BA767" s="107"/>
      <c r="BB767" s="107"/>
    </row>
    <row r="768" spans="3:54" ht="12.75" customHeight="1" x14ac:dyDescent="0.25">
      <c r="C768" s="107"/>
      <c r="D768" s="107"/>
      <c r="E768" s="107"/>
      <c r="F768" s="107"/>
      <c r="G768" s="107"/>
      <c r="H768" s="107"/>
      <c r="I768" s="107"/>
      <c r="J768" s="107"/>
      <c r="K768" s="107"/>
      <c r="L768" s="107"/>
      <c r="M768" s="107"/>
      <c r="N768" s="107"/>
      <c r="O768" s="107"/>
      <c r="P768" s="107"/>
      <c r="Q768" s="107"/>
      <c r="R768" s="107"/>
      <c r="S768" s="107"/>
      <c r="T768" s="107"/>
      <c r="U768" s="107"/>
      <c r="V768" s="107"/>
      <c r="W768" s="107"/>
      <c r="X768" s="107"/>
      <c r="Y768" s="107"/>
      <c r="Z768" s="107"/>
      <c r="AA768" s="107"/>
      <c r="AB768" s="107"/>
      <c r="AC768" s="107"/>
      <c r="AD768" s="107"/>
      <c r="AE768" s="107"/>
      <c r="AF768" s="107"/>
      <c r="AG768" s="107"/>
      <c r="AH768" s="107"/>
      <c r="AI768" s="107"/>
      <c r="AJ768" s="107"/>
      <c r="AK768" s="107"/>
      <c r="AL768" s="107"/>
      <c r="AM768" s="107"/>
      <c r="AN768" s="107"/>
      <c r="AO768" s="107"/>
      <c r="AP768" s="107"/>
      <c r="AQ768" s="107"/>
      <c r="AR768" s="107"/>
      <c r="AS768" s="107"/>
      <c r="AT768" s="107"/>
      <c r="AU768" s="107"/>
      <c r="AV768" s="107"/>
      <c r="AW768" s="107"/>
      <c r="AX768" s="107"/>
      <c r="AY768" s="107"/>
      <c r="AZ768" s="107"/>
      <c r="BA768" s="107"/>
      <c r="BB768" s="107"/>
    </row>
    <row r="769" spans="3:54" ht="12.75" customHeight="1" x14ac:dyDescent="0.25">
      <c r="C769" s="107"/>
      <c r="D769" s="107"/>
      <c r="E769" s="107"/>
      <c r="F769" s="107"/>
      <c r="G769" s="107"/>
      <c r="H769" s="107"/>
      <c r="I769" s="107"/>
      <c r="J769" s="107"/>
      <c r="K769" s="107"/>
      <c r="L769" s="107"/>
      <c r="M769" s="107"/>
      <c r="N769" s="107"/>
      <c r="O769" s="107"/>
      <c r="P769" s="107"/>
      <c r="Q769" s="107"/>
      <c r="R769" s="107"/>
      <c r="S769" s="107"/>
      <c r="T769" s="107"/>
      <c r="U769" s="107"/>
      <c r="V769" s="107"/>
      <c r="W769" s="107"/>
      <c r="X769" s="107"/>
      <c r="Y769" s="107"/>
      <c r="Z769" s="107"/>
      <c r="AA769" s="107"/>
      <c r="AB769" s="107"/>
      <c r="AC769" s="107"/>
      <c r="AD769" s="107"/>
      <c r="AE769" s="107"/>
      <c r="AF769" s="107"/>
      <c r="AG769" s="107"/>
      <c r="AH769" s="107"/>
      <c r="AI769" s="107"/>
      <c r="AJ769" s="107"/>
      <c r="AK769" s="107"/>
      <c r="AL769" s="107"/>
      <c r="AM769" s="107"/>
      <c r="AN769" s="107"/>
      <c r="AO769" s="107"/>
      <c r="AP769" s="107"/>
      <c r="AQ769" s="107"/>
      <c r="AR769" s="107"/>
      <c r="AS769" s="107"/>
      <c r="AT769" s="107"/>
      <c r="AU769" s="107"/>
      <c r="AV769" s="107"/>
      <c r="AW769" s="107"/>
      <c r="AX769" s="107"/>
      <c r="AY769" s="107"/>
      <c r="AZ769" s="107"/>
      <c r="BA769" s="107"/>
      <c r="BB769" s="107"/>
    </row>
    <row r="770" spans="3:54" ht="12.75" customHeight="1" x14ac:dyDescent="0.25">
      <c r="C770" s="107"/>
      <c r="D770" s="107"/>
      <c r="E770" s="107"/>
      <c r="F770" s="107"/>
      <c r="G770" s="107"/>
      <c r="H770" s="107"/>
      <c r="I770" s="107"/>
      <c r="J770" s="107"/>
      <c r="K770" s="107"/>
      <c r="L770" s="107"/>
      <c r="M770" s="107"/>
      <c r="N770" s="107"/>
      <c r="O770" s="107"/>
      <c r="P770" s="107"/>
      <c r="Q770" s="107"/>
      <c r="R770" s="107"/>
      <c r="S770" s="107"/>
      <c r="T770" s="107"/>
      <c r="U770" s="107"/>
      <c r="V770" s="107"/>
      <c r="W770" s="107"/>
      <c r="X770" s="107"/>
      <c r="Y770" s="107"/>
      <c r="Z770" s="107"/>
      <c r="AA770" s="107"/>
      <c r="AB770" s="107"/>
      <c r="AC770" s="107"/>
      <c r="AD770" s="107"/>
      <c r="AE770" s="107"/>
      <c r="AF770" s="107"/>
      <c r="AG770" s="107"/>
      <c r="AH770" s="107"/>
      <c r="AI770" s="107"/>
      <c r="AJ770" s="107"/>
      <c r="AK770" s="107"/>
      <c r="AL770" s="107"/>
      <c r="AM770" s="107"/>
      <c r="AN770" s="107"/>
      <c r="AO770" s="107"/>
      <c r="AP770" s="107"/>
      <c r="AQ770" s="107"/>
      <c r="AR770" s="107"/>
      <c r="AS770" s="107"/>
      <c r="AT770" s="107"/>
      <c r="AU770" s="107"/>
      <c r="AV770" s="107"/>
      <c r="AW770" s="107"/>
      <c r="AX770" s="107"/>
      <c r="AY770" s="107"/>
      <c r="AZ770" s="107"/>
      <c r="BA770" s="107"/>
      <c r="BB770" s="107"/>
    </row>
    <row r="771" spans="3:54" ht="12.75" customHeight="1" x14ac:dyDescent="0.25">
      <c r="C771" s="107"/>
      <c r="D771" s="107"/>
      <c r="E771" s="107"/>
      <c r="F771" s="107"/>
      <c r="G771" s="107"/>
      <c r="H771" s="107"/>
      <c r="I771" s="107"/>
      <c r="J771" s="107"/>
      <c r="K771" s="107"/>
      <c r="L771" s="107"/>
      <c r="M771" s="107"/>
      <c r="N771" s="107"/>
      <c r="O771" s="107"/>
      <c r="P771" s="107"/>
      <c r="Q771" s="107"/>
      <c r="R771" s="107"/>
      <c r="S771" s="107"/>
      <c r="T771" s="107"/>
      <c r="U771" s="107"/>
      <c r="V771" s="107"/>
      <c r="W771" s="107"/>
      <c r="X771" s="107"/>
      <c r="Y771" s="107"/>
      <c r="Z771" s="107"/>
      <c r="AA771" s="107"/>
      <c r="AB771" s="107"/>
      <c r="AC771" s="107"/>
      <c r="AD771" s="107"/>
      <c r="AE771" s="107"/>
      <c r="AF771" s="107"/>
      <c r="AG771" s="107"/>
      <c r="AH771" s="107"/>
      <c r="AI771" s="107"/>
      <c r="AJ771" s="107"/>
      <c r="AK771" s="107"/>
      <c r="AL771" s="107"/>
      <c r="AM771" s="107"/>
      <c r="AN771" s="107"/>
      <c r="AO771" s="107"/>
      <c r="AP771" s="107"/>
      <c r="AQ771" s="107"/>
      <c r="AR771" s="107"/>
      <c r="AS771" s="107"/>
      <c r="AT771" s="107"/>
      <c r="AU771" s="107"/>
      <c r="AV771" s="107"/>
      <c r="AW771" s="107"/>
      <c r="AX771" s="107"/>
      <c r="AY771" s="107"/>
      <c r="AZ771" s="107"/>
      <c r="BA771" s="107"/>
      <c r="BB771" s="107"/>
    </row>
    <row r="772" spans="3:54" ht="12.75" customHeight="1" x14ac:dyDescent="0.25">
      <c r="C772" s="107"/>
      <c r="D772" s="107"/>
      <c r="E772" s="107"/>
      <c r="F772" s="107"/>
      <c r="G772" s="107"/>
      <c r="H772" s="107"/>
      <c r="I772" s="107"/>
      <c r="J772" s="107"/>
      <c r="K772" s="107"/>
      <c r="L772" s="107"/>
      <c r="M772" s="107"/>
      <c r="N772" s="107"/>
      <c r="O772" s="107"/>
      <c r="P772" s="107"/>
      <c r="Q772" s="107"/>
      <c r="R772" s="107"/>
      <c r="S772" s="107"/>
      <c r="T772" s="107"/>
      <c r="U772" s="107"/>
      <c r="V772" s="107"/>
      <c r="W772" s="107"/>
      <c r="X772" s="107"/>
      <c r="Y772" s="107"/>
      <c r="Z772" s="107"/>
      <c r="AA772" s="107"/>
      <c r="AB772" s="107"/>
      <c r="AC772" s="107"/>
      <c r="AD772" s="107"/>
      <c r="AE772" s="107"/>
      <c r="AF772" s="107"/>
      <c r="AG772" s="107"/>
      <c r="AH772" s="107"/>
      <c r="AI772" s="107"/>
      <c r="AJ772" s="107"/>
      <c r="AK772" s="107"/>
      <c r="AL772" s="107"/>
      <c r="AM772" s="107"/>
      <c r="AN772" s="107"/>
      <c r="AO772" s="107"/>
      <c r="AP772" s="107"/>
      <c r="AQ772" s="107"/>
      <c r="AR772" s="107"/>
      <c r="AS772" s="107"/>
      <c r="AT772" s="107"/>
      <c r="AU772" s="107"/>
      <c r="AV772" s="107"/>
      <c r="AW772" s="107"/>
      <c r="AX772" s="107"/>
      <c r="AY772" s="107"/>
      <c r="AZ772" s="107"/>
      <c r="BA772" s="107"/>
      <c r="BB772" s="107"/>
    </row>
    <row r="773" spans="3:54" ht="12.75" customHeight="1" x14ac:dyDescent="0.25">
      <c r="C773" s="107"/>
      <c r="D773" s="107"/>
      <c r="E773" s="107"/>
      <c r="F773" s="107"/>
      <c r="G773" s="107"/>
      <c r="H773" s="107"/>
      <c r="I773" s="107"/>
      <c r="J773" s="107"/>
      <c r="K773" s="107"/>
      <c r="L773" s="107"/>
      <c r="M773" s="107"/>
      <c r="N773" s="107"/>
      <c r="O773" s="107"/>
      <c r="P773" s="107"/>
      <c r="Q773" s="107"/>
      <c r="R773" s="107"/>
      <c r="S773" s="107"/>
      <c r="T773" s="107"/>
      <c r="U773" s="107"/>
      <c r="V773" s="107"/>
      <c r="W773" s="107"/>
      <c r="X773" s="107"/>
      <c r="Y773" s="107"/>
      <c r="Z773" s="107"/>
      <c r="AA773" s="107"/>
      <c r="AB773" s="107"/>
      <c r="AC773" s="107"/>
      <c r="AD773" s="107"/>
      <c r="AE773" s="107"/>
      <c r="AF773" s="107"/>
      <c r="AG773" s="107"/>
      <c r="AH773" s="107"/>
      <c r="AI773" s="107"/>
      <c r="AJ773" s="107"/>
      <c r="AK773" s="107"/>
      <c r="AL773" s="107"/>
      <c r="AM773" s="107"/>
      <c r="AN773" s="107"/>
      <c r="AO773" s="107"/>
      <c r="AP773" s="107"/>
      <c r="AQ773" s="107"/>
      <c r="AR773" s="107"/>
      <c r="AS773" s="107"/>
      <c r="AT773" s="107"/>
      <c r="AU773" s="107"/>
      <c r="AV773" s="107"/>
      <c r="AW773" s="107"/>
      <c r="AX773" s="107"/>
      <c r="AY773" s="107"/>
      <c r="AZ773" s="107"/>
      <c r="BA773" s="107"/>
      <c r="BB773" s="107"/>
    </row>
    <row r="774" spans="3:54" ht="12.75" customHeight="1" x14ac:dyDescent="0.25">
      <c r="C774" s="107"/>
      <c r="D774" s="107"/>
      <c r="E774" s="107"/>
      <c r="F774" s="107"/>
      <c r="G774" s="107"/>
      <c r="H774" s="107"/>
      <c r="I774" s="107"/>
      <c r="J774" s="107"/>
      <c r="K774" s="107"/>
      <c r="L774" s="107"/>
      <c r="M774" s="107"/>
      <c r="N774" s="107"/>
      <c r="O774" s="107"/>
      <c r="P774" s="107"/>
      <c r="Q774" s="107"/>
      <c r="R774" s="107"/>
      <c r="S774" s="107"/>
      <c r="T774" s="107"/>
      <c r="U774" s="107"/>
      <c r="V774" s="107"/>
      <c r="W774" s="107"/>
      <c r="X774" s="107"/>
      <c r="Y774" s="107"/>
      <c r="Z774" s="107"/>
      <c r="AA774" s="107"/>
      <c r="AB774" s="107"/>
      <c r="AC774" s="107"/>
      <c r="AD774" s="107"/>
      <c r="AE774" s="107"/>
      <c r="AF774" s="107"/>
      <c r="AG774" s="107"/>
      <c r="AH774" s="107"/>
      <c r="AI774" s="107"/>
      <c r="AJ774" s="107"/>
      <c r="AK774" s="107"/>
      <c r="AL774" s="107"/>
      <c r="AM774" s="107"/>
      <c r="AN774" s="107"/>
      <c r="AO774" s="107"/>
      <c r="AP774" s="107"/>
      <c r="AQ774" s="107"/>
      <c r="AR774" s="107"/>
      <c r="AS774" s="107"/>
      <c r="AT774" s="107"/>
      <c r="AU774" s="107"/>
      <c r="AV774" s="107"/>
      <c r="AW774" s="107"/>
      <c r="AX774" s="107"/>
      <c r="AY774" s="107"/>
      <c r="AZ774" s="107"/>
      <c r="BA774" s="107"/>
      <c r="BB774" s="107"/>
    </row>
    <row r="775" spans="3:54" ht="12.75" customHeight="1" x14ac:dyDescent="0.25">
      <c r="C775" s="107"/>
      <c r="D775" s="107"/>
      <c r="E775" s="107"/>
      <c r="F775" s="107"/>
      <c r="G775" s="107"/>
      <c r="H775" s="107"/>
      <c r="I775" s="107"/>
      <c r="J775" s="107"/>
      <c r="K775" s="107"/>
      <c r="L775" s="107"/>
      <c r="M775" s="107"/>
      <c r="N775" s="107"/>
      <c r="O775" s="107"/>
      <c r="P775" s="107"/>
      <c r="Q775" s="107"/>
      <c r="R775" s="107"/>
      <c r="S775" s="107"/>
      <c r="T775" s="107"/>
      <c r="U775" s="107"/>
      <c r="V775" s="107"/>
      <c r="W775" s="107"/>
      <c r="X775" s="107"/>
      <c r="Y775" s="107"/>
      <c r="Z775" s="107"/>
      <c r="AA775" s="107"/>
      <c r="AB775" s="107"/>
      <c r="AC775" s="107"/>
      <c r="AD775" s="107"/>
      <c r="AE775" s="107"/>
      <c r="AF775" s="107"/>
      <c r="AG775" s="107"/>
      <c r="AH775" s="107"/>
      <c r="AI775" s="107"/>
      <c r="AJ775" s="107"/>
      <c r="AK775" s="107"/>
      <c r="AL775" s="107"/>
      <c r="AM775" s="107"/>
      <c r="AN775" s="107"/>
      <c r="AO775" s="107"/>
      <c r="AP775" s="107"/>
      <c r="AQ775" s="107"/>
      <c r="AR775" s="107"/>
      <c r="AS775" s="107"/>
      <c r="AT775" s="107"/>
      <c r="AU775" s="107"/>
      <c r="AV775" s="107"/>
      <c r="AW775" s="107"/>
      <c r="AX775" s="107"/>
      <c r="AY775" s="107"/>
      <c r="AZ775" s="107"/>
      <c r="BA775" s="107"/>
      <c r="BB775" s="107"/>
    </row>
    <row r="776" spans="3:54" ht="12.75" customHeight="1" x14ac:dyDescent="0.25">
      <c r="C776" s="107"/>
      <c r="D776" s="107"/>
      <c r="E776" s="107"/>
      <c r="F776" s="107"/>
      <c r="G776" s="107"/>
      <c r="H776" s="107"/>
      <c r="I776" s="107"/>
      <c r="J776" s="107"/>
      <c r="K776" s="107"/>
      <c r="L776" s="107"/>
      <c r="M776" s="107"/>
      <c r="N776" s="107"/>
      <c r="O776" s="107"/>
      <c r="P776" s="107"/>
      <c r="Q776" s="107"/>
      <c r="R776" s="107"/>
      <c r="S776" s="107"/>
      <c r="T776" s="107"/>
      <c r="U776" s="107"/>
      <c r="V776" s="107"/>
      <c r="W776" s="107"/>
      <c r="X776" s="107"/>
      <c r="Y776" s="107"/>
      <c r="Z776" s="107"/>
      <c r="AA776" s="107"/>
      <c r="AB776" s="107"/>
      <c r="AC776" s="107"/>
      <c r="AD776" s="107"/>
      <c r="AE776" s="107"/>
      <c r="AF776" s="107"/>
      <c r="AG776" s="107"/>
      <c r="AH776" s="107"/>
      <c r="AI776" s="107"/>
      <c r="AJ776" s="107"/>
      <c r="AK776" s="107"/>
      <c r="AL776" s="107"/>
      <c r="AM776" s="107"/>
      <c r="AN776" s="107"/>
      <c r="AO776" s="107"/>
      <c r="AP776" s="107"/>
      <c r="AQ776" s="107"/>
      <c r="AR776" s="107"/>
      <c r="AS776" s="107"/>
      <c r="AT776" s="107"/>
      <c r="AU776" s="107"/>
      <c r="AV776" s="107"/>
      <c r="AW776" s="107"/>
      <c r="AX776" s="107"/>
      <c r="AY776" s="107"/>
      <c r="AZ776" s="107"/>
      <c r="BA776" s="107"/>
      <c r="BB776" s="107"/>
    </row>
    <row r="777" spans="3:54" ht="12.75" customHeight="1" x14ac:dyDescent="0.25">
      <c r="C777" s="107"/>
      <c r="D777" s="107"/>
      <c r="E777" s="107"/>
      <c r="F777" s="107"/>
      <c r="G777" s="107"/>
      <c r="H777" s="107"/>
      <c r="I777" s="107"/>
      <c r="J777" s="107"/>
      <c r="K777" s="107"/>
      <c r="L777" s="107"/>
      <c r="M777" s="107"/>
      <c r="N777" s="107"/>
      <c r="O777" s="107"/>
      <c r="P777" s="107"/>
      <c r="Q777" s="107"/>
      <c r="R777" s="107"/>
      <c r="S777" s="107"/>
      <c r="T777" s="107"/>
      <c r="U777" s="107"/>
      <c r="V777" s="107"/>
      <c r="W777" s="107"/>
      <c r="X777" s="107"/>
      <c r="Y777" s="107"/>
      <c r="Z777" s="107"/>
      <c r="AA777" s="107"/>
      <c r="AB777" s="107"/>
      <c r="AC777" s="107"/>
      <c r="AD777" s="107"/>
      <c r="AE777" s="107"/>
      <c r="AF777" s="107"/>
      <c r="AG777" s="107"/>
      <c r="AH777" s="107"/>
      <c r="AI777" s="107"/>
      <c r="AJ777" s="107"/>
      <c r="AK777" s="107"/>
      <c r="AL777" s="107"/>
      <c r="AM777" s="107"/>
      <c r="AN777" s="107"/>
      <c r="AO777" s="107"/>
      <c r="AP777" s="107"/>
      <c r="AQ777" s="107"/>
      <c r="AR777" s="107"/>
      <c r="AS777" s="107"/>
      <c r="AT777" s="107"/>
      <c r="AU777" s="107"/>
      <c r="AV777" s="107"/>
      <c r="AW777" s="107"/>
      <c r="AX777" s="107"/>
      <c r="AY777" s="107"/>
      <c r="AZ777" s="107"/>
      <c r="BA777" s="107"/>
      <c r="BB777" s="107"/>
    </row>
    <row r="778" spans="3:54" ht="12.75" customHeight="1" x14ac:dyDescent="0.25">
      <c r="C778" s="107"/>
      <c r="D778" s="107"/>
      <c r="E778" s="107"/>
      <c r="F778" s="107"/>
      <c r="G778" s="107"/>
      <c r="H778" s="107"/>
      <c r="I778" s="107"/>
      <c r="J778" s="107"/>
      <c r="K778" s="107"/>
      <c r="L778" s="107"/>
      <c r="M778" s="107"/>
      <c r="N778" s="107"/>
      <c r="O778" s="107"/>
      <c r="P778" s="107"/>
      <c r="Q778" s="107"/>
      <c r="R778" s="107"/>
      <c r="S778" s="107"/>
      <c r="T778" s="107"/>
      <c r="U778" s="107"/>
      <c r="V778" s="107"/>
      <c r="W778" s="107"/>
      <c r="X778" s="107"/>
      <c r="Y778" s="107"/>
      <c r="Z778" s="107"/>
      <c r="AA778" s="107"/>
      <c r="AB778" s="107"/>
      <c r="AC778" s="107"/>
      <c r="AD778" s="107"/>
      <c r="AE778" s="107"/>
      <c r="AF778" s="107"/>
      <c r="AG778" s="107"/>
      <c r="AH778" s="107"/>
      <c r="AI778" s="107"/>
      <c r="AJ778" s="107"/>
      <c r="AK778" s="107"/>
      <c r="AL778" s="107"/>
      <c r="AM778" s="107"/>
      <c r="AN778" s="107"/>
      <c r="AO778" s="107"/>
      <c r="AP778" s="107"/>
      <c r="AQ778" s="107"/>
      <c r="AR778" s="107"/>
      <c r="AS778" s="107"/>
      <c r="AT778" s="107"/>
      <c r="AU778" s="107"/>
      <c r="AV778" s="107"/>
      <c r="AW778" s="107"/>
      <c r="AX778" s="107"/>
      <c r="AY778" s="107"/>
      <c r="AZ778" s="107"/>
      <c r="BA778" s="107"/>
      <c r="BB778" s="107"/>
    </row>
    <row r="779" spans="3:54" ht="12.75" customHeight="1" x14ac:dyDescent="0.25">
      <c r="C779" s="107"/>
      <c r="D779" s="107"/>
      <c r="E779" s="107"/>
      <c r="F779" s="107"/>
      <c r="G779" s="107"/>
      <c r="H779" s="107"/>
      <c r="I779" s="107"/>
      <c r="J779" s="107"/>
      <c r="K779" s="107"/>
      <c r="L779" s="107"/>
      <c r="M779" s="107"/>
      <c r="N779" s="107"/>
      <c r="O779" s="107"/>
      <c r="P779" s="107"/>
      <c r="Q779" s="107"/>
      <c r="R779" s="107"/>
      <c r="S779" s="107"/>
      <c r="T779" s="107"/>
      <c r="U779" s="107"/>
      <c r="V779" s="107"/>
      <c r="W779" s="107"/>
      <c r="X779" s="107"/>
      <c r="Y779" s="107"/>
      <c r="Z779" s="107"/>
      <c r="AA779" s="107"/>
      <c r="AB779" s="107"/>
      <c r="AC779" s="107"/>
      <c r="AD779" s="107"/>
      <c r="AE779" s="107"/>
      <c r="AF779" s="107"/>
      <c r="AG779" s="107"/>
      <c r="AH779" s="107"/>
      <c r="AI779" s="107"/>
      <c r="AJ779" s="107"/>
      <c r="AK779" s="107"/>
      <c r="AL779" s="107"/>
      <c r="AM779" s="107"/>
      <c r="AN779" s="107"/>
      <c r="AO779" s="107"/>
      <c r="AP779" s="107"/>
      <c r="AQ779" s="107"/>
      <c r="AR779" s="107"/>
      <c r="AS779" s="107"/>
      <c r="AT779" s="107"/>
      <c r="AU779" s="107"/>
      <c r="AV779" s="107"/>
      <c r="AW779" s="107"/>
      <c r="AX779" s="107"/>
      <c r="AY779" s="107"/>
      <c r="AZ779" s="107"/>
      <c r="BA779" s="107"/>
      <c r="BB779" s="107"/>
    </row>
    <row r="780" spans="3:54" ht="12.75" customHeight="1" x14ac:dyDescent="0.25">
      <c r="C780" s="107"/>
      <c r="D780" s="107"/>
      <c r="E780" s="107"/>
      <c r="F780" s="107"/>
      <c r="G780" s="107"/>
      <c r="H780" s="107"/>
      <c r="I780" s="107"/>
      <c r="J780" s="107"/>
      <c r="K780" s="107"/>
      <c r="L780" s="107"/>
      <c r="M780" s="107"/>
      <c r="N780" s="107"/>
      <c r="O780" s="107"/>
      <c r="P780" s="107"/>
      <c r="Q780" s="107"/>
      <c r="R780" s="107"/>
      <c r="S780" s="107"/>
      <c r="T780" s="107"/>
      <c r="U780" s="107"/>
      <c r="V780" s="107"/>
      <c r="W780" s="107"/>
      <c r="X780" s="107"/>
      <c r="Y780" s="107"/>
      <c r="Z780" s="107"/>
      <c r="AA780" s="107"/>
      <c r="AB780" s="107"/>
      <c r="AC780" s="107"/>
      <c r="AD780" s="107"/>
      <c r="AE780" s="107"/>
      <c r="AF780" s="107"/>
      <c r="AG780" s="107"/>
      <c r="AH780" s="107"/>
      <c r="AI780" s="107"/>
      <c r="AJ780" s="107"/>
      <c r="AK780" s="107"/>
      <c r="AL780" s="107"/>
      <c r="AM780" s="107"/>
      <c r="AN780" s="107"/>
      <c r="AO780" s="107"/>
      <c r="AP780" s="107"/>
      <c r="AQ780" s="107"/>
      <c r="AR780" s="107"/>
      <c r="AS780" s="107"/>
      <c r="AT780" s="107"/>
      <c r="AU780" s="107"/>
      <c r="AV780" s="107"/>
      <c r="AW780" s="107"/>
      <c r="AX780" s="107"/>
      <c r="AY780" s="107"/>
      <c r="AZ780" s="107"/>
      <c r="BA780" s="107"/>
      <c r="BB780" s="107"/>
    </row>
    <row r="781" spans="3:54" ht="12.75" customHeight="1" x14ac:dyDescent="0.25">
      <c r="C781" s="107"/>
      <c r="D781" s="107"/>
      <c r="E781" s="107"/>
      <c r="F781" s="107"/>
      <c r="G781" s="107"/>
      <c r="H781" s="107"/>
      <c r="I781" s="107"/>
      <c r="J781" s="107"/>
      <c r="K781" s="107"/>
      <c r="L781" s="107"/>
      <c r="M781" s="107"/>
      <c r="N781" s="107"/>
      <c r="O781" s="107"/>
      <c r="P781" s="107"/>
      <c r="Q781" s="107"/>
      <c r="R781" s="107"/>
      <c r="S781" s="107"/>
      <c r="T781" s="107"/>
      <c r="U781" s="107"/>
      <c r="V781" s="107"/>
      <c r="W781" s="107"/>
      <c r="X781" s="107"/>
      <c r="Y781" s="107"/>
      <c r="Z781" s="107"/>
      <c r="AA781" s="107"/>
      <c r="AB781" s="107"/>
      <c r="AC781" s="107"/>
      <c r="AD781" s="107"/>
      <c r="AE781" s="107"/>
      <c r="AF781" s="107"/>
      <c r="AG781" s="107"/>
      <c r="AH781" s="107"/>
      <c r="AI781" s="107"/>
      <c r="AJ781" s="107"/>
      <c r="AK781" s="107"/>
      <c r="AL781" s="107"/>
      <c r="AM781" s="107"/>
      <c r="AN781" s="107"/>
      <c r="AO781" s="107"/>
      <c r="AP781" s="107"/>
      <c r="AQ781" s="107"/>
      <c r="AR781" s="107"/>
      <c r="AS781" s="107"/>
      <c r="AT781" s="107"/>
      <c r="AU781" s="107"/>
      <c r="AV781" s="107"/>
      <c r="AW781" s="107"/>
      <c r="AX781" s="107"/>
      <c r="AY781" s="107"/>
      <c r="AZ781" s="107"/>
      <c r="BA781" s="107"/>
      <c r="BB781" s="107"/>
    </row>
    <row r="782" spans="3:54" ht="12.75" customHeight="1" x14ac:dyDescent="0.25">
      <c r="C782" s="107"/>
      <c r="D782" s="107"/>
      <c r="E782" s="107"/>
      <c r="F782" s="107"/>
      <c r="G782" s="107"/>
      <c r="H782" s="107"/>
      <c r="I782" s="107"/>
      <c r="J782" s="107"/>
      <c r="K782" s="107"/>
      <c r="L782" s="107"/>
      <c r="M782" s="107"/>
      <c r="N782" s="107"/>
      <c r="O782" s="107"/>
      <c r="P782" s="107"/>
      <c r="Q782" s="107"/>
      <c r="R782" s="107"/>
      <c r="S782" s="107"/>
      <c r="T782" s="107"/>
      <c r="U782" s="107"/>
      <c r="V782" s="107"/>
      <c r="W782" s="107"/>
      <c r="X782" s="107"/>
      <c r="Y782" s="107"/>
      <c r="Z782" s="107"/>
      <c r="AA782" s="107"/>
      <c r="AB782" s="107"/>
      <c r="AC782" s="107"/>
      <c r="AD782" s="107"/>
      <c r="AE782" s="107"/>
      <c r="AF782" s="107"/>
      <c r="AG782" s="107"/>
      <c r="AH782" s="107"/>
      <c r="AI782" s="107"/>
      <c r="AJ782" s="107"/>
      <c r="AK782" s="107"/>
      <c r="AL782" s="107"/>
      <c r="AM782" s="107"/>
      <c r="AN782" s="107"/>
      <c r="AO782" s="107"/>
      <c r="AP782" s="107"/>
      <c r="AQ782" s="107"/>
      <c r="AR782" s="107"/>
      <c r="AS782" s="107"/>
      <c r="AT782" s="107"/>
      <c r="AU782" s="107"/>
      <c r="AV782" s="107"/>
      <c r="AW782" s="107"/>
      <c r="AX782" s="107"/>
      <c r="AY782" s="107"/>
      <c r="AZ782" s="107"/>
      <c r="BA782" s="107"/>
      <c r="BB782" s="107"/>
    </row>
    <row r="783" spans="3:54" ht="12.75" customHeight="1" x14ac:dyDescent="0.25">
      <c r="C783" s="107"/>
      <c r="D783" s="107"/>
      <c r="E783" s="107"/>
      <c r="F783" s="107"/>
      <c r="G783" s="107"/>
      <c r="H783" s="107"/>
      <c r="I783" s="107"/>
      <c r="J783" s="107"/>
      <c r="K783" s="107"/>
      <c r="L783" s="107"/>
      <c r="M783" s="107"/>
      <c r="N783" s="107"/>
      <c r="O783" s="107"/>
      <c r="P783" s="107"/>
      <c r="Q783" s="107"/>
      <c r="R783" s="107"/>
      <c r="S783" s="107"/>
      <c r="T783" s="107"/>
      <c r="U783" s="107"/>
      <c r="V783" s="107"/>
      <c r="W783" s="107"/>
      <c r="X783" s="107"/>
      <c r="Y783" s="107"/>
      <c r="Z783" s="107"/>
      <c r="AA783" s="107"/>
      <c r="AB783" s="107"/>
      <c r="AC783" s="107"/>
      <c r="AD783" s="107"/>
      <c r="AE783" s="107"/>
      <c r="AF783" s="107"/>
      <c r="AG783" s="107"/>
      <c r="AH783" s="107"/>
      <c r="AI783" s="107"/>
      <c r="AJ783" s="107"/>
      <c r="AK783" s="107"/>
      <c r="AL783" s="107"/>
      <c r="AM783" s="107"/>
      <c r="AN783" s="107"/>
      <c r="AO783" s="107"/>
      <c r="AP783" s="107"/>
      <c r="AQ783" s="107"/>
      <c r="AR783" s="107"/>
      <c r="AS783" s="107"/>
      <c r="AT783" s="107"/>
      <c r="AU783" s="107"/>
      <c r="AV783" s="107"/>
      <c r="AW783" s="107"/>
      <c r="AX783" s="107"/>
      <c r="AY783" s="107"/>
      <c r="AZ783" s="107"/>
      <c r="BA783" s="107"/>
      <c r="BB783" s="107"/>
    </row>
    <row r="784" spans="3:54" ht="12.75" customHeight="1" x14ac:dyDescent="0.25">
      <c r="C784" s="107"/>
      <c r="D784" s="107"/>
      <c r="E784" s="107"/>
      <c r="F784" s="107"/>
      <c r="G784" s="107"/>
      <c r="H784" s="107"/>
      <c r="I784" s="107"/>
      <c r="J784" s="107"/>
      <c r="K784" s="107"/>
      <c r="L784" s="107"/>
      <c r="M784" s="107"/>
      <c r="N784" s="107"/>
      <c r="O784" s="107"/>
      <c r="P784" s="107"/>
      <c r="Q784" s="107"/>
      <c r="R784" s="107"/>
      <c r="S784" s="107"/>
      <c r="T784" s="107"/>
      <c r="U784" s="107"/>
      <c r="V784" s="107"/>
      <c r="W784" s="107"/>
      <c r="X784" s="107"/>
      <c r="Y784" s="107"/>
      <c r="Z784" s="107"/>
      <c r="AA784" s="107"/>
      <c r="AB784" s="107"/>
      <c r="AC784" s="107"/>
      <c r="AD784" s="107"/>
      <c r="AE784" s="107"/>
      <c r="AF784" s="107"/>
      <c r="AG784" s="107"/>
      <c r="AH784" s="107"/>
      <c r="AI784" s="107"/>
      <c r="AJ784" s="107"/>
      <c r="AK784" s="107"/>
      <c r="AL784" s="107"/>
      <c r="AM784" s="107"/>
      <c r="AN784" s="107"/>
      <c r="AO784" s="107"/>
      <c r="AP784" s="107"/>
      <c r="AQ784" s="107"/>
      <c r="AR784" s="107"/>
      <c r="AS784" s="107"/>
      <c r="AT784" s="107"/>
      <c r="AU784" s="107"/>
      <c r="AV784" s="107"/>
      <c r="AW784" s="107"/>
      <c r="AX784" s="107"/>
      <c r="AY784" s="107"/>
      <c r="AZ784" s="107"/>
      <c r="BA784" s="107"/>
      <c r="BB784" s="107"/>
    </row>
    <row r="785" spans="3:54" ht="12.75" customHeight="1" x14ac:dyDescent="0.25">
      <c r="C785" s="107"/>
      <c r="D785" s="107"/>
      <c r="E785" s="107"/>
      <c r="F785" s="107"/>
      <c r="G785" s="107"/>
      <c r="H785" s="107"/>
      <c r="I785" s="107"/>
      <c r="J785" s="107"/>
      <c r="K785" s="107"/>
      <c r="L785" s="107"/>
      <c r="M785" s="107"/>
      <c r="N785" s="107"/>
      <c r="O785" s="107"/>
      <c r="P785" s="107"/>
      <c r="Q785" s="107"/>
      <c r="R785" s="107"/>
      <c r="S785" s="107"/>
      <c r="T785" s="107"/>
      <c r="U785" s="107"/>
      <c r="V785" s="107"/>
      <c r="W785" s="107"/>
      <c r="X785" s="107"/>
      <c r="Y785" s="107"/>
      <c r="Z785" s="107"/>
      <c r="AA785" s="107"/>
      <c r="AB785" s="107"/>
      <c r="AC785" s="107"/>
      <c r="AD785" s="107"/>
      <c r="AE785" s="107"/>
      <c r="AF785" s="107"/>
      <c r="AG785" s="107"/>
      <c r="AH785" s="107"/>
      <c r="AI785" s="107"/>
      <c r="AJ785" s="107"/>
      <c r="AK785" s="107"/>
      <c r="AL785" s="107"/>
      <c r="AM785" s="107"/>
      <c r="AN785" s="107"/>
      <c r="AO785" s="107"/>
      <c r="AP785" s="107"/>
      <c r="AQ785" s="107"/>
      <c r="AR785" s="107"/>
      <c r="AS785" s="107"/>
      <c r="AT785" s="107"/>
      <c r="AU785" s="107"/>
      <c r="AV785" s="107"/>
      <c r="AW785" s="107"/>
      <c r="AX785" s="107"/>
      <c r="AY785" s="107"/>
      <c r="AZ785" s="107"/>
      <c r="BA785" s="107"/>
      <c r="BB785" s="107"/>
    </row>
    <row r="786" spans="3:54" ht="12.75" customHeight="1" x14ac:dyDescent="0.25">
      <c r="C786" s="107"/>
      <c r="D786" s="107"/>
      <c r="E786" s="107"/>
      <c r="F786" s="107"/>
      <c r="G786" s="107"/>
      <c r="H786" s="107"/>
      <c r="I786" s="107"/>
      <c r="J786" s="107"/>
      <c r="K786" s="107"/>
      <c r="L786" s="107"/>
      <c r="M786" s="107"/>
      <c r="N786" s="107"/>
      <c r="O786" s="107"/>
      <c r="P786" s="107"/>
      <c r="Q786" s="107"/>
      <c r="R786" s="107"/>
      <c r="S786" s="107"/>
      <c r="T786" s="107"/>
      <c r="U786" s="107"/>
      <c r="V786" s="107"/>
      <c r="W786" s="107"/>
      <c r="X786" s="107"/>
      <c r="Y786" s="107"/>
      <c r="Z786" s="107"/>
      <c r="AA786" s="107"/>
      <c r="AB786" s="107"/>
      <c r="AC786" s="107"/>
      <c r="AD786" s="107"/>
      <c r="AE786" s="107"/>
      <c r="AF786" s="107"/>
      <c r="AG786" s="107"/>
      <c r="AH786" s="107"/>
      <c r="AI786" s="107"/>
      <c r="AJ786" s="107"/>
      <c r="AK786" s="107"/>
      <c r="AL786" s="107"/>
      <c r="AM786" s="107"/>
      <c r="AN786" s="107"/>
      <c r="AO786" s="107"/>
      <c r="AP786" s="107"/>
      <c r="AQ786" s="107"/>
      <c r="AR786" s="107"/>
      <c r="AS786" s="107"/>
      <c r="AT786" s="107"/>
      <c r="AU786" s="107"/>
      <c r="AV786" s="107"/>
      <c r="AW786" s="107"/>
      <c r="AX786" s="107"/>
      <c r="AY786" s="107"/>
      <c r="AZ786" s="107"/>
      <c r="BA786" s="107"/>
      <c r="BB786" s="107"/>
    </row>
    <row r="787" spans="3:54" ht="12.75" customHeight="1" x14ac:dyDescent="0.25">
      <c r="C787" s="107"/>
      <c r="D787" s="107"/>
      <c r="E787" s="107"/>
      <c r="F787" s="107"/>
      <c r="G787" s="107"/>
      <c r="H787" s="107"/>
      <c r="I787" s="107"/>
      <c r="J787" s="107"/>
      <c r="K787" s="107"/>
      <c r="L787" s="107"/>
      <c r="M787" s="107"/>
      <c r="N787" s="107"/>
      <c r="O787" s="107"/>
      <c r="P787" s="107"/>
      <c r="Q787" s="107"/>
      <c r="R787" s="107"/>
      <c r="S787" s="107"/>
      <c r="T787" s="107"/>
      <c r="U787" s="107"/>
      <c r="V787" s="107"/>
      <c r="W787" s="107"/>
      <c r="X787" s="107"/>
      <c r="Y787" s="107"/>
      <c r="Z787" s="107"/>
      <c r="AA787" s="107"/>
      <c r="AB787" s="107"/>
      <c r="AC787" s="107"/>
      <c r="AD787" s="107"/>
      <c r="AE787" s="107"/>
      <c r="AF787" s="107"/>
      <c r="AG787" s="107"/>
      <c r="AH787" s="107"/>
      <c r="AI787" s="107"/>
      <c r="AJ787" s="107"/>
      <c r="AK787" s="107"/>
      <c r="AL787" s="107"/>
      <c r="AM787" s="107"/>
      <c r="AN787" s="107"/>
      <c r="AO787" s="107"/>
      <c r="AP787" s="107"/>
      <c r="AQ787" s="107"/>
      <c r="AR787" s="107"/>
      <c r="AS787" s="107"/>
      <c r="AT787" s="107"/>
      <c r="AU787" s="107"/>
      <c r="AV787" s="107"/>
      <c r="AW787" s="107"/>
      <c r="AX787" s="107"/>
      <c r="AY787" s="107"/>
      <c r="AZ787" s="107"/>
      <c r="BA787" s="107"/>
      <c r="BB787" s="107"/>
    </row>
    <row r="788" spans="3:54" ht="12.75" customHeight="1" x14ac:dyDescent="0.25">
      <c r="C788" s="107"/>
      <c r="D788" s="107"/>
      <c r="E788" s="107"/>
      <c r="F788" s="107"/>
      <c r="G788" s="107"/>
      <c r="H788" s="107"/>
      <c r="I788" s="107"/>
      <c r="J788" s="107"/>
      <c r="K788" s="107"/>
      <c r="L788" s="107"/>
      <c r="M788" s="107"/>
      <c r="N788" s="107"/>
      <c r="O788" s="107"/>
      <c r="P788" s="107"/>
      <c r="Q788" s="107"/>
      <c r="R788" s="107"/>
      <c r="S788" s="107"/>
      <c r="T788" s="107"/>
      <c r="U788" s="107"/>
      <c r="V788" s="107"/>
      <c r="W788" s="107"/>
      <c r="X788" s="107"/>
      <c r="Y788" s="107"/>
      <c r="Z788" s="107"/>
      <c r="AA788" s="107"/>
      <c r="AB788" s="107"/>
      <c r="AC788" s="107"/>
      <c r="AD788" s="107"/>
      <c r="AE788" s="107"/>
      <c r="AF788" s="107"/>
      <c r="AG788" s="107"/>
      <c r="AH788" s="107"/>
      <c r="AI788" s="107"/>
      <c r="AJ788" s="107"/>
      <c r="AK788" s="107"/>
      <c r="AL788" s="107"/>
      <c r="AM788" s="107"/>
      <c r="AN788" s="107"/>
      <c r="AO788" s="107"/>
      <c r="AP788" s="107"/>
      <c r="AQ788" s="107"/>
      <c r="AR788" s="107"/>
      <c r="AS788" s="107"/>
      <c r="AT788" s="107"/>
      <c r="AU788" s="107"/>
      <c r="AV788" s="107"/>
      <c r="AW788" s="107"/>
      <c r="AX788" s="107"/>
      <c r="AY788" s="107"/>
      <c r="AZ788" s="107"/>
      <c r="BA788" s="107"/>
      <c r="BB788" s="107"/>
    </row>
    <row r="789" spans="3:54" ht="12.75" customHeight="1" x14ac:dyDescent="0.25">
      <c r="C789" s="107"/>
      <c r="D789" s="107"/>
      <c r="E789" s="107"/>
      <c r="F789" s="107"/>
      <c r="G789" s="107"/>
      <c r="H789" s="107"/>
      <c r="I789" s="107"/>
      <c r="J789" s="107"/>
      <c r="K789" s="107"/>
      <c r="L789" s="107"/>
      <c r="M789" s="107"/>
      <c r="N789" s="107"/>
      <c r="O789" s="107"/>
      <c r="P789" s="107"/>
      <c r="Q789" s="107"/>
      <c r="R789" s="107"/>
      <c r="S789" s="107"/>
      <c r="T789" s="107"/>
      <c r="U789" s="107"/>
      <c r="V789" s="107"/>
      <c r="W789" s="107"/>
      <c r="X789" s="107"/>
      <c r="Y789" s="107"/>
      <c r="Z789" s="107"/>
      <c r="AA789" s="107"/>
      <c r="AB789" s="107"/>
      <c r="AC789" s="107"/>
      <c r="AD789" s="107"/>
      <c r="AE789" s="107"/>
      <c r="AF789" s="107"/>
      <c r="AG789" s="107"/>
      <c r="AH789" s="107"/>
      <c r="AI789" s="107"/>
      <c r="AJ789" s="107"/>
      <c r="AK789" s="107"/>
      <c r="AL789" s="107"/>
      <c r="AM789" s="107"/>
      <c r="AN789" s="107"/>
      <c r="AO789" s="107"/>
      <c r="AP789" s="107"/>
      <c r="AQ789" s="107"/>
      <c r="AR789" s="107"/>
      <c r="AS789" s="107"/>
      <c r="AT789" s="107"/>
      <c r="AU789" s="107"/>
      <c r="AV789" s="107"/>
      <c r="AW789" s="107"/>
      <c r="AX789" s="107"/>
      <c r="AY789" s="107"/>
      <c r="AZ789" s="107"/>
      <c r="BA789" s="107"/>
      <c r="BB789" s="107"/>
    </row>
    <row r="790" spans="3:54" ht="12.75" customHeight="1" x14ac:dyDescent="0.25">
      <c r="C790" s="107"/>
      <c r="D790" s="107"/>
      <c r="E790" s="107"/>
      <c r="F790" s="107"/>
      <c r="G790" s="107"/>
      <c r="H790" s="107"/>
      <c r="I790" s="107"/>
      <c r="J790" s="107"/>
      <c r="K790" s="107"/>
      <c r="L790" s="107"/>
      <c r="M790" s="107"/>
      <c r="N790" s="107"/>
      <c r="O790" s="107"/>
      <c r="P790" s="107"/>
      <c r="Q790" s="107"/>
      <c r="R790" s="107"/>
      <c r="S790" s="107"/>
      <c r="T790" s="107"/>
      <c r="U790" s="107"/>
      <c r="V790" s="107"/>
      <c r="W790" s="107"/>
      <c r="X790" s="107"/>
      <c r="Y790" s="107"/>
      <c r="Z790" s="107"/>
      <c r="AA790" s="107"/>
      <c r="AB790" s="107"/>
      <c r="AC790" s="107"/>
      <c r="AD790" s="107"/>
      <c r="AE790" s="107"/>
      <c r="AF790" s="107"/>
      <c r="AG790" s="107"/>
      <c r="AH790" s="107"/>
      <c r="AI790" s="107"/>
      <c r="AJ790" s="107"/>
      <c r="AK790" s="107"/>
      <c r="AL790" s="107"/>
      <c r="AM790" s="107"/>
      <c r="AN790" s="107"/>
      <c r="AO790" s="107"/>
      <c r="AP790" s="107"/>
      <c r="AQ790" s="107"/>
      <c r="AR790" s="107"/>
      <c r="AS790" s="107"/>
      <c r="AT790" s="107"/>
      <c r="AU790" s="107"/>
      <c r="AV790" s="107"/>
      <c r="AW790" s="107"/>
      <c r="AX790" s="107"/>
      <c r="AY790" s="107"/>
      <c r="AZ790" s="107"/>
      <c r="BA790" s="107"/>
      <c r="BB790" s="107"/>
    </row>
    <row r="791" spans="3:54" ht="12.75" customHeight="1" x14ac:dyDescent="0.25">
      <c r="C791" s="107"/>
      <c r="D791" s="107"/>
      <c r="E791" s="107"/>
      <c r="F791" s="107"/>
      <c r="G791" s="107"/>
      <c r="H791" s="107"/>
      <c r="I791" s="107"/>
      <c r="J791" s="107"/>
      <c r="K791" s="107"/>
      <c r="L791" s="107"/>
      <c r="M791" s="107"/>
      <c r="N791" s="107"/>
      <c r="O791" s="107"/>
      <c r="P791" s="107"/>
      <c r="Q791" s="107"/>
      <c r="R791" s="107"/>
      <c r="S791" s="107"/>
      <c r="T791" s="107"/>
      <c r="U791" s="107"/>
      <c r="V791" s="107"/>
      <c r="W791" s="107"/>
      <c r="X791" s="107"/>
      <c r="Y791" s="107"/>
      <c r="Z791" s="107"/>
      <c r="AA791" s="107"/>
      <c r="AB791" s="107"/>
      <c r="AC791" s="107"/>
      <c r="AD791" s="107"/>
      <c r="AE791" s="107"/>
      <c r="AF791" s="107"/>
      <c r="AG791" s="107"/>
      <c r="AH791" s="107"/>
      <c r="AI791" s="107"/>
      <c r="AJ791" s="107"/>
      <c r="AK791" s="107"/>
      <c r="AL791" s="107"/>
      <c r="AM791" s="107"/>
      <c r="AN791" s="107"/>
      <c r="AO791" s="107"/>
      <c r="AP791" s="107"/>
      <c r="AQ791" s="107"/>
      <c r="AR791" s="107"/>
      <c r="AS791" s="107"/>
      <c r="AT791" s="107"/>
      <c r="AU791" s="107"/>
      <c r="AV791" s="107"/>
      <c r="AW791" s="107"/>
      <c r="AX791" s="107"/>
      <c r="AY791" s="107"/>
      <c r="AZ791" s="107"/>
      <c r="BA791" s="107"/>
      <c r="BB791" s="107"/>
    </row>
    <row r="792" spans="3:54" ht="12.75" customHeight="1" x14ac:dyDescent="0.25">
      <c r="C792" s="107"/>
      <c r="D792" s="107"/>
      <c r="E792" s="107"/>
      <c r="F792" s="107"/>
      <c r="G792" s="107"/>
      <c r="H792" s="107"/>
      <c r="I792" s="107"/>
      <c r="J792" s="107"/>
      <c r="K792" s="107"/>
      <c r="L792" s="107"/>
      <c r="M792" s="107"/>
      <c r="N792" s="107"/>
      <c r="O792" s="107"/>
      <c r="P792" s="107"/>
      <c r="Q792" s="107"/>
      <c r="R792" s="107"/>
      <c r="S792" s="107"/>
      <c r="T792" s="107"/>
      <c r="U792" s="107"/>
      <c r="V792" s="107"/>
      <c r="W792" s="107"/>
      <c r="X792" s="107"/>
      <c r="Y792" s="107"/>
      <c r="Z792" s="107"/>
      <c r="AA792" s="107"/>
      <c r="AB792" s="107"/>
      <c r="AC792" s="107"/>
      <c r="AD792" s="107"/>
      <c r="AE792" s="107"/>
      <c r="AF792" s="107"/>
      <c r="AG792" s="107"/>
      <c r="AH792" s="107"/>
      <c r="AI792" s="107"/>
      <c r="AJ792" s="107"/>
      <c r="AK792" s="107"/>
      <c r="AL792" s="107"/>
      <c r="AM792" s="107"/>
      <c r="AN792" s="107"/>
      <c r="AO792" s="107"/>
      <c r="AP792" s="107"/>
      <c r="AQ792" s="107"/>
      <c r="AR792" s="107"/>
      <c r="AS792" s="107"/>
      <c r="AT792" s="107"/>
      <c r="AU792" s="107"/>
      <c r="AV792" s="107"/>
      <c r="AW792" s="107"/>
      <c r="AX792" s="107"/>
      <c r="AY792" s="107"/>
      <c r="AZ792" s="107"/>
      <c r="BA792" s="107"/>
      <c r="BB792" s="107"/>
    </row>
    <row r="793" spans="3:54" ht="12.75" customHeight="1" x14ac:dyDescent="0.25">
      <c r="C793" s="107"/>
      <c r="D793" s="107"/>
      <c r="E793" s="107"/>
      <c r="F793" s="107"/>
      <c r="G793" s="107"/>
      <c r="H793" s="107"/>
      <c r="I793" s="107"/>
      <c r="J793" s="107"/>
      <c r="K793" s="107"/>
      <c r="L793" s="107"/>
      <c r="M793" s="107"/>
      <c r="N793" s="107"/>
      <c r="O793" s="107"/>
      <c r="P793" s="107"/>
      <c r="Q793" s="107"/>
      <c r="R793" s="107"/>
      <c r="S793" s="107"/>
      <c r="T793" s="107"/>
      <c r="U793" s="107"/>
      <c r="V793" s="107"/>
      <c r="W793" s="107"/>
      <c r="X793" s="107"/>
      <c r="Y793" s="107"/>
      <c r="Z793" s="107"/>
      <c r="AA793" s="107"/>
      <c r="AB793" s="107"/>
      <c r="AC793" s="107"/>
      <c r="AD793" s="107"/>
      <c r="AE793" s="107"/>
      <c r="AF793" s="107"/>
      <c r="AG793" s="107"/>
      <c r="AH793" s="107"/>
      <c r="AI793" s="107"/>
      <c r="AJ793" s="107"/>
      <c r="AK793" s="107"/>
      <c r="AL793" s="107"/>
      <c r="AM793" s="107"/>
      <c r="AN793" s="107"/>
      <c r="AO793" s="107"/>
      <c r="AP793" s="107"/>
      <c r="AQ793" s="107"/>
      <c r="AR793" s="107"/>
      <c r="AS793" s="107"/>
      <c r="AT793" s="107"/>
      <c r="AU793" s="107"/>
      <c r="AV793" s="107"/>
      <c r="AW793" s="107"/>
      <c r="AX793" s="107"/>
      <c r="AY793" s="107"/>
      <c r="AZ793" s="107"/>
      <c r="BA793" s="107"/>
      <c r="BB793" s="107"/>
    </row>
    <row r="794" spans="3:54" ht="12.75" customHeight="1" x14ac:dyDescent="0.25">
      <c r="C794" s="107"/>
      <c r="D794" s="107"/>
      <c r="E794" s="107"/>
      <c r="F794" s="107"/>
      <c r="G794" s="107"/>
      <c r="H794" s="107"/>
      <c r="I794" s="107"/>
      <c r="J794" s="107"/>
      <c r="K794" s="107"/>
      <c r="L794" s="107"/>
      <c r="M794" s="107"/>
      <c r="N794" s="107"/>
      <c r="O794" s="107"/>
      <c r="P794" s="107"/>
      <c r="Q794" s="107"/>
      <c r="R794" s="107"/>
      <c r="S794" s="107"/>
      <c r="T794" s="107"/>
      <c r="U794" s="107"/>
      <c r="V794" s="107"/>
      <c r="W794" s="107"/>
      <c r="X794" s="107"/>
      <c r="Y794" s="107"/>
      <c r="Z794" s="107"/>
      <c r="AA794" s="107"/>
      <c r="AB794" s="107"/>
      <c r="AC794" s="107"/>
      <c r="AD794" s="107"/>
      <c r="AE794" s="107"/>
      <c r="AF794" s="107"/>
      <c r="AG794" s="107"/>
      <c r="AH794" s="107"/>
      <c r="AI794" s="107"/>
      <c r="AJ794" s="107"/>
      <c r="AK794" s="107"/>
      <c r="AL794" s="107"/>
      <c r="AM794" s="107"/>
      <c r="AN794" s="107"/>
      <c r="AO794" s="107"/>
      <c r="AP794" s="107"/>
      <c r="AQ794" s="107"/>
      <c r="AR794" s="107"/>
      <c r="AS794" s="107"/>
      <c r="AT794" s="107"/>
      <c r="AU794" s="107"/>
      <c r="AV794" s="107"/>
      <c r="AW794" s="107"/>
      <c r="AX794" s="107"/>
      <c r="AY794" s="107"/>
      <c r="AZ794" s="107"/>
      <c r="BA794" s="107"/>
      <c r="BB794" s="107"/>
    </row>
    <row r="795" spans="3:54" ht="12.75" customHeight="1" x14ac:dyDescent="0.25">
      <c r="C795" s="107"/>
      <c r="D795" s="107"/>
      <c r="E795" s="107"/>
      <c r="F795" s="107"/>
      <c r="G795" s="107"/>
      <c r="H795" s="107"/>
      <c r="I795" s="107"/>
      <c r="J795" s="107"/>
      <c r="K795" s="107"/>
      <c r="L795" s="107"/>
      <c r="M795" s="107"/>
      <c r="N795" s="107"/>
      <c r="O795" s="107"/>
      <c r="P795" s="107"/>
      <c r="Q795" s="107"/>
      <c r="R795" s="107"/>
      <c r="S795" s="107"/>
      <c r="T795" s="107"/>
      <c r="U795" s="107"/>
      <c r="V795" s="107"/>
      <c r="W795" s="107"/>
      <c r="X795" s="107"/>
      <c r="Y795" s="107"/>
      <c r="Z795" s="107"/>
      <c r="AA795" s="107"/>
      <c r="AB795" s="107"/>
      <c r="AC795" s="107"/>
      <c r="AD795" s="107"/>
      <c r="AE795" s="107"/>
      <c r="AF795" s="107"/>
      <c r="AG795" s="107"/>
      <c r="AH795" s="107"/>
      <c r="AI795" s="107"/>
      <c r="AJ795" s="107"/>
      <c r="AK795" s="107"/>
      <c r="AL795" s="107"/>
      <c r="AM795" s="107"/>
      <c r="AN795" s="107"/>
      <c r="AO795" s="107"/>
      <c r="AP795" s="107"/>
      <c r="AQ795" s="107"/>
      <c r="AR795" s="107"/>
      <c r="AS795" s="107"/>
      <c r="AT795" s="107"/>
      <c r="AU795" s="107"/>
      <c r="AV795" s="107"/>
      <c r="AW795" s="107"/>
      <c r="AX795" s="107"/>
      <c r="AY795" s="107"/>
      <c r="AZ795" s="107"/>
      <c r="BA795" s="107"/>
      <c r="BB795" s="107"/>
    </row>
    <row r="796" spans="3:54" ht="12.75" customHeight="1" x14ac:dyDescent="0.25">
      <c r="C796" s="107"/>
      <c r="D796" s="107"/>
      <c r="E796" s="107"/>
      <c r="F796" s="107"/>
      <c r="G796" s="107"/>
      <c r="H796" s="107"/>
      <c r="I796" s="107"/>
      <c r="J796" s="107"/>
      <c r="K796" s="107"/>
      <c r="L796" s="107"/>
      <c r="M796" s="107"/>
      <c r="N796" s="107"/>
      <c r="O796" s="107"/>
      <c r="P796" s="107"/>
      <c r="Q796" s="107"/>
      <c r="R796" s="107"/>
      <c r="S796" s="107"/>
      <c r="T796" s="107"/>
      <c r="U796" s="107"/>
      <c r="V796" s="107"/>
      <c r="W796" s="107"/>
      <c r="X796" s="107"/>
      <c r="Y796" s="107"/>
      <c r="Z796" s="107"/>
      <c r="AA796" s="107"/>
      <c r="AB796" s="107"/>
      <c r="AC796" s="107"/>
      <c r="AD796" s="107"/>
      <c r="AE796" s="107"/>
      <c r="AF796" s="107"/>
      <c r="AG796" s="107"/>
      <c r="AH796" s="107"/>
      <c r="AI796" s="107"/>
      <c r="AJ796" s="107"/>
      <c r="AK796" s="107"/>
      <c r="AL796" s="107"/>
      <c r="AM796" s="107"/>
      <c r="AN796" s="107"/>
      <c r="AO796" s="107"/>
      <c r="AP796" s="107"/>
      <c r="AQ796" s="107"/>
      <c r="AR796" s="107"/>
      <c r="AS796" s="107"/>
      <c r="AT796" s="107"/>
      <c r="AU796" s="107"/>
      <c r="AV796" s="107"/>
      <c r="AW796" s="107"/>
      <c r="AX796" s="107"/>
      <c r="AY796" s="107"/>
      <c r="AZ796" s="107"/>
      <c r="BA796" s="107"/>
      <c r="BB796" s="107"/>
    </row>
    <row r="797" spans="3:54" ht="12.75" customHeight="1" x14ac:dyDescent="0.25">
      <c r="C797" s="107"/>
      <c r="D797" s="107"/>
      <c r="E797" s="107"/>
      <c r="F797" s="107"/>
      <c r="G797" s="107"/>
      <c r="H797" s="107"/>
      <c r="I797" s="107"/>
      <c r="J797" s="107"/>
      <c r="K797" s="107"/>
      <c r="L797" s="107"/>
      <c r="M797" s="107"/>
      <c r="N797" s="107"/>
      <c r="O797" s="107"/>
      <c r="P797" s="107"/>
      <c r="Q797" s="107"/>
      <c r="R797" s="107"/>
      <c r="S797" s="107"/>
      <c r="T797" s="107"/>
      <c r="U797" s="107"/>
      <c r="V797" s="107"/>
      <c r="W797" s="107"/>
      <c r="X797" s="107"/>
      <c r="Y797" s="107"/>
      <c r="Z797" s="107"/>
      <c r="AA797" s="107"/>
      <c r="AB797" s="107"/>
      <c r="AC797" s="107"/>
      <c r="AD797" s="107"/>
      <c r="AE797" s="107"/>
      <c r="AF797" s="107"/>
      <c r="AG797" s="107"/>
      <c r="AH797" s="107"/>
      <c r="AI797" s="107"/>
      <c r="AJ797" s="107"/>
      <c r="AK797" s="107"/>
      <c r="AL797" s="107"/>
      <c r="AM797" s="107"/>
      <c r="AN797" s="107"/>
      <c r="AO797" s="107"/>
      <c r="AP797" s="107"/>
      <c r="AQ797" s="107"/>
      <c r="AR797" s="107"/>
      <c r="AS797" s="107"/>
      <c r="AT797" s="107"/>
      <c r="AU797" s="107"/>
      <c r="AV797" s="107"/>
      <c r="AW797" s="107"/>
      <c r="AX797" s="107"/>
      <c r="AY797" s="107"/>
      <c r="AZ797" s="107"/>
      <c r="BA797" s="107"/>
      <c r="BB797" s="107"/>
    </row>
    <row r="798" spans="3:54" ht="12.75" customHeight="1" x14ac:dyDescent="0.25">
      <c r="C798" s="107"/>
      <c r="D798" s="107"/>
      <c r="E798" s="107"/>
      <c r="F798" s="107"/>
      <c r="G798" s="107"/>
      <c r="H798" s="107"/>
      <c r="I798" s="107"/>
      <c r="J798" s="107"/>
      <c r="K798" s="107"/>
      <c r="L798" s="107"/>
      <c r="M798" s="107"/>
      <c r="N798" s="107"/>
      <c r="O798" s="107"/>
      <c r="P798" s="107"/>
      <c r="Q798" s="107"/>
      <c r="R798" s="107"/>
      <c r="S798" s="107"/>
      <c r="T798" s="107"/>
      <c r="U798" s="107"/>
      <c r="V798" s="107"/>
      <c r="W798" s="107"/>
      <c r="X798" s="107"/>
      <c r="Y798" s="107"/>
      <c r="Z798" s="107"/>
      <c r="AA798" s="107"/>
      <c r="AB798" s="107"/>
      <c r="AC798" s="107"/>
      <c r="AD798" s="107"/>
      <c r="AE798" s="107"/>
      <c r="AF798" s="107"/>
      <c r="AG798" s="107"/>
      <c r="AH798" s="107"/>
      <c r="AI798" s="107"/>
      <c r="AJ798" s="107"/>
      <c r="AK798" s="107"/>
      <c r="AL798" s="107"/>
      <c r="AM798" s="107"/>
      <c r="AN798" s="107"/>
      <c r="AO798" s="107"/>
      <c r="AP798" s="107"/>
      <c r="AQ798" s="107"/>
      <c r="AR798" s="107"/>
      <c r="AS798" s="107"/>
      <c r="AT798" s="107"/>
      <c r="AU798" s="107"/>
      <c r="AV798" s="107"/>
      <c r="AW798" s="107"/>
      <c r="AX798" s="107"/>
      <c r="AY798" s="107"/>
      <c r="AZ798" s="107"/>
      <c r="BA798" s="107"/>
      <c r="BB798" s="107"/>
    </row>
    <row r="799" spans="3:54" ht="12.75" customHeight="1" x14ac:dyDescent="0.25">
      <c r="C799" s="107"/>
      <c r="D799" s="107"/>
      <c r="E799" s="107"/>
      <c r="F799" s="107"/>
      <c r="G799" s="107"/>
      <c r="H799" s="107"/>
      <c r="I799" s="107"/>
      <c r="J799" s="107"/>
      <c r="K799" s="107"/>
      <c r="L799" s="107"/>
      <c r="M799" s="107"/>
      <c r="N799" s="107"/>
      <c r="O799" s="107"/>
      <c r="P799" s="107"/>
      <c r="Q799" s="107"/>
      <c r="R799" s="107"/>
      <c r="S799" s="107"/>
      <c r="T799" s="107"/>
      <c r="U799" s="107"/>
      <c r="V799" s="107"/>
      <c r="W799" s="107"/>
      <c r="X799" s="107"/>
      <c r="Y799" s="107"/>
      <c r="Z799" s="107"/>
      <c r="AA799" s="107"/>
      <c r="AB799" s="107"/>
      <c r="AC799" s="107"/>
      <c r="AD799" s="107"/>
      <c r="AE799" s="107"/>
      <c r="AF799" s="107"/>
      <c r="AG799" s="107"/>
      <c r="AH799" s="107"/>
      <c r="AI799" s="107"/>
      <c r="AJ799" s="107"/>
      <c r="AK799" s="107"/>
      <c r="AL799" s="107"/>
      <c r="AM799" s="107"/>
      <c r="AN799" s="107"/>
      <c r="AO799" s="107"/>
      <c r="AP799" s="107"/>
      <c r="AQ799" s="107"/>
      <c r="AR799" s="107"/>
      <c r="AS799" s="107"/>
      <c r="AT799" s="107"/>
      <c r="AU799" s="107"/>
      <c r="AV799" s="107"/>
      <c r="AW799" s="107"/>
      <c r="AX799" s="107"/>
      <c r="AY799" s="107"/>
      <c r="AZ799" s="107"/>
      <c r="BA799" s="107"/>
      <c r="BB799" s="107"/>
    </row>
    <row r="800" spans="3:54" ht="12.75" customHeight="1" x14ac:dyDescent="0.25">
      <c r="C800" s="107"/>
      <c r="D800" s="107"/>
      <c r="E800" s="107"/>
      <c r="F800" s="107"/>
      <c r="G800" s="107"/>
      <c r="H800" s="107"/>
      <c r="I800" s="107"/>
      <c r="J800" s="107"/>
      <c r="K800" s="107"/>
      <c r="L800" s="107"/>
      <c r="M800" s="107"/>
      <c r="N800" s="107"/>
      <c r="O800" s="107"/>
      <c r="P800" s="107"/>
      <c r="Q800" s="107"/>
      <c r="R800" s="107"/>
      <c r="S800" s="107"/>
      <c r="T800" s="107"/>
      <c r="U800" s="107"/>
      <c r="V800" s="107"/>
      <c r="W800" s="107"/>
      <c r="X800" s="107"/>
      <c r="Y800" s="107"/>
      <c r="Z800" s="107"/>
      <c r="AA800" s="107"/>
      <c r="AB800" s="107"/>
      <c r="AC800" s="107"/>
      <c r="AD800" s="107"/>
      <c r="AE800" s="107"/>
      <c r="AF800" s="107"/>
      <c r="AG800" s="107"/>
      <c r="AH800" s="107"/>
      <c r="AI800" s="107"/>
      <c r="AJ800" s="107"/>
      <c r="AK800" s="107"/>
      <c r="AL800" s="107"/>
      <c r="AM800" s="107"/>
      <c r="AN800" s="107"/>
      <c r="AO800" s="107"/>
      <c r="AP800" s="107"/>
      <c r="AQ800" s="107"/>
      <c r="AR800" s="107"/>
      <c r="AS800" s="107"/>
      <c r="AT800" s="107"/>
      <c r="AU800" s="107"/>
      <c r="AV800" s="107"/>
      <c r="AW800" s="107"/>
      <c r="AX800" s="107"/>
      <c r="AY800" s="107"/>
      <c r="AZ800" s="107"/>
      <c r="BA800" s="107"/>
      <c r="BB800" s="107"/>
    </row>
    <row r="801" spans="3:54" ht="12.75" customHeight="1" x14ac:dyDescent="0.25">
      <c r="C801" s="107"/>
      <c r="D801" s="107"/>
      <c r="E801" s="107"/>
      <c r="F801" s="107"/>
      <c r="G801" s="107"/>
      <c r="H801" s="107"/>
      <c r="I801" s="107"/>
      <c r="J801" s="107"/>
      <c r="K801" s="107"/>
      <c r="L801" s="107"/>
      <c r="M801" s="107"/>
      <c r="N801" s="107"/>
      <c r="O801" s="107"/>
      <c r="P801" s="107"/>
      <c r="Q801" s="107"/>
      <c r="R801" s="107"/>
      <c r="S801" s="107"/>
      <c r="T801" s="107"/>
      <c r="U801" s="107"/>
      <c r="V801" s="107"/>
      <c r="W801" s="107"/>
      <c r="X801" s="107"/>
      <c r="Y801" s="107"/>
      <c r="Z801" s="107"/>
      <c r="AA801" s="107"/>
      <c r="AB801" s="107"/>
      <c r="AC801" s="107"/>
      <c r="AD801" s="107"/>
      <c r="AE801" s="107"/>
      <c r="AF801" s="107"/>
      <c r="AG801" s="107"/>
      <c r="AH801" s="107"/>
      <c r="AI801" s="107"/>
      <c r="AJ801" s="107"/>
      <c r="AK801" s="107"/>
      <c r="AL801" s="107"/>
      <c r="AM801" s="107"/>
      <c r="AN801" s="107"/>
      <c r="AO801" s="107"/>
      <c r="AP801" s="107"/>
      <c r="AQ801" s="107"/>
      <c r="AR801" s="107"/>
      <c r="AS801" s="107"/>
      <c r="AT801" s="107"/>
      <c r="AU801" s="107"/>
      <c r="AV801" s="107"/>
      <c r="AW801" s="107"/>
      <c r="AX801" s="107"/>
      <c r="AY801" s="107"/>
      <c r="AZ801" s="107"/>
      <c r="BA801" s="107"/>
      <c r="BB801" s="107"/>
    </row>
    <row r="802" spans="3:54" ht="12.75" customHeight="1" x14ac:dyDescent="0.25">
      <c r="C802" s="107"/>
      <c r="D802" s="107"/>
      <c r="E802" s="107"/>
      <c r="F802" s="107"/>
      <c r="G802" s="107"/>
      <c r="H802" s="107"/>
      <c r="I802" s="107"/>
      <c r="J802" s="107"/>
      <c r="K802" s="107"/>
      <c r="L802" s="107"/>
      <c r="M802" s="107"/>
      <c r="N802" s="107"/>
      <c r="O802" s="107"/>
      <c r="P802" s="107"/>
      <c r="Q802" s="107"/>
      <c r="R802" s="107"/>
      <c r="S802" s="107"/>
      <c r="T802" s="107"/>
      <c r="U802" s="107"/>
      <c r="V802" s="107"/>
      <c r="W802" s="107"/>
      <c r="X802" s="107"/>
      <c r="Y802" s="107"/>
      <c r="Z802" s="107"/>
      <c r="AA802" s="107"/>
      <c r="AB802" s="107"/>
      <c r="AC802" s="107"/>
      <c r="AD802" s="107"/>
      <c r="AE802" s="107"/>
      <c r="AF802" s="107"/>
      <c r="AG802" s="107"/>
      <c r="AH802" s="107"/>
      <c r="AI802" s="107"/>
      <c r="AJ802" s="107"/>
      <c r="AK802" s="107"/>
      <c r="AL802" s="107"/>
      <c r="AM802" s="107"/>
      <c r="AN802" s="107"/>
      <c r="AO802" s="107"/>
      <c r="AP802" s="107"/>
      <c r="AQ802" s="107"/>
      <c r="AR802" s="107"/>
      <c r="AS802" s="107"/>
      <c r="AT802" s="107"/>
      <c r="AU802" s="107"/>
      <c r="AV802" s="107"/>
      <c r="AW802" s="107"/>
      <c r="AX802" s="107"/>
      <c r="AY802" s="107"/>
      <c r="AZ802" s="107"/>
      <c r="BA802" s="107"/>
      <c r="BB802" s="107"/>
    </row>
    <row r="803" spans="3:54" ht="12.75" customHeight="1" x14ac:dyDescent="0.25">
      <c r="C803" s="107"/>
      <c r="D803" s="107"/>
      <c r="E803" s="107"/>
      <c r="F803" s="107"/>
      <c r="G803" s="107"/>
      <c r="H803" s="107"/>
      <c r="I803" s="107"/>
      <c r="J803" s="107"/>
      <c r="K803" s="107"/>
      <c r="L803" s="107"/>
      <c r="M803" s="107"/>
      <c r="N803" s="107"/>
      <c r="O803" s="107"/>
      <c r="P803" s="107"/>
      <c r="Q803" s="107"/>
      <c r="R803" s="107"/>
      <c r="S803" s="107"/>
      <c r="T803" s="107"/>
      <c r="U803" s="107"/>
      <c r="V803" s="107"/>
      <c r="W803" s="107"/>
      <c r="X803" s="107"/>
      <c r="Y803" s="107"/>
      <c r="Z803" s="107"/>
      <c r="AA803" s="107"/>
      <c r="AB803" s="107"/>
      <c r="AC803" s="107"/>
      <c r="AD803" s="107"/>
      <c r="AE803" s="107"/>
      <c r="AF803" s="107"/>
      <c r="AG803" s="107"/>
      <c r="AH803" s="107"/>
      <c r="AI803" s="107"/>
      <c r="AJ803" s="107"/>
      <c r="AK803" s="107"/>
      <c r="AL803" s="107"/>
      <c r="AM803" s="107"/>
      <c r="AN803" s="107"/>
      <c r="AO803" s="107"/>
      <c r="AP803" s="107"/>
      <c r="AQ803" s="107"/>
      <c r="AR803" s="107"/>
      <c r="AS803" s="107"/>
      <c r="AT803" s="107"/>
      <c r="AU803" s="107"/>
      <c r="AV803" s="107"/>
      <c r="AW803" s="107"/>
      <c r="AX803" s="107"/>
      <c r="AY803" s="107"/>
      <c r="AZ803" s="107"/>
      <c r="BA803" s="107"/>
      <c r="BB803" s="107"/>
    </row>
    <row r="804" spans="3:54" ht="12.75" customHeight="1" x14ac:dyDescent="0.25">
      <c r="C804" s="107"/>
      <c r="D804" s="107"/>
      <c r="E804" s="107"/>
      <c r="F804" s="107"/>
      <c r="G804" s="107"/>
      <c r="H804" s="107"/>
      <c r="I804" s="107"/>
      <c r="J804" s="107"/>
      <c r="K804" s="107"/>
      <c r="L804" s="107"/>
      <c r="M804" s="107"/>
      <c r="N804" s="107"/>
      <c r="O804" s="107"/>
      <c r="P804" s="107"/>
      <c r="Q804" s="107"/>
      <c r="R804" s="107"/>
      <c r="S804" s="107"/>
      <c r="T804" s="107"/>
      <c r="U804" s="107"/>
      <c r="V804" s="107"/>
      <c r="W804" s="107"/>
      <c r="X804" s="107"/>
      <c r="Y804" s="107"/>
      <c r="Z804" s="107"/>
      <c r="AA804" s="107"/>
      <c r="AB804" s="107"/>
      <c r="AC804" s="107"/>
      <c r="AD804" s="107"/>
      <c r="AE804" s="107"/>
      <c r="AF804" s="107"/>
      <c r="AG804" s="107"/>
      <c r="AH804" s="107"/>
      <c r="AI804" s="107"/>
      <c r="AJ804" s="107"/>
      <c r="AK804" s="107"/>
      <c r="AL804" s="107"/>
      <c r="AM804" s="107"/>
      <c r="AN804" s="107"/>
      <c r="AO804" s="107"/>
      <c r="AP804" s="107"/>
      <c r="AQ804" s="107"/>
      <c r="AR804" s="107"/>
      <c r="AS804" s="107"/>
      <c r="AT804" s="107"/>
      <c r="AU804" s="107"/>
      <c r="AV804" s="107"/>
      <c r="AW804" s="107"/>
      <c r="AX804" s="107"/>
      <c r="AY804" s="107"/>
      <c r="AZ804" s="107"/>
      <c r="BA804" s="107"/>
      <c r="BB804" s="107"/>
    </row>
    <row r="805" spans="3:54" ht="12.75" customHeight="1" x14ac:dyDescent="0.25">
      <c r="C805" s="107"/>
      <c r="D805" s="107"/>
      <c r="E805" s="107"/>
      <c r="F805" s="107"/>
      <c r="G805" s="107"/>
      <c r="H805" s="107"/>
      <c r="I805" s="107"/>
      <c r="J805" s="107"/>
      <c r="K805" s="107"/>
      <c r="L805" s="107"/>
      <c r="M805" s="107"/>
      <c r="N805" s="107"/>
      <c r="O805" s="107"/>
      <c r="P805" s="107"/>
      <c r="Q805" s="107"/>
      <c r="R805" s="107"/>
      <c r="S805" s="107"/>
      <c r="T805" s="107"/>
      <c r="U805" s="107"/>
      <c r="V805" s="107"/>
      <c r="W805" s="107"/>
      <c r="X805" s="107"/>
      <c r="Y805" s="107"/>
      <c r="Z805" s="107"/>
      <c r="AA805" s="107"/>
      <c r="AB805" s="107"/>
      <c r="AC805" s="107"/>
      <c r="AD805" s="107"/>
      <c r="AE805" s="107"/>
      <c r="AF805" s="107"/>
      <c r="AG805" s="107"/>
      <c r="AH805" s="107"/>
      <c r="AI805" s="107"/>
      <c r="AJ805" s="107"/>
      <c r="AK805" s="107"/>
      <c r="AL805" s="107"/>
      <c r="AM805" s="107"/>
      <c r="AN805" s="107"/>
      <c r="AO805" s="107"/>
      <c r="AP805" s="107"/>
      <c r="AQ805" s="107"/>
      <c r="AR805" s="107"/>
      <c r="AS805" s="107"/>
      <c r="AT805" s="107"/>
      <c r="AU805" s="107"/>
      <c r="AV805" s="107"/>
      <c r="AW805" s="107"/>
      <c r="AX805" s="107"/>
      <c r="AY805" s="107"/>
      <c r="AZ805" s="107"/>
      <c r="BA805" s="107"/>
      <c r="BB805" s="107"/>
    </row>
    <row r="806" spans="3:54" ht="12.75" customHeight="1" x14ac:dyDescent="0.25">
      <c r="C806" s="107"/>
      <c r="D806" s="107"/>
      <c r="E806" s="107"/>
      <c r="F806" s="107"/>
      <c r="G806" s="107"/>
      <c r="H806" s="107"/>
      <c r="I806" s="107"/>
      <c r="J806" s="107"/>
      <c r="K806" s="107"/>
      <c r="L806" s="107"/>
      <c r="M806" s="107"/>
      <c r="N806" s="107"/>
      <c r="O806" s="107"/>
      <c r="P806" s="107"/>
      <c r="Q806" s="107"/>
      <c r="R806" s="107"/>
      <c r="S806" s="107"/>
      <c r="T806" s="107"/>
      <c r="U806" s="107"/>
      <c r="V806" s="107"/>
      <c r="W806" s="107"/>
      <c r="X806" s="107"/>
      <c r="Y806" s="107"/>
      <c r="Z806" s="107"/>
      <c r="AA806" s="107"/>
      <c r="AB806" s="107"/>
      <c r="AC806" s="107"/>
      <c r="AD806" s="107"/>
      <c r="AE806" s="107"/>
      <c r="AF806" s="107"/>
      <c r="AG806" s="107"/>
      <c r="AH806" s="107"/>
      <c r="AI806" s="107"/>
      <c r="AJ806" s="107"/>
      <c r="AK806" s="107"/>
      <c r="AL806" s="107"/>
      <c r="AM806" s="107"/>
      <c r="AN806" s="107"/>
      <c r="AO806" s="107"/>
      <c r="AP806" s="107"/>
      <c r="AQ806" s="107"/>
      <c r="AR806" s="107"/>
      <c r="AS806" s="107"/>
      <c r="AT806" s="107"/>
      <c r="AU806" s="107"/>
      <c r="AV806" s="107"/>
      <c r="AW806" s="107"/>
      <c r="AX806" s="107"/>
      <c r="AY806" s="107"/>
      <c r="AZ806" s="107"/>
      <c r="BA806" s="107"/>
      <c r="BB806" s="107"/>
    </row>
    <row r="807" spans="3:54" ht="12.75" customHeight="1" x14ac:dyDescent="0.25">
      <c r="C807" s="107"/>
      <c r="D807" s="107"/>
      <c r="E807" s="107"/>
      <c r="F807" s="107"/>
      <c r="G807" s="107"/>
      <c r="H807" s="107"/>
      <c r="I807" s="107"/>
      <c r="J807" s="107"/>
      <c r="K807" s="107"/>
      <c r="L807" s="107"/>
      <c r="M807" s="107"/>
      <c r="N807" s="107"/>
      <c r="O807" s="107"/>
      <c r="P807" s="107"/>
      <c r="Q807" s="107"/>
      <c r="R807" s="107"/>
      <c r="S807" s="107"/>
      <c r="T807" s="107"/>
      <c r="U807" s="107"/>
      <c r="V807" s="107"/>
      <c r="W807" s="107"/>
      <c r="X807" s="107"/>
      <c r="Y807" s="107"/>
      <c r="Z807" s="107"/>
      <c r="AA807" s="107"/>
      <c r="AB807" s="107"/>
      <c r="AC807" s="107"/>
      <c r="AD807" s="107"/>
      <c r="AE807" s="107"/>
      <c r="AF807" s="107"/>
      <c r="AG807" s="107"/>
      <c r="AH807" s="107"/>
      <c r="AI807" s="107"/>
      <c r="AJ807" s="107"/>
      <c r="AK807" s="107"/>
      <c r="AL807" s="107"/>
      <c r="AM807" s="107"/>
      <c r="AN807" s="107"/>
      <c r="AO807" s="107"/>
      <c r="AP807" s="107"/>
      <c r="AQ807" s="107"/>
      <c r="AR807" s="107"/>
      <c r="AS807" s="107"/>
      <c r="AT807" s="107"/>
      <c r="AU807" s="107"/>
      <c r="AV807" s="107"/>
      <c r="AW807" s="107"/>
      <c r="AX807" s="107"/>
      <c r="AY807" s="107"/>
      <c r="AZ807" s="107"/>
      <c r="BA807" s="107"/>
      <c r="BB807" s="107"/>
    </row>
    <row r="808" spans="3:54" ht="12.75" customHeight="1" x14ac:dyDescent="0.25">
      <c r="C808" s="107"/>
      <c r="D808" s="107"/>
      <c r="E808" s="107"/>
      <c r="F808" s="107"/>
      <c r="G808" s="107"/>
      <c r="H808" s="107"/>
      <c r="I808" s="107"/>
      <c r="J808" s="107"/>
      <c r="K808" s="107"/>
      <c r="L808" s="107"/>
      <c r="M808" s="107"/>
      <c r="N808" s="107"/>
      <c r="O808" s="107"/>
      <c r="P808" s="107"/>
      <c r="Q808" s="107"/>
      <c r="R808" s="107"/>
      <c r="S808" s="107"/>
      <c r="T808" s="107"/>
      <c r="U808" s="107"/>
      <c r="V808" s="107"/>
      <c r="W808" s="107"/>
      <c r="X808" s="107"/>
      <c r="Y808" s="107"/>
      <c r="Z808" s="107"/>
      <c r="AA808" s="107"/>
      <c r="AB808" s="107"/>
      <c r="AC808" s="107"/>
      <c r="AD808" s="107"/>
      <c r="AE808" s="107"/>
      <c r="AF808" s="107"/>
      <c r="AG808" s="107"/>
      <c r="AH808" s="107"/>
      <c r="AI808" s="107"/>
      <c r="AJ808" s="107"/>
      <c r="AK808" s="107"/>
      <c r="AL808" s="107"/>
      <c r="AM808" s="107"/>
      <c r="AN808" s="107"/>
      <c r="AO808" s="107"/>
      <c r="AP808" s="107"/>
      <c r="AQ808" s="107"/>
      <c r="AR808" s="107"/>
      <c r="AS808" s="107"/>
      <c r="AT808" s="107"/>
      <c r="AU808" s="107"/>
      <c r="AV808" s="107"/>
      <c r="AW808" s="107"/>
      <c r="AX808" s="107"/>
      <c r="AY808" s="107"/>
      <c r="AZ808" s="107"/>
      <c r="BA808" s="107"/>
      <c r="BB808" s="107"/>
    </row>
    <row r="809" spans="3:54" ht="12.75" customHeight="1" x14ac:dyDescent="0.25">
      <c r="C809" s="107"/>
      <c r="D809" s="107"/>
      <c r="E809" s="107"/>
      <c r="F809" s="107"/>
      <c r="G809" s="107"/>
      <c r="H809" s="107"/>
      <c r="I809" s="107"/>
      <c r="J809" s="107"/>
      <c r="K809" s="107"/>
      <c r="L809" s="107"/>
      <c r="M809" s="107"/>
      <c r="N809" s="107"/>
      <c r="O809" s="107"/>
      <c r="P809" s="107"/>
      <c r="Q809" s="107"/>
      <c r="R809" s="107"/>
      <c r="S809" s="107"/>
      <c r="T809" s="107"/>
      <c r="U809" s="107"/>
      <c r="V809" s="107"/>
      <c r="W809" s="107"/>
      <c r="X809" s="107"/>
      <c r="Y809" s="107"/>
      <c r="Z809" s="107"/>
      <c r="AA809" s="107"/>
      <c r="AB809" s="107"/>
      <c r="AC809" s="107"/>
      <c r="AD809" s="107"/>
      <c r="AE809" s="107"/>
      <c r="AF809" s="107"/>
      <c r="AG809" s="107"/>
      <c r="AH809" s="107"/>
      <c r="AI809" s="107"/>
      <c r="AJ809" s="107"/>
      <c r="AK809" s="107"/>
      <c r="AL809" s="107"/>
      <c r="AM809" s="107"/>
      <c r="AN809" s="107"/>
      <c r="AO809" s="107"/>
      <c r="AP809" s="107"/>
      <c r="AQ809" s="107"/>
      <c r="AR809" s="107"/>
      <c r="AS809" s="107"/>
      <c r="AT809" s="107"/>
      <c r="AU809" s="107"/>
      <c r="AV809" s="107"/>
      <c r="AW809" s="107"/>
      <c r="AX809" s="107"/>
      <c r="AY809" s="107"/>
      <c r="AZ809" s="107"/>
      <c r="BA809" s="107"/>
      <c r="BB809" s="107"/>
    </row>
    <row r="810" spans="3:54" ht="12.75" customHeight="1" x14ac:dyDescent="0.25">
      <c r="C810" s="107"/>
      <c r="D810" s="107"/>
      <c r="E810" s="107"/>
      <c r="F810" s="107"/>
      <c r="G810" s="107"/>
      <c r="H810" s="107"/>
      <c r="I810" s="107"/>
      <c r="J810" s="107"/>
      <c r="K810" s="107"/>
      <c r="L810" s="107"/>
      <c r="M810" s="107"/>
      <c r="N810" s="107"/>
      <c r="O810" s="107"/>
      <c r="P810" s="107"/>
      <c r="Q810" s="107"/>
      <c r="R810" s="107"/>
      <c r="S810" s="107"/>
      <c r="T810" s="107"/>
      <c r="U810" s="107"/>
      <c r="V810" s="107"/>
      <c r="W810" s="107"/>
      <c r="X810" s="107"/>
      <c r="Y810" s="107"/>
      <c r="Z810" s="107"/>
      <c r="AA810" s="107"/>
      <c r="AB810" s="107"/>
      <c r="AC810" s="107"/>
      <c r="AD810" s="107"/>
      <c r="AE810" s="107"/>
      <c r="AF810" s="107"/>
      <c r="AG810" s="107"/>
      <c r="AH810" s="107"/>
      <c r="AI810" s="107"/>
      <c r="AJ810" s="107"/>
      <c r="AK810" s="107"/>
      <c r="AL810" s="107"/>
      <c r="AM810" s="107"/>
      <c r="AN810" s="107"/>
      <c r="AO810" s="107"/>
      <c r="AP810" s="107"/>
      <c r="AQ810" s="107"/>
      <c r="AR810" s="107"/>
      <c r="AS810" s="107"/>
      <c r="AT810" s="107"/>
      <c r="AU810" s="107"/>
      <c r="AV810" s="107"/>
      <c r="AW810" s="107"/>
      <c r="AX810" s="107"/>
      <c r="AY810" s="107"/>
      <c r="AZ810" s="107"/>
      <c r="BA810" s="107"/>
      <c r="BB810" s="107"/>
    </row>
    <row r="811" spans="3:54" ht="12.75" customHeight="1" x14ac:dyDescent="0.25">
      <c r="C811" s="107"/>
      <c r="D811" s="107"/>
      <c r="E811" s="107"/>
      <c r="F811" s="107"/>
      <c r="G811" s="107"/>
      <c r="H811" s="107"/>
      <c r="I811" s="107"/>
      <c r="J811" s="107"/>
      <c r="K811" s="107"/>
      <c r="L811" s="107"/>
      <c r="M811" s="107"/>
      <c r="N811" s="107"/>
      <c r="O811" s="107"/>
      <c r="P811" s="107"/>
      <c r="Q811" s="107"/>
      <c r="R811" s="107"/>
      <c r="S811" s="107"/>
      <c r="T811" s="107"/>
      <c r="U811" s="107"/>
      <c r="V811" s="107"/>
      <c r="W811" s="107"/>
      <c r="X811" s="107"/>
      <c r="Y811" s="107"/>
      <c r="Z811" s="107"/>
      <c r="AA811" s="107"/>
      <c r="AB811" s="107"/>
      <c r="AC811" s="107"/>
      <c r="AD811" s="107"/>
      <c r="AE811" s="107"/>
      <c r="AF811" s="107"/>
      <c r="AG811" s="107"/>
      <c r="AH811" s="107"/>
      <c r="AI811" s="107"/>
      <c r="AJ811" s="107"/>
      <c r="AK811" s="107"/>
      <c r="AL811" s="107"/>
      <c r="AM811" s="107"/>
      <c r="AN811" s="107"/>
      <c r="AO811" s="107"/>
      <c r="AP811" s="107"/>
      <c r="AQ811" s="107"/>
      <c r="AR811" s="107"/>
      <c r="AS811" s="107"/>
      <c r="AT811" s="107"/>
      <c r="AU811" s="107"/>
      <c r="AV811" s="107"/>
      <c r="AW811" s="107"/>
      <c r="AX811" s="107"/>
      <c r="AY811" s="107"/>
      <c r="AZ811" s="107"/>
      <c r="BA811" s="107"/>
      <c r="BB811" s="107"/>
    </row>
    <row r="812" spans="3:54" ht="12.75" customHeight="1" x14ac:dyDescent="0.25">
      <c r="C812" s="107"/>
      <c r="D812" s="107"/>
      <c r="E812" s="107"/>
      <c r="F812" s="107"/>
      <c r="G812" s="107"/>
      <c r="H812" s="107"/>
      <c r="I812" s="107"/>
      <c r="J812" s="107"/>
      <c r="K812" s="107"/>
      <c r="L812" s="107"/>
      <c r="M812" s="107"/>
      <c r="N812" s="107"/>
      <c r="O812" s="107"/>
      <c r="P812" s="107"/>
      <c r="Q812" s="107"/>
      <c r="R812" s="107"/>
      <c r="S812" s="107"/>
      <c r="T812" s="107"/>
      <c r="U812" s="107"/>
      <c r="V812" s="107"/>
      <c r="W812" s="107"/>
      <c r="X812" s="107"/>
      <c r="Y812" s="107"/>
      <c r="Z812" s="107"/>
      <c r="AA812" s="107"/>
      <c r="AB812" s="107"/>
      <c r="AC812" s="107"/>
      <c r="AD812" s="107"/>
      <c r="AE812" s="107"/>
      <c r="AF812" s="107"/>
      <c r="AG812" s="107"/>
      <c r="AH812" s="107"/>
      <c r="AI812" s="107"/>
      <c r="AJ812" s="107"/>
      <c r="AK812" s="107"/>
      <c r="AL812" s="107"/>
      <c r="AM812" s="107"/>
      <c r="AN812" s="107"/>
      <c r="AO812" s="107"/>
      <c r="AP812" s="107"/>
      <c r="AQ812" s="107"/>
      <c r="AR812" s="107"/>
      <c r="AS812" s="107"/>
      <c r="AT812" s="107"/>
      <c r="AU812" s="107"/>
      <c r="AV812" s="107"/>
      <c r="AW812" s="107"/>
      <c r="AX812" s="107"/>
      <c r="AY812" s="107"/>
      <c r="AZ812" s="107"/>
      <c r="BA812" s="107"/>
      <c r="BB812" s="107"/>
    </row>
    <row r="813" spans="3:54" ht="12.75" customHeight="1" x14ac:dyDescent="0.25">
      <c r="C813" s="107"/>
      <c r="D813" s="107"/>
      <c r="E813" s="107"/>
      <c r="F813" s="107"/>
      <c r="G813" s="107"/>
      <c r="H813" s="107"/>
      <c r="I813" s="107"/>
      <c r="J813" s="107"/>
      <c r="K813" s="107"/>
      <c r="L813" s="107"/>
      <c r="M813" s="107"/>
      <c r="N813" s="107"/>
      <c r="O813" s="107"/>
      <c r="P813" s="107"/>
      <c r="Q813" s="107"/>
      <c r="R813" s="107"/>
      <c r="S813" s="107"/>
      <c r="T813" s="107"/>
      <c r="U813" s="107"/>
      <c r="V813" s="107"/>
      <c r="W813" s="107"/>
      <c r="X813" s="107"/>
      <c r="Y813" s="107"/>
      <c r="Z813" s="107"/>
      <c r="AA813" s="107"/>
      <c r="AB813" s="107"/>
      <c r="AC813" s="107"/>
      <c r="AD813" s="107"/>
      <c r="AE813" s="107"/>
      <c r="AF813" s="107"/>
      <c r="AG813" s="107"/>
      <c r="AH813" s="107"/>
      <c r="AI813" s="107"/>
      <c r="AJ813" s="107"/>
      <c r="AK813" s="107"/>
      <c r="AL813" s="107"/>
      <c r="AM813" s="107"/>
      <c r="AN813" s="107"/>
      <c r="AO813" s="107"/>
      <c r="AP813" s="107"/>
      <c r="AQ813" s="107"/>
      <c r="AR813" s="107"/>
      <c r="AS813" s="107"/>
      <c r="AT813" s="107"/>
      <c r="AU813" s="107"/>
      <c r="AV813" s="107"/>
      <c r="AW813" s="107"/>
      <c r="AX813" s="107"/>
      <c r="AY813" s="107"/>
      <c r="AZ813" s="107"/>
      <c r="BA813" s="107"/>
      <c r="BB813" s="107"/>
    </row>
    <row r="814" spans="3:54" ht="12.75" customHeight="1" x14ac:dyDescent="0.25">
      <c r="C814" s="107"/>
      <c r="D814" s="107"/>
      <c r="E814" s="107"/>
      <c r="F814" s="107"/>
      <c r="G814" s="107"/>
      <c r="H814" s="107"/>
      <c r="I814" s="107"/>
      <c r="J814" s="107"/>
      <c r="K814" s="107"/>
      <c r="L814" s="107"/>
      <c r="M814" s="107"/>
      <c r="N814" s="107"/>
      <c r="O814" s="107"/>
      <c r="P814" s="107"/>
      <c r="Q814" s="107"/>
      <c r="R814" s="107"/>
      <c r="S814" s="107"/>
      <c r="T814" s="107"/>
      <c r="U814" s="107"/>
      <c r="V814" s="107"/>
      <c r="W814" s="107"/>
      <c r="X814" s="107"/>
      <c r="Y814" s="107"/>
      <c r="Z814" s="107"/>
      <c r="AA814" s="107"/>
      <c r="AB814" s="107"/>
      <c r="AC814" s="107"/>
      <c r="AD814" s="107"/>
      <c r="AE814" s="107"/>
      <c r="AF814" s="107"/>
      <c r="AG814" s="107"/>
      <c r="AH814" s="107"/>
      <c r="AI814" s="107"/>
      <c r="AJ814" s="107"/>
      <c r="AK814" s="107"/>
      <c r="AL814" s="107"/>
      <c r="AM814" s="107"/>
      <c r="AN814" s="107"/>
      <c r="AO814" s="107"/>
      <c r="AP814" s="107"/>
      <c r="AQ814" s="107"/>
      <c r="AR814" s="107"/>
      <c r="AS814" s="107"/>
      <c r="AT814" s="107"/>
      <c r="AU814" s="107"/>
      <c r="AV814" s="107"/>
      <c r="AW814" s="107"/>
      <c r="AX814" s="107"/>
      <c r="AY814" s="107"/>
      <c r="AZ814" s="107"/>
      <c r="BA814" s="107"/>
      <c r="BB814" s="107"/>
    </row>
    <row r="815" spans="3:54" ht="12.75" customHeight="1" x14ac:dyDescent="0.25">
      <c r="C815" s="107"/>
      <c r="D815" s="107"/>
      <c r="E815" s="107"/>
      <c r="F815" s="107"/>
      <c r="G815" s="107"/>
      <c r="H815" s="107"/>
      <c r="I815" s="107"/>
      <c r="J815" s="107"/>
      <c r="K815" s="107"/>
      <c r="L815" s="107"/>
      <c r="M815" s="107"/>
      <c r="N815" s="107"/>
      <c r="O815" s="107"/>
      <c r="P815" s="107"/>
      <c r="Q815" s="107"/>
      <c r="R815" s="107"/>
      <c r="S815" s="107"/>
      <c r="T815" s="107"/>
      <c r="U815" s="107"/>
      <c r="V815" s="107"/>
      <c r="W815" s="107"/>
      <c r="X815" s="107"/>
      <c r="Y815" s="107"/>
      <c r="Z815" s="107"/>
      <c r="AA815" s="107"/>
      <c r="AB815" s="107"/>
      <c r="AC815" s="107"/>
      <c r="AD815" s="107"/>
      <c r="AE815" s="107"/>
      <c r="AF815" s="107"/>
      <c r="AG815" s="107"/>
      <c r="AH815" s="107"/>
      <c r="AI815" s="107"/>
      <c r="AJ815" s="107"/>
      <c r="AK815" s="107"/>
      <c r="AL815" s="107"/>
      <c r="AM815" s="107"/>
      <c r="AN815" s="107"/>
      <c r="AO815" s="107"/>
      <c r="AP815" s="107"/>
      <c r="AQ815" s="107"/>
      <c r="AR815" s="107"/>
      <c r="AS815" s="107"/>
      <c r="AT815" s="107"/>
      <c r="AU815" s="107"/>
      <c r="AV815" s="107"/>
      <c r="AW815" s="107"/>
      <c r="AX815" s="107"/>
      <c r="AY815" s="107"/>
      <c r="AZ815" s="107"/>
      <c r="BA815" s="107"/>
      <c r="BB815" s="107"/>
    </row>
    <row r="816" spans="3:54" ht="12.75" customHeight="1" x14ac:dyDescent="0.25">
      <c r="C816" s="107"/>
      <c r="D816" s="107"/>
      <c r="E816" s="107"/>
      <c r="F816" s="107"/>
      <c r="G816" s="107"/>
      <c r="H816" s="107"/>
      <c r="I816" s="107"/>
      <c r="J816" s="107"/>
      <c r="K816" s="107"/>
      <c r="L816" s="107"/>
      <c r="M816" s="107"/>
      <c r="N816" s="107"/>
      <c r="O816" s="107"/>
      <c r="P816" s="107"/>
      <c r="Q816" s="107"/>
      <c r="R816" s="107"/>
      <c r="S816" s="107"/>
      <c r="T816" s="107"/>
      <c r="U816" s="107"/>
      <c r="V816" s="107"/>
      <c r="W816" s="107"/>
      <c r="X816" s="107"/>
      <c r="Y816" s="107"/>
      <c r="Z816" s="107"/>
      <c r="AA816" s="107"/>
      <c r="AB816" s="107"/>
      <c r="AC816" s="107"/>
      <c r="AD816" s="107"/>
      <c r="AE816" s="107"/>
      <c r="AF816" s="107"/>
      <c r="AG816" s="107"/>
      <c r="AH816" s="107"/>
      <c r="AI816" s="107"/>
      <c r="AJ816" s="107"/>
      <c r="AK816" s="107"/>
      <c r="AL816" s="107"/>
      <c r="AM816" s="107"/>
      <c r="AN816" s="107"/>
      <c r="AO816" s="107"/>
      <c r="AP816" s="107"/>
      <c r="AQ816" s="107"/>
      <c r="AR816" s="107"/>
      <c r="AS816" s="107"/>
      <c r="AT816" s="107"/>
      <c r="AU816" s="107"/>
      <c r="AV816" s="107"/>
      <c r="AW816" s="107"/>
      <c r="AX816" s="107"/>
      <c r="AY816" s="107"/>
      <c r="AZ816" s="107"/>
      <c r="BA816" s="107"/>
      <c r="BB816" s="107"/>
    </row>
    <row r="817" spans="3:54" ht="12.75" customHeight="1" x14ac:dyDescent="0.25">
      <c r="C817" s="107"/>
      <c r="D817" s="107"/>
      <c r="E817" s="107"/>
      <c r="F817" s="107"/>
      <c r="G817" s="107"/>
      <c r="H817" s="107"/>
      <c r="I817" s="107"/>
      <c r="J817" s="107"/>
      <c r="K817" s="107"/>
      <c r="L817" s="107"/>
      <c r="M817" s="107"/>
      <c r="N817" s="107"/>
      <c r="O817" s="107"/>
      <c r="P817" s="107"/>
      <c r="Q817" s="107"/>
      <c r="R817" s="107"/>
      <c r="S817" s="107"/>
      <c r="T817" s="107"/>
      <c r="U817" s="107"/>
      <c r="V817" s="107"/>
      <c r="W817" s="107"/>
      <c r="X817" s="107"/>
      <c r="Y817" s="107"/>
      <c r="Z817" s="107"/>
      <c r="AA817" s="107"/>
      <c r="AB817" s="107"/>
      <c r="AC817" s="107"/>
      <c r="AD817" s="107"/>
      <c r="AE817" s="107"/>
      <c r="AF817" s="107"/>
      <c r="AG817" s="107"/>
      <c r="AH817" s="107"/>
      <c r="AI817" s="107"/>
      <c r="AJ817" s="107"/>
      <c r="AK817" s="107"/>
      <c r="AL817" s="107"/>
      <c r="AM817" s="107"/>
      <c r="AN817" s="107"/>
      <c r="AO817" s="107"/>
      <c r="AP817" s="107"/>
      <c r="AQ817" s="107"/>
      <c r="AR817" s="107"/>
      <c r="AS817" s="107"/>
      <c r="AT817" s="107"/>
      <c r="AU817" s="107"/>
      <c r="AV817" s="107"/>
      <c r="AW817" s="107"/>
      <c r="AX817" s="107"/>
      <c r="AY817" s="107"/>
      <c r="AZ817" s="107"/>
      <c r="BA817" s="107"/>
      <c r="BB817" s="107"/>
    </row>
    <row r="818" spans="3:54" ht="12.75" customHeight="1" x14ac:dyDescent="0.25">
      <c r="C818" s="107"/>
      <c r="D818" s="107"/>
      <c r="E818" s="107"/>
      <c r="F818" s="107"/>
      <c r="G818" s="107"/>
      <c r="H818" s="107"/>
      <c r="I818" s="107"/>
      <c r="J818" s="107"/>
      <c r="K818" s="107"/>
      <c r="L818" s="107"/>
      <c r="M818" s="107"/>
      <c r="N818" s="107"/>
      <c r="O818" s="107"/>
      <c r="P818" s="107"/>
      <c r="Q818" s="107"/>
      <c r="R818" s="107"/>
      <c r="S818" s="107"/>
      <c r="T818" s="107"/>
      <c r="U818" s="107"/>
      <c r="V818" s="107"/>
      <c r="W818" s="107"/>
      <c r="X818" s="107"/>
      <c r="Y818" s="107"/>
      <c r="Z818" s="107"/>
      <c r="AA818" s="107"/>
      <c r="AB818" s="107"/>
      <c r="AC818" s="107"/>
      <c r="AD818" s="107"/>
      <c r="AE818" s="107"/>
      <c r="AF818" s="107"/>
      <c r="AG818" s="107"/>
      <c r="AH818" s="107"/>
      <c r="AI818" s="107"/>
      <c r="AJ818" s="107"/>
      <c r="AK818" s="107"/>
      <c r="AL818" s="107"/>
      <c r="AM818" s="107"/>
      <c r="AN818" s="107"/>
      <c r="AO818" s="107"/>
      <c r="AP818" s="107"/>
      <c r="AQ818" s="107"/>
      <c r="AR818" s="107"/>
      <c r="AS818" s="107"/>
      <c r="AT818" s="107"/>
      <c r="AU818" s="107"/>
      <c r="AV818" s="107"/>
      <c r="AW818" s="107"/>
      <c r="AX818" s="107"/>
      <c r="AY818" s="107"/>
      <c r="AZ818" s="107"/>
      <c r="BA818" s="107"/>
      <c r="BB818" s="107"/>
    </row>
    <row r="819" spans="3:54" ht="12.75" customHeight="1" x14ac:dyDescent="0.25">
      <c r="C819" s="107"/>
      <c r="D819" s="107"/>
      <c r="E819" s="107"/>
      <c r="F819" s="107"/>
      <c r="G819" s="107"/>
      <c r="H819" s="107"/>
      <c r="I819" s="107"/>
      <c r="J819" s="107"/>
      <c r="K819" s="107"/>
      <c r="L819" s="107"/>
      <c r="M819" s="107"/>
      <c r="N819" s="107"/>
      <c r="O819" s="107"/>
      <c r="P819" s="107"/>
      <c r="Q819" s="107"/>
      <c r="R819" s="107"/>
      <c r="S819" s="107"/>
      <c r="T819" s="107"/>
      <c r="U819" s="107"/>
      <c r="V819" s="107"/>
      <c r="W819" s="107"/>
      <c r="X819" s="107"/>
      <c r="Y819" s="107"/>
      <c r="Z819" s="107"/>
      <c r="AA819" s="107"/>
      <c r="AB819" s="107"/>
      <c r="AC819" s="107"/>
      <c r="AD819" s="107"/>
      <c r="AE819" s="107"/>
      <c r="AF819" s="107"/>
      <c r="AG819" s="107"/>
      <c r="AH819" s="107"/>
      <c r="AI819" s="107"/>
      <c r="AJ819" s="107"/>
      <c r="AK819" s="107"/>
      <c r="AL819" s="107"/>
      <c r="AM819" s="107"/>
      <c r="AN819" s="107"/>
      <c r="AO819" s="107"/>
      <c r="AP819" s="107"/>
      <c r="AQ819" s="107"/>
      <c r="AR819" s="107"/>
      <c r="AS819" s="107"/>
      <c r="AT819" s="107"/>
      <c r="AU819" s="107"/>
      <c r="AV819" s="107"/>
      <c r="AW819" s="107"/>
      <c r="AX819" s="107"/>
      <c r="AY819" s="107"/>
      <c r="AZ819" s="107"/>
      <c r="BA819" s="107"/>
      <c r="BB819" s="107"/>
    </row>
    <row r="820" spans="3:54" ht="12.75" customHeight="1" x14ac:dyDescent="0.25">
      <c r="C820" s="107"/>
      <c r="D820" s="107"/>
      <c r="E820" s="107"/>
      <c r="F820" s="107"/>
      <c r="G820" s="107"/>
      <c r="H820" s="107"/>
      <c r="I820" s="107"/>
      <c r="J820" s="107"/>
      <c r="K820" s="107"/>
      <c r="L820" s="107"/>
      <c r="M820" s="107"/>
      <c r="N820" s="107"/>
      <c r="O820" s="107"/>
      <c r="P820" s="107"/>
      <c r="Q820" s="107"/>
      <c r="R820" s="107"/>
      <c r="S820" s="107"/>
      <c r="T820" s="107"/>
      <c r="U820" s="107"/>
      <c r="V820" s="107"/>
      <c r="W820" s="107"/>
      <c r="X820" s="107"/>
      <c r="Y820" s="107"/>
      <c r="Z820" s="107"/>
      <c r="AA820" s="107"/>
      <c r="AB820" s="107"/>
      <c r="AC820" s="107"/>
      <c r="AD820" s="107"/>
      <c r="AE820" s="107"/>
      <c r="AF820" s="107"/>
      <c r="AG820" s="107"/>
      <c r="AH820" s="107"/>
      <c r="AI820" s="107"/>
      <c r="AJ820" s="107"/>
      <c r="AK820" s="107"/>
      <c r="AL820" s="107"/>
      <c r="AM820" s="107"/>
      <c r="AN820" s="107"/>
      <c r="AO820" s="107"/>
      <c r="AP820" s="107"/>
      <c r="AQ820" s="107"/>
      <c r="AR820" s="107"/>
      <c r="AS820" s="107"/>
      <c r="AT820" s="107"/>
      <c r="AU820" s="107"/>
      <c r="AV820" s="107"/>
      <c r="AW820" s="107"/>
      <c r="AX820" s="107"/>
      <c r="AY820" s="107"/>
      <c r="AZ820" s="107"/>
      <c r="BA820" s="107"/>
      <c r="BB820" s="107"/>
    </row>
    <row r="821" spans="3:54" ht="12.75" customHeight="1" x14ac:dyDescent="0.25">
      <c r="C821" s="107"/>
      <c r="D821" s="107"/>
      <c r="E821" s="107"/>
      <c r="F821" s="107"/>
      <c r="G821" s="107"/>
      <c r="H821" s="107"/>
      <c r="I821" s="107"/>
      <c r="J821" s="107"/>
      <c r="K821" s="107"/>
      <c r="L821" s="107"/>
      <c r="M821" s="107"/>
      <c r="N821" s="107"/>
      <c r="O821" s="107"/>
      <c r="P821" s="107"/>
      <c r="Q821" s="107"/>
      <c r="R821" s="107"/>
      <c r="S821" s="107"/>
      <c r="T821" s="107"/>
      <c r="U821" s="107"/>
      <c r="V821" s="107"/>
      <c r="W821" s="107"/>
      <c r="X821" s="107"/>
      <c r="Y821" s="107"/>
      <c r="Z821" s="107"/>
      <c r="AA821" s="107"/>
      <c r="AB821" s="107"/>
      <c r="AC821" s="107"/>
      <c r="AD821" s="107"/>
      <c r="AE821" s="107"/>
      <c r="AF821" s="107"/>
      <c r="AG821" s="107"/>
      <c r="AH821" s="107"/>
      <c r="AI821" s="107"/>
      <c r="AJ821" s="107"/>
      <c r="AK821" s="107"/>
      <c r="AL821" s="107"/>
      <c r="AM821" s="107"/>
      <c r="AN821" s="107"/>
      <c r="AO821" s="107"/>
      <c r="AP821" s="107"/>
      <c r="AQ821" s="107"/>
      <c r="AR821" s="107"/>
      <c r="AS821" s="107"/>
      <c r="AT821" s="107"/>
      <c r="AU821" s="107"/>
      <c r="AV821" s="107"/>
      <c r="AW821" s="107"/>
      <c r="AX821" s="107"/>
      <c r="AY821" s="107"/>
      <c r="AZ821" s="107"/>
      <c r="BA821" s="107"/>
      <c r="BB821" s="107"/>
    </row>
    <row r="822" spans="3:54" ht="12.75" customHeight="1" x14ac:dyDescent="0.25">
      <c r="C822" s="107"/>
      <c r="D822" s="107"/>
      <c r="E822" s="107"/>
      <c r="F822" s="107"/>
      <c r="G822" s="107"/>
      <c r="H822" s="107"/>
      <c r="I822" s="107"/>
      <c r="J822" s="107"/>
      <c r="K822" s="107"/>
      <c r="L822" s="107"/>
      <c r="M822" s="107"/>
      <c r="N822" s="107"/>
      <c r="O822" s="107"/>
      <c r="P822" s="107"/>
      <c r="Q822" s="107"/>
      <c r="R822" s="107"/>
      <c r="S822" s="107"/>
      <c r="T822" s="107"/>
      <c r="U822" s="107"/>
      <c r="V822" s="107"/>
      <c r="W822" s="107"/>
      <c r="X822" s="107"/>
      <c r="Y822" s="107"/>
      <c r="Z822" s="107"/>
      <c r="AA822" s="107"/>
      <c r="AB822" s="107"/>
      <c r="AC822" s="107"/>
      <c r="AD822" s="107"/>
      <c r="AE822" s="107"/>
      <c r="AF822" s="107"/>
      <c r="AG822" s="107"/>
      <c r="AH822" s="107"/>
      <c r="AI822" s="107"/>
      <c r="AJ822" s="107"/>
      <c r="AK822" s="107"/>
      <c r="AL822" s="107"/>
      <c r="AM822" s="107"/>
      <c r="AN822" s="107"/>
      <c r="AO822" s="107"/>
      <c r="AP822" s="107"/>
      <c r="AQ822" s="107"/>
      <c r="AR822" s="107"/>
      <c r="AS822" s="107"/>
      <c r="AT822" s="107"/>
      <c r="AU822" s="107"/>
      <c r="AV822" s="107"/>
      <c r="AW822" s="107"/>
      <c r="AX822" s="107"/>
      <c r="AY822" s="107"/>
      <c r="AZ822" s="107"/>
      <c r="BA822" s="107"/>
      <c r="BB822" s="107"/>
    </row>
    <row r="823" spans="3:54" ht="12.75" customHeight="1" x14ac:dyDescent="0.25">
      <c r="C823" s="107"/>
      <c r="D823" s="107"/>
      <c r="E823" s="107"/>
      <c r="F823" s="107"/>
      <c r="G823" s="107"/>
      <c r="H823" s="107"/>
      <c r="I823" s="107"/>
      <c r="J823" s="107"/>
      <c r="K823" s="107"/>
      <c r="L823" s="107"/>
      <c r="M823" s="107"/>
      <c r="N823" s="107"/>
      <c r="O823" s="107"/>
      <c r="P823" s="107"/>
      <c r="Q823" s="107"/>
      <c r="R823" s="107"/>
      <c r="S823" s="107"/>
      <c r="T823" s="107"/>
      <c r="U823" s="107"/>
      <c r="V823" s="107"/>
      <c r="W823" s="107"/>
      <c r="X823" s="107"/>
      <c r="Y823" s="107"/>
      <c r="Z823" s="107"/>
      <c r="AA823" s="107"/>
      <c r="AB823" s="107"/>
      <c r="AC823" s="107"/>
      <c r="AD823" s="107"/>
      <c r="AE823" s="107"/>
      <c r="AF823" s="107"/>
      <c r="AG823" s="107"/>
      <c r="AH823" s="107"/>
      <c r="AI823" s="107"/>
      <c r="AJ823" s="107"/>
      <c r="AK823" s="107"/>
      <c r="AL823" s="107"/>
      <c r="AM823" s="107"/>
      <c r="AN823" s="107"/>
      <c r="AO823" s="107"/>
      <c r="AP823" s="107"/>
      <c r="AQ823" s="107"/>
      <c r="AR823" s="107"/>
      <c r="AS823" s="107"/>
      <c r="AT823" s="107"/>
      <c r="AU823" s="107"/>
      <c r="AV823" s="107"/>
      <c r="AW823" s="107"/>
      <c r="AX823" s="107"/>
      <c r="AY823" s="107"/>
      <c r="AZ823" s="107"/>
      <c r="BA823" s="107"/>
      <c r="BB823" s="107"/>
    </row>
    <row r="824" spans="3:54" ht="12.75" customHeight="1" x14ac:dyDescent="0.25">
      <c r="C824" s="107"/>
      <c r="D824" s="107"/>
      <c r="E824" s="107"/>
      <c r="F824" s="107"/>
      <c r="G824" s="107"/>
      <c r="H824" s="107"/>
      <c r="I824" s="107"/>
      <c r="J824" s="107"/>
      <c r="K824" s="107"/>
      <c r="L824" s="107"/>
      <c r="M824" s="107"/>
      <c r="N824" s="107"/>
      <c r="O824" s="107"/>
      <c r="P824" s="107"/>
      <c r="Q824" s="107"/>
      <c r="R824" s="107"/>
      <c r="S824" s="107"/>
      <c r="T824" s="107"/>
      <c r="U824" s="107"/>
      <c r="V824" s="107"/>
      <c r="W824" s="107"/>
      <c r="X824" s="107"/>
      <c r="Y824" s="107"/>
      <c r="Z824" s="107"/>
      <c r="AA824" s="107"/>
      <c r="AB824" s="107"/>
      <c r="AC824" s="107"/>
      <c r="AD824" s="107"/>
      <c r="AE824" s="107"/>
      <c r="AF824" s="107"/>
      <c r="AG824" s="107"/>
      <c r="AH824" s="107"/>
      <c r="AI824" s="107"/>
      <c r="AJ824" s="107"/>
      <c r="AK824" s="107"/>
      <c r="AL824" s="107"/>
      <c r="AM824" s="107"/>
      <c r="AN824" s="107"/>
      <c r="AO824" s="107"/>
      <c r="AP824" s="107"/>
      <c r="AQ824" s="107"/>
      <c r="AR824" s="107"/>
      <c r="AS824" s="107"/>
      <c r="AT824" s="107"/>
      <c r="AU824" s="107"/>
      <c r="AV824" s="107"/>
      <c r="AW824" s="107"/>
      <c r="AX824" s="107"/>
      <c r="AY824" s="107"/>
      <c r="AZ824" s="107"/>
      <c r="BA824" s="107"/>
      <c r="BB824" s="107"/>
    </row>
    <row r="825" spans="3:54" ht="12.75" customHeight="1" x14ac:dyDescent="0.25">
      <c r="C825" s="107"/>
      <c r="D825" s="107"/>
      <c r="E825" s="107"/>
      <c r="F825" s="107"/>
      <c r="G825" s="107"/>
      <c r="H825" s="107"/>
      <c r="I825" s="107"/>
      <c r="J825" s="107"/>
      <c r="K825" s="107"/>
      <c r="L825" s="107"/>
      <c r="M825" s="107"/>
      <c r="N825" s="107"/>
      <c r="O825" s="107"/>
      <c r="P825" s="107"/>
      <c r="Q825" s="107"/>
      <c r="R825" s="107"/>
      <c r="S825" s="107"/>
      <c r="T825" s="107"/>
      <c r="U825" s="107"/>
      <c r="V825" s="107"/>
      <c r="W825" s="107"/>
      <c r="X825" s="107"/>
      <c r="Y825" s="107"/>
      <c r="Z825" s="107"/>
      <c r="AA825" s="107"/>
      <c r="AB825" s="107"/>
      <c r="AC825" s="107"/>
      <c r="AD825" s="107"/>
      <c r="AE825" s="107"/>
      <c r="AF825" s="107"/>
      <c r="AG825" s="107"/>
      <c r="AH825" s="107"/>
      <c r="AI825" s="107"/>
      <c r="AJ825" s="107"/>
      <c r="AK825" s="107"/>
      <c r="AL825" s="107"/>
      <c r="AM825" s="107"/>
      <c r="AN825" s="107"/>
      <c r="AO825" s="107"/>
      <c r="AP825" s="107"/>
      <c r="AQ825" s="107"/>
      <c r="AR825" s="107"/>
      <c r="AS825" s="107"/>
      <c r="AT825" s="107"/>
      <c r="AU825" s="107"/>
      <c r="AV825" s="107"/>
      <c r="AW825" s="107"/>
      <c r="AX825" s="107"/>
      <c r="AY825" s="107"/>
      <c r="AZ825" s="107"/>
      <c r="BA825" s="107"/>
      <c r="BB825" s="107"/>
    </row>
    <row r="826" spans="3:54" ht="12.75" customHeight="1" x14ac:dyDescent="0.25">
      <c r="C826" s="107"/>
      <c r="D826" s="107"/>
      <c r="E826" s="107"/>
      <c r="F826" s="107"/>
      <c r="G826" s="107"/>
      <c r="H826" s="107"/>
      <c r="I826" s="107"/>
      <c r="J826" s="107"/>
      <c r="K826" s="107"/>
      <c r="L826" s="107"/>
      <c r="M826" s="107"/>
      <c r="N826" s="107"/>
      <c r="O826" s="107"/>
      <c r="P826" s="107"/>
      <c r="Q826" s="107"/>
      <c r="R826" s="107"/>
      <c r="S826" s="107"/>
      <c r="T826" s="107"/>
      <c r="U826" s="107"/>
      <c r="V826" s="107"/>
      <c r="W826" s="107"/>
      <c r="X826" s="107"/>
      <c r="Y826" s="107"/>
      <c r="Z826" s="107"/>
      <c r="AA826" s="107"/>
      <c r="AB826" s="107"/>
      <c r="AC826" s="107"/>
      <c r="AD826" s="107"/>
      <c r="AE826" s="107"/>
      <c r="AF826" s="107"/>
      <c r="AG826" s="107"/>
      <c r="AH826" s="107"/>
      <c r="AI826" s="107"/>
      <c r="AJ826" s="107"/>
      <c r="AK826" s="107"/>
      <c r="AL826" s="107"/>
      <c r="AM826" s="107"/>
      <c r="AN826" s="107"/>
      <c r="AO826" s="107"/>
      <c r="AP826" s="107"/>
      <c r="AQ826" s="107"/>
      <c r="AR826" s="107"/>
      <c r="AS826" s="107"/>
      <c r="AT826" s="107"/>
      <c r="AU826" s="107"/>
      <c r="AV826" s="107"/>
      <c r="AW826" s="107"/>
      <c r="AX826" s="107"/>
      <c r="AY826" s="107"/>
      <c r="AZ826" s="107"/>
      <c r="BA826" s="107"/>
      <c r="BB826" s="107"/>
    </row>
    <row r="827" spans="3:54" ht="12.75" customHeight="1" x14ac:dyDescent="0.25">
      <c r="C827" s="107"/>
      <c r="D827" s="107"/>
      <c r="E827" s="107"/>
      <c r="F827" s="107"/>
      <c r="G827" s="107"/>
      <c r="H827" s="107"/>
      <c r="I827" s="107"/>
      <c r="J827" s="107"/>
      <c r="K827" s="107"/>
      <c r="L827" s="107"/>
      <c r="M827" s="107"/>
      <c r="N827" s="107"/>
      <c r="O827" s="107"/>
      <c r="P827" s="107"/>
      <c r="Q827" s="107"/>
      <c r="R827" s="107"/>
      <c r="S827" s="107"/>
      <c r="T827" s="107"/>
      <c r="U827" s="107"/>
      <c r="V827" s="107"/>
      <c r="W827" s="107"/>
      <c r="X827" s="107"/>
      <c r="Y827" s="107"/>
      <c r="Z827" s="107"/>
      <c r="AA827" s="107"/>
      <c r="AB827" s="107"/>
      <c r="AC827" s="107"/>
      <c r="AD827" s="107"/>
      <c r="AE827" s="107"/>
      <c r="AF827" s="107"/>
      <c r="AG827" s="107"/>
      <c r="AH827" s="107"/>
      <c r="AI827" s="107"/>
      <c r="AJ827" s="107"/>
      <c r="AK827" s="107"/>
      <c r="AL827" s="107"/>
      <c r="AM827" s="107"/>
      <c r="AN827" s="107"/>
      <c r="AO827" s="107"/>
      <c r="AP827" s="107"/>
      <c r="AQ827" s="107"/>
      <c r="AR827" s="107"/>
      <c r="AS827" s="107"/>
      <c r="AT827" s="107"/>
      <c r="AU827" s="107"/>
      <c r="AV827" s="107"/>
      <c r="AW827" s="107"/>
      <c r="AX827" s="107"/>
      <c r="AY827" s="107"/>
      <c r="AZ827" s="107"/>
      <c r="BA827" s="107"/>
      <c r="BB827" s="107"/>
    </row>
    <row r="828" spans="3:54" ht="12.75" customHeight="1" x14ac:dyDescent="0.25">
      <c r="C828" s="107"/>
      <c r="D828" s="107"/>
      <c r="E828" s="107"/>
      <c r="F828" s="107"/>
      <c r="G828" s="107"/>
      <c r="H828" s="107"/>
      <c r="I828" s="107"/>
      <c r="J828" s="107"/>
      <c r="K828" s="107"/>
      <c r="L828" s="107"/>
      <c r="M828" s="107"/>
      <c r="N828" s="107"/>
      <c r="O828" s="107"/>
      <c r="P828" s="107"/>
      <c r="Q828" s="107"/>
      <c r="R828" s="107"/>
      <c r="S828" s="107"/>
      <c r="T828" s="107"/>
      <c r="U828" s="107"/>
      <c r="V828" s="107"/>
      <c r="W828" s="107"/>
      <c r="X828" s="107"/>
      <c r="Y828" s="107"/>
      <c r="Z828" s="107"/>
      <c r="AA828" s="107"/>
      <c r="AB828" s="107"/>
      <c r="AC828" s="107"/>
      <c r="AD828" s="107"/>
      <c r="AE828" s="107"/>
      <c r="AF828" s="107"/>
      <c r="AG828" s="107"/>
      <c r="AH828" s="107"/>
      <c r="AI828" s="107"/>
      <c r="AJ828" s="107"/>
      <c r="AK828" s="107"/>
      <c r="AL828" s="107"/>
      <c r="AM828" s="107"/>
      <c r="AN828" s="107"/>
      <c r="AO828" s="107"/>
      <c r="AP828" s="107"/>
      <c r="AQ828" s="107"/>
      <c r="AR828" s="107"/>
      <c r="AS828" s="107"/>
      <c r="AT828" s="107"/>
      <c r="AU828" s="107"/>
      <c r="AV828" s="107"/>
      <c r="AW828" s="107"/>
      <c r="AX828" s="107"/>
      <c r="AY828" s="107"/>
      <c r="AZ828" s="107"/>
      <c r="BA828" s="107"/>
      <c r="BB828" s="107"/>
    </row>
    <row r="829" spans="3:54" ht="12.75" customHeight="1" x14ac:dyDescent="0.25">
      <c r="C829" s="107"/>
      <c r="D829" s="107"/>
      <c r="E829" s="107"/>
      <c r="F829" s="107"/>
      <c r="G829" s="107"/>
      <c r="H829" s="107"/>
      <c r="I829" s="107"/>
      <c r="J829" s="107"/>
      <c r="K829" s="107"/>
      <c r="L829" s="107"/>
      <c r="M829" s="107"/>
      <c r="N829" s="107"/>
      <c r="O829" s="107"/>
      <c r="P829" s="107"/>
      <c r="Q829" s="107"/>
      <c r="R829" s="107"/>
      <c r="S829" s="107"/>
      <c r="T829" s="107"/>
      <c r="U829" s="107"/>
      <c r="V829" s="107"/>
      <c r="W829" s="107"/>
      <c r="X829" s="107"/>
      <c r="Y829" s="107"/>
      <c r="Z829" s="107"/>
      <c r="AA829" s="107"/>
      <c r="AB829" s="107"/>
      <c r="AC829" s="107"/>
      <c r="AD829" s="107"/>
      <c r="AE829" s="107"/>
      <c r="AF829" s="107"/>
      <c r="AG829" s="107"/>
      <c r="AH829" s="107"/>
      <c r="AI829" s="107"/>
      <c r="AJ829" s="107"/>
      <c r="AK829" s="107"/>
      <c r="AL829" s="107"/>
      <c r="AM829" s="107"/>
      <c r="AN829" s="107"/>
      <c r="AO829" s="107"/>
      <c r="AP829" s="107"/>
      <c r="AQ829" s="107"/>
      <c r="AR829" s="107"/>
      <c r="AS829" s="107"/>
      <c r="AT829" s="107"/>
      <c r="AU829" s="107"/>
      <c r="AV829" s="107"/>
      <c r="AW829" s="107"/>
      <c r="AX829" s="107"/>
      <c r="AY829" s="107"/>
      <c r="AZ829" s="107"/>
      <c r="BA829" s="107"/>
      <c r="BB829" s="107"/>
    </row>
    <row r="830" spans="3:54" ht="12.75" customHeight="1" x14ac:dyDescent="0.25">
      <c r="C830" s="107"/>
      <c r="D830" s="107"/>
      <c r="E830" s="107"/>
      <c r="F830" s="107"/>
      <c r="G830" s="107"/>
      <c r="H830" s="107"/>
      <c r="I830" s="107"/>
      <c r="J830" s="107"/>
      <c r="K830" s="107"/>
      <c r="L830" s="107"/>
      <c r="M830" s="107"/>
      <c r="N830" s="107"/>
      <c r="O830" s="107"/>
      <c r="P830" s="107"/>
      <c r="Q830" s="107"/>
      <c r="R830" s="107"/>
      <c r="S830" s="107"/>
      <c r="T830" s="107"/>
      <c r="U830" s="107"/>
      <c r="V830" s="107"/>
      <c r="W830" s="107"/>
      <c r="X830" s="107"/>
      <c r="Y830" s="107"/>
      <c r="Z830" s="107"/>
      <c r="AA830" s="107"/>
      <c r="AB830" s="107"/>
      <c r="AC830" s="107"/>
      <c r="AD830" s="107"/>
      <c r="AE830" s="107"/>
      <c r="AF830" s="107"/>
      <c r="AG830" s="107"/>
      <c r="AH830" s="107"/>
      <c r="AI830" s="107"/>
      <c r="AJ830" s="107"/>
      <c r="AK830" s="107"/>
      <c r="AL830" s="107"/>
      <c r="AM830" s="107"/>
      <c r="AN830" s="107"/>
      <c r="AO830" s="107"/>
      <c r="AP830" s="107"/>
      <c r="AQ830" s="107"/>
      <c r="AR830" s="107"/>
      <c r="AS830" s="107"/>
      <c r="AT830" s="107"/>
      <c r="AU830" s="107"/>
      <c r="AV830" s="107"/>
      <c r="AW830" s="107"/>
      <c r="AX830" s="107"/>
      <c r="AY830" s="107"/>
      <c r="AZ830" s="107"/>
      <c r="BA830" s="107"/>
      <c r="BB830" s="107"/>
    </row>
    <row r="831" spans="3:54" ht="12.75" customHeight="1" x14ac:dyDescent="0.25">
      <c r="C831" s="107"/>
      <c r="D831" s="107"/>
      <c r="E831" s="107"/>
      <c r="F831" s="107"/>
      <c r="G831" s="107"/>
      <c r="H831" s="107"/>
      <c r="I831" s="107"/>
      <c r="J831" s="107"/>
      <c r="K831" s="107"/>
      <c r="L831" s="107"/>
      <c r="M831" s="107"/>
      <c r="N831" s="107"/>
      <c r="O831" s="107"/>
      <c r="P831" s="107"/>
      <c r="Q831" s="107"/>
      <c r="R831" s="107"/>
      <c r="S831" s="107"/>
      <c r="T831" s="107"/>
      <c r="U831" s="107"/>
      <c r="V831" s="107"/>
      <c r="W831" s="107"/>
      <c r="X831" s="107"/>
      <c r="Y831" s="107"/>
      <c r="Z831" s="107"/>
      <c r="AA831" s="107"/>
      <c r="AB831" s="107"/>
      <c r="AC831" s="107"/>
      <c r="AD831" s="107"/>
      <c r="AE831" s="107"/>
      <c r="AF831" s="107"/>
      <c r="AG831" s="107"/>
      <c r="AH831" s="107"/>
      <c r="AI831" s="107"/>
      <c r="AJ831" s="107"/>
      <c r="AK831" s="107"/>
      <c r="AL831" s="107"/>
      <c r="AM831" s="107"/>
      <c r="AN831" s="107"/>
      <c r="AO831" s="107"/>
      <c r="AP831" s="107"/>
      <c r="AQ831" s="107"/>
      <c r="AR831" s="107"/>
      <c r="AS831" s="107"/>
      <c r="AT831" s="107"/>
      <c r="AU831" s="107"/>
      <c r="AV831" s="107"/>
      <c r="AW831" s="107"/>
      <c r="AX831" s="107"/>
      <c r="AY831" s="107"/>
      <c r="AZ831" s="107"/>
      <c r="BA831" s="107"/>
      <c r="BB831" s="107"/>
    </row>
    <row r="832" spans="3:54" ht="12.75" customHeight="1" x14ac:dyDescent="0.25">
      <c r="C832" s="107"/>
      <c r="D832" s="107"/>
      <c r="E832" s="107"/>
      <c r="F832" s="107"/>
      <c r="G832" s="107"/>
      <c r="H832" s="107"/>
      <c r="I832" s="107"/>
      <c r="J832" s="107"/>
      <c r="K832" s="107"/>
      <c r="L832" s="107"/>
      <c r="M832" s="107"/>
      <c r="N832" s="107"/>
      <c r="O832" s="107"/>
      <c r="P832" s="107"/>
      <c r="Q832" s="107"/>
      <c r="R832" s="107"/>
      <c r="S832" s="107"/>
      <c r="T832" s="107"/>
      <c r="U832" s="107"/>
      <c r="V832" s="107"/>
      <c r="W832" s="107"/>
      <c r="X832" s="107"/>
      <c r="Y832" s="107"/>
      <c r="Z832" s="107"/>
      <c r="AA832" s="107"/>
      <c r="AB832" s="107"/>
      <c r="AC832" s="107"/>
      <c r="AD832" s="107"/>
      <c r="AE832" s="107"/>
      <c r="AF832" s="107"/>
      <c r="AG832" s="107"/>
      <c r="AH832" s="107"/>
      <c r="AI832" s="107"/>
      <c r="AJ832" s="107"/>
      <c r="AK832" s="107"/>
      <c r="AL832" s="107"/>
      <c r="AM832" s="107"/>
      <c r="AN832" s="107"/>
      <c r="AO832" s="107"/>
      <c r="AP832" s="107"/>
      <c r="AQ832" s="107"/>
      <c r="AR832" s="107"/>
      <c r="AS832" s="107"/>
      <c r="AT832" s="107"/>
      <c r="AU832" s="107"/>
      <c r="AV832" s="107"/>
      <c r="AW832" s="107"/>
      <c r="AX832" s="107"/>
      <c r="AY832" s="107"/>
      <c r="AZ832" s="107"/>
      <c r="BA832" s="107"/>
      <c r="BB832" s="107"/>
    </row>
    <row r="833" spans="3:54" ht="12.75" customHeight="1" x14ac:dyDescent="0.25">
      <c r="C833" s="107"/>
      <c r="D833" s="107"/>
      <c r="E833" s="107"/>
      <c r="F833" s="107"/>
      <c r="G833" s="107"/>
      <c r="H833" s="107"/>
      <c r="I833" s="107"/>
      <c r="J833" s="107"/>
      <c r="K833" s="107"/>
      <c r="L833" s="107"/>
      <c r="M833" s="107"/>
      <c r="N833" s="107"/>
      <c r="O833" s="107"/>
      <c r="P833" s="107"/>
      <c r="Q833" s="107"/>
      <c r="R833" s="107"/>
      <c r="S833" s="107"/>
      <c r="T833" s="107"/>
      <c r="U833" s="107"/>
      <c r="V833" s="107"/>
      <c r="W833" s="107"/>
      <c r="X833" s="107"/>
      <c r="Y833" s="107"/>
      <c r="Z833" s="107"/>
      <c r="AA833" s="107"/>
      <c r="AB833" s="107"/>
      <c r="AC833" s="107"/>
      <c r="AD833" s="107"/>
      <c r="AE833" s="107"/>
      <c r="AF833" s="107"/>
      <c r="AG833" s="107"/>
      <c r="AH833" s="107"/>
      <c r="AI833" s="107"/>
      <c r="AJ833" s="107"/>
      <c r="AK833" s="107"/>
      <c r="AL833" s="107"/>
      <c r="AM833" s="107"/>
      <c r="AN833" s="107"/>
      <c r="AO833" s="107"/>
      <c r="AP833" s="107"/>
      <c r="AQ833" s="107"/>
      <c r="AR833" s="107"/>
      <c r="AS833" s="107"/>
      <c r="AT833" s="107"/>
      <c r="AU833" s="107"/>
      <c r="AV833" s="107"/>
      <c r="AW833" s="107"/>
      <c r="AX833" s="107"/>
      <c r="AY833" s="107"/>
      <c r="AZ833" s="107"/>
      <c r="BA833" s="107"/>
      <c r="BB833" s="107"/>
    </row>
    <row r="834" spans="3:54" ht="12.75" customHeight="1" x14ac:dyDescent="0.25">
      <c r="C834" s="107"/>
      <c r="D834" s="107"/>
      <c r="E834" s="107"/>
      <c r="F834" s="107"/>
      <c r="G834" s="107"/>
      <c r="H834" s="107"/>
      <c r="I834" s="107"/>
      <c r="J834" s="107"/>
      <c r="K834" s="107"/>
      <c r="L834" s="107"/>
      <c r="M834" s="107"/>
      <c r="N834" s="107"/>
      <c r="O834" s="107"/>
      <c r="P834" s="107"/>
      <c r="Q834" s="107"/>
      <c r="R834" s="107"/>
      <c r="S834" s="107"/>
      <c r="T834" s="107"/>
      <c r="U834" s="107"/>
      <c r="V834" s="107"/>
      <c r="W834" s="107"/>
      <c r="X834" s="107"/>
      <c r="Y834" s="107"/>
      <c r="Z834" s="107"/>
      <c r="AA834" s="107"/>
      <c r="AB834" s="107"/>
      <c r="AC834" s="107"/>
      <c r="AD834" s="107"/>
      <c r="AE834" s="107"/>
      <c r="AF834" s="107"/>
      <c r="AG834" s="107"/>
      <c r="AH834" s="107"/>
      <c r="AI834" s="107"/>
      <c r="AJ834" s="107"/>
      <c r="AK834" s="107"/>
      <c r="AL834" s="107"/>
      <c r="AM834" s="107"/>
      <c r="AN834" s="107"/>
      <c r="AO834" s="107"/>
      <c r="AP834" s="107"/>
      <c r="AQ834" s="107"/>
      <c r="AR834" s="107"/>
      <c r="AS834" s="107"/>
      <c r="AT834" s="107"/>
      <c r="AU834" s="107"/>
      <c r="AV834" s="107"/>
      <c r="AW834" s="107"/>
      <c r="AX834" s="107"/>
      <c r="AY834" s="107"/>
      <c r="AZ834" s="107"/>
      <c r="BA834" s="107"/>
      <c r="BB834" s="107"/>
    </row>
    <row r="835" spans="3:54" ht="12.75" customHeight="1" x14ac:dyDescent="0.25">
      <c r="C835" s="107"/>
      <c r="D835" s="107"/>
      <c r="E835" s="107"/>
      <c r="F835" s="107"/>
      <c r="G835" s="107"/>
      <c r="H835" s="107"/>
      <c r="I835" s="107"/>
      <c r="J835" s="107"/>
      <c r="K835" s="107"/>
      <c r="L835" s="107"/>
      <c r="M835" s="107"/>
      <c r="N835" s="107"/>
      <c r="O835" s="107"/>
      <c r="P835" s="107"/>
      <c r="Q835" s="107"/>
      <c r="R835" s="107"/>
      <c r="S835" s="107"/>
      <c r="T835" s="107"/>
      <c r="U835" s="107"/>
      <c r="V835" s="107"/>
      <c r="W835" s="107"/>
      <c r="X835" s="107"/>
      <c r="Y835" s="107"/>
      <c r="Z835" s="107"/>
      <c r="AA835" s="107"/>
      <c r="AB835" s="107"/>
      <c r="AC835" s="107"/>
      <c r="AD835" s="107"/>
      <c r="AE835" s="107"/>
      <c r="AF835" s="107"/>
      <c r="AG835" s="107"/>
      <c r="AH835" s="107"/>
      <c r="AI835" s="107"/>
      <c r="AJ835" s="107"/>
      <c r="AK835" s="107"/>
      <c r="AL835" s="107"/>
      <c r="AM835" s="107"/>
      <c r="AN835" s="107"/>
      <c r="AO835" s="107"/>
      <c r="AP835" s="107"/>
      <c r="AQ835" s="107"/>
      <c r="AR835" s="107"/>
      <c r="AS835" s="107"/>
      <c r="AT835" s="107"/>
      <c r="AU835" s="107"/>
      <c r="AV835" s="107"/>
      <c r="AW835" s="107"/>
      <c r="AX835" s="107"/>
      <c r="AY835" s="107"/>
      <c r="AZ835" s="107"/>
      <c r="BA835" s="107"/>
      <c r="BB835" s="107"/>
    </row>
    <row r="836" spans="3:54" ht="12.75" customHeight="1" x14ac:dyDescent="0.25">
      <c r="C836" s="107"/>
      <c r="D836" s="107"/>
      <c r="E836" s="107"/>
      <c r="F836" s="107"/>
      <c r="G836" s="107"/>
      <c r="H836" s="107"/>
      <c r="I836" s="107"/>
      <c r="J836" s="107"/>
      <c r="K836" s="107"/>
      <c r="L836" s="107"/>
      <c r="M836" s="107"/>
      <c r="N836" s="107"/>
      <c r="O836" s="107"/>
      <c r="P836" s="107"/>
      <c r="Q836" s="107"/>
      <c r="R836" s="107"/>
      <c r="S836" s="107"/>
      <c r="T836" s="107"/>
      <c r="U836" s="107"/>
      <c r="V836" s="107"/>
      <c r="W836" s="107"/>
      <c r="X836" s="107"/>
      <c r="Y836" s="107"/>
      <c r="Z836" s="107"/>
      <c r="AA836" s="107"/>
      <c r="AB836" s="107"/>
      <c r="AC836" s="107"/>
      <c r="AD836" s="107"/>
      <c r="AE836" s="107"/>
      <c r="AF836" s="107"/>
      <c r="AG836" s="107"/>
      <c r="AH836" s="107"/>
      <c r="AI836" s="107"/>
      <c r="AJ836" s="107"/>
      <c r="AK836" s="107"/>
      <c r="AL836" s="107"/>
      <c r="AM836" s="107"/>
      <c r="AN836" s="107"/>
      <c r="AO836" s="107"/>
      <c r="AP836" s="107"/>
      <c r="AQ836" s="107"/>
      <c r="AR836" s="107"/>
      <c r="AS836" s="107"/>
      <c r="AT836" s="107"/>
      <c r="AU836" s="107"/>
      <c r="AV836" s="107"/>
      <c r="AW836" s="107"/>
      <c r="AX836" s="107"/>
      <c r="AY836" s="107"/>
      <c r="AZ836" s="107"/>
      <c r="BA836" s="107"/>
      <c r="BB836" s="107"/>
    </row>
    <row r="837" spans="3:54" ht="12.75" customHeight="1" x14ac:dyDescent="0.25">
      <c r="C837" s="107"/>
      <c r="D837" s="107"/>
      <c r="E837" s="107"/>
      <c r="F837" s="107"/>
      <c r="G837" s="107"/>
      <c r="H837" s="107"/>
      <c r="I837" s="107"/>
      <c r="J837" s="107"/>
      <c r="K837" s="107"/>
      <c r="L837" s="107"/>
      <c r="M837" s="107"/>
      <c r="N837" s="107"/>
      <c r="O837" s="107"/>
      <c r="P837" s="107"/>
      <c r="Q837" s="107"/>
      <c r="R837" s="107"/>
      <c r="S837" s="107"/>
      <c r="T837" s="107"/>
      <c r="U837" s="107"/>
      <c r="V837" s="107"/>
      <c r="W837" s="107"/>
      <c r="X837" s="107"/>
      <c r="Y837" s="107"/>
      <c r="Z837" s="107"/>
      <c r="AA837" s="107"/>
      <c r="AB837" s="107"/>
      <c r="AC837" s="107"/>
      <c r="AD837" s="107"/>
      <c r="AE837" s="107"/>
      <c r="AF837" s="107"/>
      <c r="AG837" s="107"/>
      <c r="AH837" s="107"/>
      <c r="AI837" s="107"/>
      <c r="AJ837" s="107"/>
      <c r="AK837" s="107"/>
      <c r="AL837" s="107"/>
      <c r="AM837" s="107"/>
      <c r="AN837" s="107"/>
      <c r="AO837" s="107"/>
      <c r="AP837" s="107"/>
      <c r="AQ837" s="107"/>
      <c r="AR837" s="107"/>
      <c r="AS837" s="107"/>
      <c r="AT837" s="107"/>
      <c r="AU837" s="107"/>
      <c r="AV837" s="107"/>
      <c r="AW837" s="107"/>
      <c r="AX837" s="107"/>
      <c r="AY837" s="107"/>
      <c r="AZ837" s="107"/>
      <c r="BA837" s="107"/>
      <c r="BB837" s="107"/>
    </row>
    <row r="838" spans="3:54" ht="12.75" customHeight="1" x14ac:dyDescent="0.25">
      <c r="C838" s="107"/>
      <c r="D838" s="107"/>
      <c r="E838" s="107"/>
      <c r="F838" s="107"/>
      <c r="G838" s="107"/>
      <c r="H838" s="107"/>
      <c r="I838" s="107"/>
      <c r="J838" s="107"/>
      <c r="K838" s="107"/>
      <c r="L838" s="107"/>
      <c r="M838" s="107"/>
      <c r="N838" s="107"/>
      <c r="O838" s="107"/>
      <c r="P838" s="107"/>
      <c r="Q838" s="107"/>
      <c r="R838" s="107"/>
      <c r="S838" s="107"/>
      <c r="T838" s="107"/>
      <c r="U838" s="107"/>
      <c r="V838" s="107"/>
      <c r="W838" s="107"/>
      <c r="X838" s="107"/>
      <c r="Y838" s="107"/>
      <c r="Z838" s="107"/>
      <c r="AA838" s="107"/>
      <c r="AB838" s="107"/>
      <c r="AC838" s="107"/>
      <c r="AD838" s="107"/>
      <c r="AE838" s="107"/>
      <c r="AF838" s="107"/>
      <c r="AG838" s="107"/>
      <c r="AH838" s="107"/>
      <c r="AI838" s="107"/>
      <c r="AJ838" s="107"/>
      <c r="AK838" s="107"/>
      <c r="AL838" s="107"/>
      <c r="AM838" s="107"/>
      <c r="AN838" s="107"/>
      <c r="AO838" s="107"/>
      <c r="AP838" s="107"/>
      <c r="AQ838" s="107"/>
      <c r="AR838" s="107"/>
      <c r="AS838" s="107"/>
      <c r="AT838" s="107"/>
      <c r="AU838" s="107"/>
      <c r="AV838" s="107"/>
      <c r="AW838" s="107"/>
      <c r="AX838" s="107"/>
      <c r="AY838" s="107"/>
      <c r="AZ838" s="107"/>
      <c r="BA838" s="107"/>
      <c r="BB838" s="107"/>
    </row>
    <row r="839" spans="3:54" ht="12.75" customHeight="1" x14ac:dyDescent="0.25">
      <c r="C839" s="107"/>
      <c r="D839" s="107"/>
      <c r="E839" s="107"/>
      <c r="F839" s="107"/>
      <c r="G839" s="107"/>
      <c r="H839" s="107"/>
      <c r="I839" s="107"/>
      <c r="J839" s="107"/>
      <c r="K839" s="107"/>
      <c r="L839" s="107"/>
      <c r="M839" s="107"/>
      <c r="N839" s="107"/>
      <c r="O839" s="107"/>
      <c r="P839" s="107"/>
      <c r="Q839" s="107"/>
      <c r="R839" s="107"/>
      <c r="S839" s="107"/>
      <c r="T839" s="107"/>
      <c r="U839" s="107"/>
      <c r="V839" s="107"/>
      <c r="W839" s="107"/>
      <c r="X839" s="107"/>
      <c r="Y839" s="107"/>
      <c r="Z839" s="107"/>
      <c r="AA839" s="107"/>
      <c r="AB839" s="107"/>
      <c r="AC839" s="107"/>
      <c r="AD839" s="107"/>
      <c r="AE839" s="107"/>
      <c r="AF839" s="107"/>
      <c r="AG839" s="107"/>
      <c r="AH839" s="107"/>
      <c r="AI839" s="107"/>
      <c r="AJ839" s="107"/>
      <c r="AK839" s="107"/>
      <c r="AL839" s="107"/>
      <c r="AM839" s="107"/>
      <c r="AN839" s="107"/>
      <c r="AO839" s="107"/>
      <c r="AP839" s="107"/>
      <c r="AQ839" s="107"/>
      <c r="AR839" s="107"/>
      <c r="AS839" s="107"/>
      <c r="AT839" s="107"/>
      <c r="AU839" s="107"/>
      <c r="AV839" s="107"/>
      <c r="AW839" s="107"/>
      <c r="AX839" s="107"/>
      <c r="AY839" s="107"/>
      <c r="AZ839" s="107"/>
      <c r="BA839" s="107"/>
      <c r="BB839" s="107"/>
    </row>
    <row r="840" spans="3:54" ht="12.75" customHeight="1" x14ac:dyDescent="0.25">
      <c r="C840" s="107"/>
      <c r="D840" s="107"/>
      <c r="E840" s="107"/>
      <c r="F840" s="107"/>
      <c r="G840" s="107"/>
      <c r="H840" s="107"/>
      <c r="I840" s="107"/>
      <c r="J840" s="107"/>
      <c r="K840" s="107"/>
      <c r="L840" s="107"/>
      <c r="M840" s="107"/>
      <c r="N840" s="107"/>
      <c r="O840" s="107"/>
      <c r="P840" s="107"/>
      <c r="Q840" s="107"/>
      <c r="R840" s="107"/>
      <c r="S840" s="107"/>
      <c r="T840" s="107"/>
      <c r="U840" s="107"/>
      <c r="V840" s="107"/>
      <c r="W840" s="107"/>
      <c r="X840" s="107"/>
      <c r="Y840" s="107"/>
      <c r="Z840" s="107"/>
      <c r="AA840" s="107"/>
      <c r="AB840" s="107"/>
      <c r="AC840" s="107"/>
      <c r="AD840" s="107"/>
      <c r="AE840" s="107"/>
      <c r="AF840" s="107"/>
      <c r="AG840" s="107"/>
      <c r="AH840" s="107"/>
      <c r="AI840" s="107"/>
      <c r="AJ840" s="107"/>
      <c r="AK840" s="107"/>
      <c r="AL840" s="107"/>
      <c r="AM840" s="107"/>
      <c r="AN840" s="107"/>
      <c r="AO840" s="107"/>
      <c r="AP840" s="107"/>
      <c r="AQ840" s="107"/>
      <c r="AR840" s="107"/>
      <c r="AS840" s="107"/>
      <c r="AT840" s="107"/>
      <c r="AU840" s="107"/>
      <c r="AV840" s="107"/>
      <c r="AW840" s="107"/>
      <c r="AX840" s="107"/>
      <c r="AY840" s="107"/>
      <c r="AZ840" s="107"/>
      <c r="BA840" s="107"/>
      <c r="BB840" s="107"/>
    </row>
    <row r="841" spans="3:54" ht="12.75" customHeight="1" x14ac:dyDescent="0.25">
      <c r="C841" s="107"/>
      <c r="D841" s="107"/>
      <c r="E841" s="107"/>
      <c r="F841" s="107"/>
      <c r="G841" s="107"/>
      <c r="H841" s="107"/>
      <c r="I841" s="107"/>
      <c r="J841" s="107"/>
      <c r="K841" s="107"/>
      <c r="L841" s="107"/>
      <c r="M841" s="107"/>
      <c r="N841" s="107"/>
      <c r="O841" s="107"/>
      <c r="P841" s="107"/>
      <c r="Q841" s="107"/>
      <c r="R841" s="107"/>
      <c r="S841" s="107"/>
      <c r="T841" s="107"/>
      <c r="U841" s="107"/>
      <c r="V841" s="107"/>
      <c r="W841" s="107"/>
      <c r="X841" s="107"/>
      <c r="Y841" s="107"/>
      <c r="Z841" s="107"/>
      <c r="AA841" s="107"/>
      <c r="AB841" s="107"/>
      <c r="AC841" s="107"/>
      <c r="AD841" s="107"/>
      <c r="AE841" s="107"/>
      <c r="AF841" s="107"/>
      <c r="AG841" s="107"/>
      <c r="AH841" s="107"/>
      <c r="AI841" s="107"/>
      <c r="AJ841" s="107"/>
      <c r="AK841" s="107"/>
      <c r="AL841" s="107"/>
      <c r="AM841" s="107"/>
      <c r="AN841" s="107"/>
      <c r="AO841" s="107"/>
      <c r="AP841" s="107"/>
      <c r="AQ841" s="107"/>
      <c r="AR841" s="107"/>
      <c r="AS841" s="107"/>
      <c r="AT841" s="107"/>
      <c r="AU841" s="107"/>
      <c r="AV841" s="107"/>
      <c r="AW841" s="107"/>
      <c r="AX841" s="107"/>
      <c r="AY841" s="107"/>
      <c r="AZ841" s="107"/>
      <c r="BA841" s="107"/>
      <c r="BB841" s="107"/>
    </row>
    <row r="842" spans="3:54" ht="12.75" customHeight="1" x14ac:dyDescent="0.25">
      <c r="C842" s="107"/>
      <c r="D842" s="107"/>
      <c r="E842" s="107"/>
      <c r="F842" s="107"/>
      <c r="G842" s="107"/>
      <c r="H842" s="107"/>
      <c r="I842" s="107"/>
      <c r="J842" s="107"/>
      <c r="K842" s="107"/>
      <c r="L842" s="107"/>
      <c r="M842" s="107"/>
      <c r="N842" s="107"/>
      <c r="O842" s="107"/>
      <c r="P842" s="107"/>
      <c r="Q842" s="107"/>
      <c r="R842" s="107"/>
      <c r="S842" s="107"/>
      <c r="T842" s="107"/>
      <c r="U842" s="107"/>
      <c r="V842" s="107"/>
      <c r="W842" s="107"/>
      <c r="X842" s="107"/>
      <c r="Y842" s="107"/>
      <c r="Z842" s="107"/>
      <c r="AA842" s="107"/>
      <c r="AB842" s="107"/>
      <c r="AC842" s="107"/>
      <c r="AD842" s="107"/>
      <c r="AE842" s="107"/>
      <c r="AF842" s="107"/>
      <c r="AG842" s="107"/>
      <c r="AH842" s="107"/>
      <c r="AI842" s="107"/>
      <c r="AJ842" s="107"/>
      <c r="AK842" s="107"/>
      <c r="AL842" s="107"/>
      <c r="AM842" s="107"/>
      <c r="AN842" s="107"/>
      <c r="AO842" s="107"/>
      <c r="AP842" s="107"/>
      <c r="AQ842" s="107"/>
      <c r="AR842" s="107"/>
      <c r="AS842" s="107"/>
      <c r="AT842" s="107"/>
      <c r="AU842" s="107"/>
      <c r="AV842" s="107"/>
      <c r="AW842" s="107"/>
      <c r="AX842" s="107"/>
      <c r="AY842" s="107"/>
      <c r="AZ842" s="107"/>
      <c r="BA842" s="107"/>
      <c r="BB842" s="107"/>
    </row>
    <row r="843" spans="3:54" ht="12.75" customHeight="1" x14ac:dyDescent="0.25">
      <c r="C843" s="107"/>
      <c r="D843" s="107"/>
      <c r="E843" s="107"/>
      <c r="F843" s="107"/>
      <c r="G843" s="107"/>
      <c r="H843" s="107"/>
      <c r="I843" s="107"/>
      <c r="J843" s="107"/>
      <c r="K843" s="107"/>
      <c r="L843" s="107"/>
      <c r="M843" s="107"/>
      <c r="N843" s="107"/>
      <c r="O843" s="107"/>
      <c r="P843" s="107"/>
      <c r="Q843" s="107"/>
      <c r="R843" s="107"/>
      <c r="S843" s="107"/>
      <c r="T843" s="107"/>
      <c r="U843" s="107"/>
      <c r="V843" s="107"/>
      <c r="W843" s="107"/>
      <c r="X843" s="107"/>
      <c r="Y843" s="107"/>
      <c r="Z843" s="107"/>
      <c r="AA843" s="107"/>
      <c r="AB843" s="107"/>
      <c r="AC843" s="107"/>
      <c r="AD843" s="107"/>
      <c r="AE843" s="107"/>
      <c r="AF843" s="107"/>
      <c r="AG843" s="107"/>
      <c r="AH843" s="107"/>
      <c r="AI843" s="107"/>
      <c r="AJ843" s="107"/>
      <c r="AK843" s="107"/>
      <c r="AL843" s="107"/>
      <c r="AM843" s="107"/>
      <c r="AN843" s="107"/>
      <c r="AO843" s="107"/>
      <c r="AP843" s="107"/>
      <c r="AQ843" s="107"/>
      <c r="AR843" s="107"/>
      <c r="AS843" s="107"/>
      <c r="AT843" s="107"/>
      <c r="AU843" s="107"/>
      <c r="AV843" s="107"/>
      <c r="AW843" s="107"/>
      <c r="AX843" s="107"/>
      <c r="AY843" s="107"/>
      <c r="AZ843" s="107"/>
      <c r="BA843" s="107"/>
      <c r="BB843" s="107"/>
    </row>
    <row r="844" spans="3:54" ht="12.75" customHeight="1" x14ac:dyDescent="0.25">
      <c r="C844" s="107"/>
      <c r="D844" s="107"/>
      <c r="E844" s="107"/>
      <c r="F844" s="107"/>
      <c r="G844" s="107"/>
      <c r="H844" s="107"/>
      <c r="I844" s="107"/>
      <c r="J844" s="107"/>
      <c r="K844" s="107"/>
      <c r="L844" s="107"/>
      <c r="M844" s="107"/>
      <c r="N844" s="107"/>
      <c r="O844" s="107"/>
      <c r="P844" s="107"/>
      <c r="Q844" s="107"/>
      <c r="R844" s="107"/>
      <c r="S844" s="107"/>
      <c r="T844" s="107"/>
      <c r="U844" s="107"/>
      <c r="V844" s="107"/>
      <c r="W844" s="107"/>
      <c r="X844" s="107"/>
      <c r="Y844" s="107"/>
      <c r="Z844" s="107"/>
      <c r="AA844" s="107"/>
      <c r="AB844" s="107"/>
      <c r="AC844" s="107"/>
      <c r="AD844" s="107"/>
      <c r="AE844" s="107"/>
      <c r="AF844" s="107"/>
      <c r="AG844" s="107"/>
      <c r="AH844" s="107"/>
      <c r="AI844" s="107"/>
      <c r="AJ844" s="107"/>
      <c r="AK844" s="107"/>
      <c r="AL844" s="107"/>
      <c r="AM844" s="107"/>
      <c r="AN844" s="107"/>
      <c r="AO844" s="107"/>
      <c r="AP844" s="107"/>
      <c r="AQ844" s="107"/>
      <c r="AR844" s="107"/>
      <c r="AS844" s="107"/>
      <c r="AT844" s="107"/>
      <c r="AU844" s="107"/>
      <c r="AV844" s="107"/>
      <c r="AW844" s="107"/>
      <c r="AX844" s="107"/>
      <c r="AY844" s="107"/>
      <c r="AZ844" s="107"/>
      <c r="BA844" s="107"/>
      <c r="BB844" s="107"/>
    </row>
    <row r="845" spans="3:54" ht="12.75" customHeight="1" x14ac:dyDescent="0.25">
      <c r="C845" s="107"/>
      <c r="D845" s="107"/>
      <c r="E845" s="107"/>
      <c r="F845" s="107"/>
      <c r="G845" s="107"/>
      <c r="H845" s="107"/>
      <c r="I845" s="107"/>
      <c r="J845" s="107"/>
      <c r="K845" s="107"/>
      <c r="L845" s="107"/>
      <c r="M845" s="107"/>
      <c r="N845" s="107"/>
      <c r="O845" s="107"/>
      <c r="P845" s="107"/>
      <c r="Q845" s="107"/>
      <c r="R845" s="107"/>
      <c r="S845" s="107"/>
      <c r="T845" s="107"/>
      <c r="U845" s="107"/>
      <c r="V845" s="107"/>
      <c r="W845" s="107"/>
      <c r="X845" s="107"/>
      <c r="Y845" s="107"/>
      <c r="Z845" s="107"/>
      <c r="AA845" s="107"/>
      <c r="AB845" s="107"/>
      <c r="AC845" s="107"/>
      <c r="AD845" s="107"/>
      <c r="AE845" s="107"/>
      <c r="AF845" s="107"/>
      <c r="AG845" s="107"/>
      <c r="AH845" s="107"/>
      <c r="AI845" s="107"/>
      <c r="AJ845" s="107"/>
      <c r="AK845" s="107"/>
      <c r="AL845" s="107"/>
      <c r="AM845" s="107"/>
      <c r="AN845" s="107"/>
      <c r="AO845" s="107"/>
      <c r="AP845" s="107"/>
      <c r="AQ845" s="107"/>
      <c r="AR845" s="107"/>
      <c r="AS845" s="107"/>
      <c r="AT845" s="107"/>
      <c r="AU845" s="107"/>
      <c r="AV845" s="107"/>
      <c r="AW845" s="107"/>
      <c r="AX845" s="107"/>
      <c r="AY845" s="107"/>
      <c r="AZ845" s="107"/>
      <c r="BA845" s="107"/>
      <c r="BB845" s="107"/>
    </row>
    <row r="846" spans="3:54" ht="12.75" customHeight="1" x14ac:dyDescent="0.25">
      <c r="C846" s="107"/>
      <c r="D846" s="107"/>
      <c r="E846" s="107"/>
      <c r="F846" s="107"/>
      <c r="G846" s="107"/>
      <c r="H846" s="107"/>
      <c r="I846" s="107"/>
      <c r="J846" s="107"/>
      <c r="K846" s="107"/>
      <c r="L846" s="107"/>
      <c r="M846" s="107"/>
      <c r="N846" s="107"/>
      <c r="O846" s="107"/>
      <c r="P846" s="107"/>
      <c r="Q846" s="107"/>
      <c r="R846" s="107"/>
      <c r="S846" s="107"/>
      <c r="T846" s="107"/>
      <c r="U846" s="107"/>
      <c r="V846" s="107"/>
      <c r="W846" s="107"/>
      <c r="X846" s="107"/>
      <c r="Y846" s="107"/>
      <c r="Z846" s="107"/>
      <c r="AA846" s="107"/>
      <c r="AB846" s="107"/>
      <c r="AC846" s="107"/>
      <c r="AD846" s="107"/>
      <c r="AE846" s="107"/>
      <c r="AF846" s="107"/>
      <c r="AG846" s="107"/>
      <c r="AH846" s="107"/>
      <c r="AI846" s="107"/>
      <c r="AJ846" s="107"/>
      <c r="AK846" s="107"/>
      <c r="AL846" s="107"/>
      <c r="AM846" s="107"/>
      <c r="AN846" s="107"/>
      <c r="AO846" s="107"/>
      <c r="AP846" s="107"/>
      <c r="AQ846" s="107"/>
      <c r="AR846" s="107"/>
      <c r="AS846" s="107"/>
      <c r="AT846" s="107"/>
      <c r="AU846" s="107"/>
      <c r="AV846" s="107"/>
      <c r="AW846" s="107"/>
      <c r="AX846" s="107"/>
      <c r="AY846" s="107"/>
      <c r="AZ846" s="107"/>
      <c r="BA846" s="107"/>
      <c r="BB846" s="107"/>
    </row>
    <row r="847" spans="3:54" ht="12.75" customHeight="1" x14ac:dyDescent="0.25">
      <c r="C847" s="107"/>
      <c r="D847" s="107"/>
      <c r="E847" s="107"/>
      <c r="F847" s="107"/>
      <c r="G847" s="107"/>
      <c r="H847" s="107"/>
      <c r="I847" s="107"/>
      <c r="J847" s="107"/>
      <c r="K847" s="107"/>
      <c r="L847" s="107"/>
      <c r="M847" s="107"/>
      <c r="N847" s="107"/>
      <c r="O847" s="107"/>
      <c r="P847" s="107"/>
      <c r="Q847" s="107"/>
      <c r="R847" s="107"/>
      <c r="S847" s="107"/>
      <c r="T847" s="107"/>
      <c r="U847" s="107"/>
      <c r="V847" s="107"/>
      <c r="W847" s="107"/>
      <c r="X847" s="107"/>
      <c r="Y847" s="107"/>
      <c r="Z847" s="107"/>
      <c r="AA847" s="107"/>
      <c r="AB847" s="107"/>
      <c r="AC847" s="107"/>
      <c r="AD847" s="107"/>
      <c r="AE847" s="107"/>
      <c r="AF847" s="107"/>
      <c r="AG847" s="107"/>
      <c r="AH847" s="107"/>
      <c r="AI847" s="107"/>
      <c r="AJ847" s="107"/>
      <c r="AK847" s="107"/>
      <c r="AL847" s="107"/>
      <c r="AM847" s="107"/>
      <c r="AN847" s="107"/>
      <c r="AO847" s="107"/>
      <c r="AP847" s="107"/>
      <c r="AQ847" s="107"/>
      <c r="AR847" s="107"/>
      <c r="AS847" s="107"/>
      <c r="AT847" s="107"/>
      <c r="AU847" s="107"/>
      <c r="AV847" s="107"/>
      <c r="AW847" s="107"/>
      <c r="AX847" s="107"/>
      <c r="AY847" s="107"/>
      <c r="AZ847" s="107"/>
      <c r="BA847" s="107"/>
      <c r="BB847" s="107"/>
    </row>
    <row r="848" spans="3:54" ht="12.75" customHeight="1" x14ac:dyDescent="0.25">
      <c r="C848" s="107"/>
      <c r="D848" s="107"/>
      <c r="E848" s="107"/>
      <c r="F848" s="107"/>
      <c r="G848" s="107"/>
      <c r="H848" s="107"/>
      <c r="I848" s="107"/>
      <c r="J848" s="107"/>
      <c r="K848" s="107"/>
      <c r="L848" s="107"/>
      <c r="M848" s="107"/>
      <c r="N848" s="107"/>
      <c r="O848" s="107"/>
      <c r="P848" s="107"/>
      <c r="Q848" s="107"/>
      <c r="R848" s="107"/>
      <c r="S848" s="107"/>
      <c r="T848" s="107"/>
      <c r="U848" s="107"/>
      <c r="V848" s="107"/>
      <c r="W848" s="107"/>
      <c r="X848" s="107"/>
      <c r="Y848" s="107"/>
      <c r="Z848" s="107"/>
      <c r="AA848" s="107"/>
      <c r="AB848" s="107"/>
      <c r="AC848" s="107"/>
      <c r="AD848" s="107"/>
      <c r="AE848" s="107"/>
      <c r="AF848" s="107"/>
      <c r="AG848" s="107"/>
      <c r="AH848" s="107"/>
      <c r="AI848" s="107"/>
      <c r="AJ848" s="107"/>
      <c r="AK848" s="107"/>
      <c r="AL848" s="107"/>
      <c r="AM848" s="107"/>
      <c r="AN848" s="107"/>
      <c r="AO848" s="107"/>
      <c r="AP848" s="107"/>
      <c r="AQ848" s="107"/>
      <c r="AR848" s="107"/>
      <c r="AS848" s="107"/>
      <c r="AT848" s="107"/>
      <c r="AU848" s="107"/>
      <c r="AV848" s="107"/>
      <c r="AW848" s="107"/>
      <c r="AX848" s="107"/>
      <c r="AY848" s="107"/>
      <c r="AZ848" s="107"/>
      <c r="BA848" s="107"/>
      <c r="BB848" s="107"/>
    </row>
    <row r="849" spans="3:54" ht="12.75" customHeight="1" x14ac:dyDescent="0.25">
      <c r="C849" s="107"/>
      <c r="D849" s="107"/>
      <c r="E849" s="107"/>
      <c r="F849" s="107"/>
      <c r="G849" s="107"/>
      <c r="H849" s="107"/>
      <c r="I849" s="107"/>
      <c r="J849" s="107"/>
      <c r="K849" s="107"/>
      <c r="L849" s="107"/>
      <c r="M849" s="107"/>
      <c r="N849" s="107"/>
      <c r="O849" s="107"/>
      <c r="P849" s="107"/>
      <c r="Q849" s="107"/>
      <c r="R849" s="107"/>
      <c r="S849" s="107"/>
      <c r="T849" s="107"/>
      <c r="U849" s="107"/>
      <c r="V849" s="107"/>
      <c r="W849" s="107"/>
      <c r="X849" s="107"/>
      <c r="Y849" s="107"/>
      <c r="Z849" s="107"/>
      <c r="AA849" s="107"/>
      <c r="AB849" s="107"/>
      <c r="AC849" s="107"/>
      <c r="AD849" s="107"/>
      <c r="AE849" s="107"/>
      <c r="AF849" s="107"/>
      <c r="AG849" s="107"/>
      <c r="AH849" s="107"/>
      <c r="AI849" s="107"/>
      <c r="AJ849" s="107"/>
      <c r="AK849" s="107"/>
      <c r="AL849" s="107"/>
      <c r="AM849" s="107"/>
      <c r="AN849" s="107"/>
      <c r="AO849" s="107"/>
      <c r="AP849" s="107"/>
      <c r="AQ849" s="107"/>
      <c r="AR849" s="107"/>
      <c r="AS849" s="107"/>
      <c r="AT849" s="107"/>
      <c r="AU849" s="107"/>
      <c r="AV849" s="107"/>
      <c r="AW849" s="107"/>
      <c r="AX849" s="107"/>
      <c r="AY849" s="107"/>
      <c r="AZ849" s="107"/>
      <c r="BA849" s="107"/>
      <c r="BB849" s="107"/>
    </row>
    <row r="850" spans="3:54" ht="12.75" customHeight="1" x14ac:dyDescent="0.25">
      <c r="C850" s="107"/>
      <c r="D850" s="107"/>
      <c r="E850" s="107"/>
      <c r="F850" s="107"/>
      <c r="G850" s="107"/>
      <c r="H850" s="107"/>
      <c r="I850" s="107"/>
      <c r="J850" s="107"/>
      <c r="K850" s="107"/>
      <c r="L850" s="107"/>
      <c r="M850" s="107"/>
      <c r="N850" s="107"/>
      <c r="O850" s="107"/>
      <c r="P850" s="107"/>
      <c r="Q850" s="107"/>
      <c r="R850" s="107"/>
      <c r="S850" s="107"/>
      <c r="T850" s="107"/>
      <c r="U850" s="107"/>
      <c r="V850" s="107"/>
      <c r="W850" s="107"/>
      <c r="X850" s="107"/>
      <c r="Y850" s="107"/>
      <c r="Z850" s="107"/>
      <c r="AA850" s="107"/>
      <c r="AB850" s="107"/>
      <c r="AC850" s="107"/>
      <c r="AD850" s="107"/>
      <c r="AE850" s="107"/>
      <c r="AF850" s="107"/>
      <c r="AG850" s="107"/>
      <c r="AH850" s="107"/>
      <c r="AI850" s="107"/>
      <c r="AJ850" s="107"/>
      <c r="AK850" s="107"/>
      <c r="AL850" s="107"/>
      <c r="AM850" s="107"/>
      <c r="AN850" s="107"/>
      <c r="AO850" s="107"/>
      <c r="AP850" s="107"/>
      <c r="AQ850" s="107"/>
      <c r="AR850" s="107"/>
      <c r="AS850" s="107"/>
      <c r="AT850" s="107"/>
      <c r="AU850" s="107"/>
      <c r="AV850" s="107"/>
      <c r="AW850" s="107"/>
      <c r="AX850" s="107"/>
      <c r="AY850" s="107"/>
      <c r="AZ850" s="107"/>
      <c r="BA850" s="107"/>
      <c r="BB850" s="107"/>
    </row>
    <row r="851" spans="3:54" ht="12.75" customHeight="1" x14ac:dyDescent="0.25">
      <c r="C851" s="107"/>
      <c r="D851" s="107"/>
      <c r="E851" s="107"/>
      <c r="F851" s="107"/>
      <c r="G851" s="107"/>
      <c r="H851" s="107"/>
      <c r="I851" s="107"/>
      <c r="J851" s="107"/>
      <c r="K851" s="107"/>
      <c r="L851" s="107"/>
      <c r="M851" s="107"/>
      <c r="N851" s="107"/>
      <c r="O851" s="107"/>
      <c r="P851" s="107"/>
      <c r="Q851" s="107"/>
      <c r="R851" s="107"/>
      <c r="S851" s="107"/>
      <c r="T851" s="107"/>
      <c r="U851" s="107"/>
      <c r="V851" s="107"/>
      <c r="W851" s="107"/>
      <c r="X851" s="107"/>
      <c r="Y851" s="107"/>
      <c r="Z851" s="107"/>
      <c r="AA851" s="107"/>
      <c r="AB851" s="107"/>
      <c r="AC851" s="107"/>
      <c r="AD851" s="107"/>
      <c r="AE851" s="107"/>
      <c r="AF851" s="107"/>
      <c r="AG851" s="107"/>
      <c r="AH851" s="107"/>
      <c r="AI851" s="107"/>
      <c r="AJ851" s="107"/>
      <c r="AK851" s="107"/>
      <c r="AL851" s="107"/>
      <c r="AM851" s="107"/>
      <c r="AN851" s="107"/>
      <c r="AO851" s="107"/>
      <c r="AP851" s="107"/>
      <c r="AQ851" s="107"/>
      <c r="AR851" s="107"/>
      <c r="AS851" s="107"/>
      <c r="AT851" s="107"/>
      <c r="AU851" s="107"/>
      <c r="AV851" s="107"/>
      <c r="AW851" s="107"/>
      <c r="AX851" s="107"/>
      <c r="AY851" s="107"/>
      <c r="AZ851" s="107"/>
      <c r="BA851" s="107"/>
      <c r="BB851" s="107"/>
    </row>
    <row r="852" spans="3:54" ht="12.75" customHeight="1" x14ac:dyDescent="0.25">
      <c r="C852" s="107"/>
      <c r="D852" s="107"/>
      <c r="E852" s="107"/>
      <c r="F852" s="107"/>
      <c r="G852" s="107"/>
      <c r="H852" s="107"/>
      <c r="I852" s="107"/>
      <c r="J852" s="107"/>
      <c r="K852" s="107"/>
      <c r="L852" s="107"/>
      <c r="M852" s="107"/>
      <c r="N852" s="107"/>
      <c r="O852" s="107"/>
      <c r="P852" s="107"/>
      <c r="Q852" s="107"/>
      <c r="R852" s="107"/>
      <c r="S852" s="107"/>
      <c r="T852" s="107"/>
      <c r="U852" s="107"/>
      <c r="V852" s="107"/>
      <c r="W852" s="107"/>
      <c r="X852" s="107"/>
      <c r="Y852" s="107"/>
      <c r="Z852" s="107"/>
      <c r="AA852" s="107"/>
      <c r="AB852" s="107"/>
      <c r="AC852" s="107"/>
      <c r="AD852" s="107"/>
      <c r="AE852" s="107"/>
      <c r="AF852" s="107"/>
      <c r="AG852" s="107"/>
      <c r="AH852" s="107"/>
      <c r="AI852" s="107"/>
      <c r="AJ852" s="107"/>
      <c r="AK852" s="107"/>
      <c r="AL852" s="107"/>
      <c r="AM852" s="107"/>
      <c r="AN852" s="107"/>
      <c r="AO852" s="107"/>
      <c r="AP852" s="107"/>
      <c r="AQ852" s="107"/>
      <c r="AR852" s="107"/>
      <c r="AS852" s="107"/>
      <c r="AT852" s="107"/>
      <c r="AU852" s="107"/>
      <c r="AV852" s="107"/>
      <c r="AW852" s="107"/>
      <c r="AX852" s="107"/>
      <c r="AY852" s="107"/>
      <c r="AZ852" s="107"/>
      <c r="BA852" s="107"/>
      <c r="BB852" s="107"/>
    </row>
    <row r="853" spans="3:54" ht="12.75" customHeight="1" x14ac:dyDescent="0.25">
      <c r="C853" s="107"/>
      <c r="D853" s="107"/>
      <c r="E853" s="107"/>
      <c r="F853" s="107"/>
      <c r="G853" s="107"/>
      <c r="H853" s="107"/>
      <c r="I853" s="107"/>
      <c r="J853" s="107"/>
      <c r="K853" s="107"/>
      <c r="L853" s="107"/>
      <c r="M853" s="107"/>
      <c r="N853" s="107"/>
      <c r="O853" s="107"/>
      <c r="P853" s="107"/>
      <c r="Q853" s="107"/>
      <c r="R853" s="107"/>
      <c r="S853" s="107"/>
      <c r="T853" s="107"/>
      <c r="U853" s="107"/>
      <c r="V853" s="107"/>
      <c r="W853" s="107"/>
      <c r="X853" s="107"/>
      <c r="Y853" s="107"/>
      <c r="Z853" s="107"/>
      <c r="AA853" s="107"/>
      <c r="AB853" s="107"/>
      <c r="AC853" s="107"/>
      <c r="AD853" s="107"/>
      <c r="AE853" s="107"/>
      <c r="AF853" s="107"/>
      <c r="AG853" s="107"/>
      <c r="AH853" s="107"/>
      <c r="AI853" s="107"/>
      <c r="AJ853" s="107"/>
      <c r="AK853" s="107"/>
      <c r="AL853" s="107"/>
      <c r="AM853" s="107"/>
      <c r="AN853" s="107"/>
      <c r="AO853" s="107"/>
      <c r="AP853" s="107"/>
      <c r="AQ853" s="107"/>
      <c r="AR853" s="107"/>
      <c r="AS853" s="107"/>
      <c r="AT853" s="107"/>
      <c r="AU853" s="107"/>
      <c r="AV853" s="107"/>
      <c r="AW853" s="107"/>
      <c r="AX853" s="107"/>
      <c r="AY853" s="107"/>
      <c r="AZ853" s="107"/>
      <c r="BA853" s="107"/>
      <c r="BB853" s="107"/>
    </row>
    <row r="854" spans="3:54" ht="12.75" customHeight="1" x14ac:dyDescent="0.25">
      <c r="C854" s="107"/>
      <c r="D854" s="107"/>
      <c r="E854" s="107"/>
      <c r="F854" s="107"/>
      <c r="G854" s="107"/>
      <c r="H854" s="107"/>
      <c r="I854" s="107"/>
      <c r="J854" s="107"/>
      <c r="K854" s="107"/>
      <c r="L854" s="107"/>
      <c r="M854" s="107"/>
      <c r="N854" s="107"/>
      <c r="O854" s="107"/>
      <c r="P854" s="107"/>
      <c r="Q854" s="107"/>
      <c r="R854" s="107"/>
      <c r="S854" s="107"/>
      <c r="T854" s="107"/>
      <c r="U854" s="107"/>
      <c r="V854" s="107"/>
      <c r="W854" s="107"/>
      <c r="X854" s="107"/>
      <c r="Y854" s="107"/>
      <c r="Z854" s="107"/>
      <c r="AA854" s="107"/>
      <c r="AB854" s="107"/>
      <c r="AC854" s="107"/>
      <c r="AD854" s="107"/>
      <c r="AE854" s="107"/>
      <c r="AF854" s="107"/>
      <c r="AG854" s="107"/>
      <c r="AH854" s="107"/>
      <c r="AI854" s="107"/>
      <c r="AJ854" s="107"/>
      <c r="AK854" s="107"/>
      <c r="AL854" s="107"/>
      <c r="AM854" s="107"/>
      <c r="AN854" s="107"/>
      <c r="AO854" s="107"/>
      <c r="AP854" s="107"/>
      <c r="AQ854" s="107"/>
      <c r="AR854" s="107"/>
      <c r="AS854" s="107"/>
      <c r="AT854" s="107"/>
      <c r="AU854" s="107"/>
      <c r="AV854" s="107"/>
      <c r="AW854" s="107"/>
      <c r="AX854" s="107"/>
      <c r="AY854" s="107"/>
      <c r="AZ854" s="107"/>
      <c r="BA854" s="107"/>
      <c r="BB854" s="107"/>
    </row>
    <row r="855" spans="3:54" ht="12.75" customHeight="1" x14ac:dyDescent="0.25">
      <c r="C855" s="107"/>
      <c r="D855" s="107"/>
      <c r="E855" s="107"/>
      <c r="F855" s="107"/>
      <c r="G855" s="107"/>
      <c r="H855" s="107"/>
      <c r="I855" s="107"/>
      <c r="J855" s="107"/>
      <c r="K855" s="107"/>
      <c r="L855" s="107"/>
      <c r="M855" s="107"/>
      <c r="N855" s="107"/>
      <c r="O855" s="107"/>
      <c r="P855" s="107"/>
      <c r="Q855" s="107"/>
      <c r="R855" s="107"/>
      <c r="S855" s="107"/>
      <c r="T855" s="107"/>
      <c r="U855" s="107"/>
      <c r="V855" s="107"/>
      <c r="W855" s="107"/>
      <c r="X855" s="107"/>
      <c r="Y855" s="107"/>
      <c r="Z855" s="107"/>
      <c r="AA855" s="107"/>
      <c r="AB855" s="107"/>
      <c r="AC855" s="107"/>
      <c r="AD855" s="107"/>
      <c r="AE855" s="107"/>
      <c r="AF855" s="107"/>
      <c r="AG855" s="107"/>
      <c r="AH855" s="107"/>
      <c r="AI855" s="107"/>
      <c r="AJ855" s="107"/>
      <c r="AK855" s="107"/>
      <c r="AL855" s="107"/>
      <c r="AM855" s="107"/>
      <c r="AN855" s="107"/>
      <c r="AO855" s="107"/>
      <c r="AP855" s="107"/>
      <c r="AQ855" s="107"/>
      <c r="AR855" s="107"/>
      <c r="AS855" s="107"/>
      <c r="AT855" s="107"/>
      <c r="AU855" s="107"/>
      <c r="AV855" s="107"/>
      <c r="AW855" s="107"/>
      <c r="AX855" s="107"/>
      <c r="AY855" s="107"/>
      <c r="AZ855" s="107"/>
      <c r="BA855" s="107"/>
      <c r="BB855" s="107"/>
    </row>
    <row r="856" spans="3:54" ht="12.75" customHeight="1" x14ac:dyDescent="0.25">
      <c r="C856" s="107"/>
      <c r="D856" s="107"/>
      <c r="E856" s="107"/>
      <c r="F856" s="107"/>
      <c r="G856" s="107"/>
      <c r="H856" s="107"/>
      <c r="I856" s="107"/>
      <c r="J856" s="107"/>
      <c r="K856" s="107"/>
      <c r="L856" s="107"/>
      <c r="M856" s="107"/>
      <c r="N856" s="107"/>
      <c r="O856" s="107"/>
      <c r="P856" s="107"/>
      <c r="Q856" s="107"/>
      <c r="R856" s="107"/>
      <c r="S856" s="107"/>
      <c r="T856" s="107"/>
      <c r="U856" s="107"/>
      <c r="V856" s="107"/>
      <c r="W856" s="107"/>
      <c r="X856" s="107"/>
      <c r="Y856" s="107"/>
      <c r="Z856" s="107"/>
      <c r="AA856" s="107"/>
      <c r="AB856" s="107"/>
      <c r="AC856" s="107"/>
      <c r="AD856" s="107"/>
      <c r="AE856" s="107"/>
      <c r="AF856" s="107"/>
      <c r="AG856" s="107"/>
      <c r="AH856" s="107"/>
      <c r="AI856" s="107"/>
      <c r="AJ856" s="107"/>
      <c r="AK856" s="107"/>
      <c r="AL856" s="107"/>
      <c r="AM856" s="107"/>
      <c r="AN856" s="107"/>
      <c r="AO856" s="107"/>
      <c r="AP856" s="107"/>
      <c r="AQ856" s="107"/>
      <c r="AR856" s="107"/>
      <c r="AS856" s="107"/>
      <c r="AT856" s="107"/>
      <c r="AU856" s="107"/>
      <c r="AV856" s="107"/>
      <c r="AW856" s="107"/>
      <c r="AX856" s="107"/>
      <c r="AY856" s="107"/>
      <c r="AZ856" s="107"/>
      <c r="BA856" s="107"/>
      <c r="BB856" s="107"/>
    </row>
    <row r="857" spans="3:54" ht="12.75" customHeight="1" x14ac:dyDescent="0.25">
      <c r="C857" s="107"/>
      <c r="D857" s="107"/>
      <c r="E857" s="107"/>
      <c r="F857" s="107"/>
      <c r="G857" s="107"/>
      <c r="H857" s="107"/>
      <c r="I857" s="107"/>
      <c r="J857" s="107"/>
      <c r="K857" s="107"/>
      <c r="L857" s="107"/>
      <c r="M857" s="107"/>
      <c r="N857" s="107"/>
      <c r="O857" s="107"/>
      <c r="P857" s="107"/>
      <c r="Q857" s="107"/>
      <c r="R857" s="107"/>
      <c r="S857" s="107"/>
      <c r="T857" s="107"/>
      <c r="U857" s="107"/>
      <c r="V857" s="107"/>
      <c r="W857" s="107"/>
      <c r="X857" s="107"/>
      <c r="Y857" s="107"/>
      <c r="Z857" s="107"/>
      <c r="AA857" s="107"/>
      <c r="AB857" s="107"/>
      <c r="AC857" s="107"/>
      <c r="AD857" s="107"/>
      <c r="AE857" s="107"/>
      <c r="AF857" s="107"/>
      <c r="AG857" s="107"/>
      <c r="AH857" s="107"/>
      <c r="AI857" s="107"/>
      <c r="AJ857" s="107"/>
      <c r="AK857" s="107"/>
      <c r="AL857" s="107"/>
      <c r="AM857" s="107"/>
      <c r="AN857" s="107"/>
      <c r="AO857" s="107"/>
      <c r="AP857" s="107"/>
      <c r="AQ857" s="107"/>
      <c r="AR857" s="107"/>
      <c r="AS857" s="107"/>
      <c r="AT857" s="107"/>
      <c r="AU857" s="107"/>
      <c r="AV857" s="107"/>
      <c r="AW857" s="107"/>
      <c r="AX857" s="107"/>
      <c r="AY857" s="107"/>
      <c r="AZ857" s="107"/>
      <c r="BA857" s="107"/>
      <c r="BB857" s="107"/>
    </row>
    <row r="858" spans="3:54" ht="12.75" customHeight="1" x14ac:dyDescent="0.25">
      <c r="C858" s="107"/>
      <c r="D858" s="107"/>
      <c r="E858" s="107"/>
      <c r="F858" s="107"/>
      <c r="G858" s="107"/>
      <c r="H858" s="107"/>
      <c r="I858" s="107"/>
      <c r="J858" s="107"/>
      <c r="K858" s="107"/>
      <c r="L858" s="107"/>
      <c r="M858" s="107"/>
      <c r="N858" s="107"/>
      <c r="O858" s="107"/>
      <c r="P858" s="107"/>
      <c r="Q858" s="107"/>
      <c r="R858" s="107"/>
      <c r="S858" s="107"/>
      <c r="T858" s="107"/>
      <c r="U858" s="107"/>
      <c r="V858" s="107"/>
      <c r="W858" s="107"/>
      <c r="X858" s="107"/>
      <c r="Y858" s="107"/>
      <c r="Z858" s="107"/>
      <c r="AA858" s="107"/>
      <c r="AB858" s="107"/>
      <c r="AC858" s="107"/>
      <c r="AD858" s="107"/>
      <c r="AE858" s="107"/>
      <c r="AF858" s="107"/>
      <c r="AG858" s="107"/>
      <c r="AH858" s="107"/>
      <c r="AI858" s="107"/>
      <c r="AJ858" s="107"/>
      <c r="AK858" s="107"/>
      <c r="AL858" s="107"/>
      <c r="AM858" s="107"/>
      <c r="AN858" s="107"/>
      <c r="AO858" s="107"/>
      <c r="AP858" s="107"/>
      <c r="AQ858" s="107"/>
      <c r="AR858" s="107"/>
      <c r="AS858" s="107"/>
      <c r="AT858" s="107"/>
      <c r="AU858" s="107"/>
      <c r="AV858" s="107"/>
      <c r="AW858" s="107"/>
      <c r="AX858" s="107"/>
      <c r="AY858" s="107"/>
      <c r="AZ858" s="107"/>
      <c r="BA858" s="107"/>
      <c r="BB858" s="107"/>
    </row>
    <row r="859" spans="3:54" ht="12.75" customHeight="1" x14ac:dyDescent="0.25">
      <c r="C859" s="107"/>
      <c r="D859" s="107"/>
      <c r="E859" s="107"/>
      <c r="F859" s="107"/>
      <c r="G859" s="107"/>
      <c r="H859" s="107"/>
      <c r="I859" s="107"/>
      <c r="J859" s="107"/>
      <c r="K859" s="107"/>
      <c r="L859" s="107"/>
      <c r="M859" s="107"/>
      <c r="N859" s="107"/>
      <c r="O859" s="107"/>
      <c r="P859" s="107"/>
      <c r="Q859" s="107"/>
      <c r="R859" s="107"/>
      <c r="S859" s="107"/>
      <c r="T859" s="107"/>
      <c r="U859" s="107"/>
      <c r="V859" s="107"/>
      <c r="W859" s="107"/>
      <c r="X859" s="107"/>
      <c r="Y859" s="107"/>
      <c r="Z859" s="107"/>
      <c r="AA859" s="107"/>
      <c r="AB859" s="107"/>
      <c r="AC859" s="107"/>
      <c r="AD859" s="107"/>
      <c r="AE859" s="107"/>
      <c r="AF859" s="107"/>
      <c r="AG859" s="107"/>
      <c r="AH859" s="107"/>
      <c r="AI859" s="107"/>
      <c r="AJ859" s="107"/>
      <c r="AK859" s="107"/>
      <c r="AL859" s="107"/>
      <c r="AM859" s="107"/>
      <c r="AN859" s="107"/>
      <c r="AO859" s="107"/>
      <c r="AP859" s="107"/>
      <c r="AQ859" s="107"/>
      <c r="AR859" s="107"/>
      <c r="AS859" s="107"/>
      <c r="AT859" s="107"/>
      <c r="AU859" s="107"/>
      <c r="AV859" s="107"/>
      <c r="AW859" s="107"/>
      <c r="AX859" s="107"/>
      <c r="AY859" s="107"/>
      <c r="AZ859" s="107"/>
      <c r="BA859" s="107"/>
      <c r="BB859" s="107"/>
    </row>
    <row r="860" spans="3:54" ht="12.75" customHeight="1" x14ac:dyDescent="0.25">
      <c r="C860" s="107"/>
      <c r="D860" s="107"/>
      <c r="E860" s="107"/>
      <c r="F860" s="107"/>
      <c r="G860" s="107"/>
      <c r="H860" s="107"/>
      <c r="I860" s="107"/>
      <c r="J860" s="107"/>
      <c r="K860" s="107"/>
      <c r="L860" s="107"/>
      <c r="M860" s="107"/>
      <c r="N860" s="107"/>
      <c r="O860" s="107"/>
      <c r="P860" s="107"/>
      <c r="Q860" s="107"/>
      <c r="R860" s="107"/>
      <c r="S860" s="107"/>
      <c r="T860" s="107"/>
      <c r="U860" s="107"/>
      <c r="V860" s="107"/>
      <c r="W860" s="107"/>
      <c r="X860" s="107"/>
      <c r="Y860" s="107"/>
      <c r="Z860" s="107"/>
      <c r="AA860" s="107"/>
      <c r="AB860" s="107"/>
      <c r="AC860" s="107"/>
      <c r="AD860" s="107"/>
      <c r="AE860" s="107"/>
      <c r="AF860" s="107"/>
      <c r="AG860" s="107"/>
      <c r="AH860" s="107"/>
      <c r="AI860" s="107"/>
      <c r="AJ860" s="107"/>
      <c r="AK860" s="107"/>
      <c r="AL860" s="107"/>
      <c r="AM860" s="107"/>
      <c r="AN860" s="107"/>
      <c r="AO860" s="107"/>
      <c r="AP860" s="107"/>
      <c r="AQ860" s="107"/>
      <c r="AR860" s="107"/>
      <c r="AS860" s="107"/>
      <c r="AT860" s="107"/>
      <c r="AU860" s="107"/>
      <c r="AV860" s="107"/>
      <c r="AW860" s="107"/>
      <c r="AX860" s="107"/>
      <c r="AY860" s="107"/>
      <c r="AZ860" s="107"/>
      <c r="BA860" s="107"/>
      <c r="BB860" s="107"/>
    </row>
    <row r="861" spans="3:54" ht="12.75" customHeight="1" x14ac:dyDescent="0.25">
      <c r="C861" s="107"/>
      <c r="D861" s="107"/>
      <c r="E861" s="107"/>
      <c r="F861" s="107"/>
      <c r="G861" s="107"/>
      <c r="H861" s="107"/>
      <c r="I861" s="107"/>
      <c r="J861" s="107"/>
      <c r="K861" s="107"/>
      <c r="L861" s="107"/>
      <c r="M861" s="107"/>
      <c r="N861" s="107"/>
      <c r="O861" s="107"/>
      <c r="P861" s="107"/>
      <c r="Q861" s="107"/>
      <c r="R861" s="107"/>
      <c r="S861" s="107"/>
      <c r="T861" s="107"/>
      <c r="U861" s="107"/>
      <c r="V861" s="107"/>
      <c r="W861" s="107"/>
      <c r="X861" s="107"/>
      <c r="Y861" s="107"/>
      <c r="Z861" s="107"/>
      <c r="AA861" s="107"/>
      <c r="AB861" s="107"/>
      <c r="AC861" s="107"/>
      <c r="AD861" s="107"/>
      <c r="AE861" s="107"/>
      <c r="AF861" s="107"/>
      <c r="AG861" s="107"/>
      <c r="AH861" s="107"/>
      <c r="AI861" s="107"/>
      <c r="AJ861" s="107"/>
      <c r="AK861" s="107"/>
      <c r="AL861" s="107"/>
      <c r="AM861" s="107"/>
      <c r="AN861" s="107"/>
      <c r="AO861" s="107"/>
      <c r="AP861" s="107"/>
      <c r="AQ861" s="107"/>
      <c r="AR861" s="107"/>
      <c r="AS861" s="107"/>
      <c r="AT861" s="107"/>
      <c r="AU861" s="107"/>
      <c r="AV861" s="107"/>
      <c r="AW861" s="107"/>
      <c r="AX861" s="107"/>
      <c r="AY861" s="107"/>
      <c r="AZ861" s="107"/>
      <c r="BA861" s="107"/>
      <c r="BB861" s="107"/>
    </row>
    <row r="862" spans="3:54" ht="12.75" customHeight="1" x14ac:dyDescent="0.25">
      <c r="C862" s="107"/>
      <c r="D862" s="107"/>
      <c r="E862" s="107"/>
      <c r="F862" s="107"/>
      <c r="G862" s="107"/>
      <c r="H862" s="107"/>
      <c r="I862" s="107"/>
      <c r="J862" s="107"/>
      <c r="K862" s="107"/>
      <c r="L862" s="107"/>
      <c r="M862" s="107"/>
      <c r="N862" s="107"/>
      <c r="O862" s="107"/>
      <c r="P862" s="107"/>
      <c r="Q862" s="107"/>
      <c r="R862" s="107"/>
      <c r="S862" s="107"/>
      <c r="T862" s="107"/>
      <c r="U862" s="107"/>
      <c r="V862" s="107"/>
      <c r="W862" s="107"/>
      <c r="X862" s="107"/>
      <c r="Y862" s="107"/>
      <c r="Z862" s="107"/>
      <c r="AA862" s="107"/>
      <c r="AB862" s="107"/>
      <c r="AC862" s="107"/>
      <c r="AD862" s="107"/>
      <c r="AE862" s="107"/>
      <c r="AF862" s="107"/>
      <c r="AG862" s="107"/>
      <c r="AH862" s="107"/>
      <c r="AI862" s="107"/>
      <c r="AJ862" s="107"/>
      <c r="AK862" s="107"/>
      <c r="AL862" s="107"/>
      <c r="AM862" s="107"/>
      <c r="AN862" s="107"/>
      <c r="AO862" s="107"/>
      <c r="AP862" s="107"/>
      <c r="AQ862" s="107"/>
      <c r="AR862" s="107"/>
      <c r="AS862" s="107"/>
      <c r="AT862" s="107"/>
      <c r="AU862" s="107"/>
      <c r="AV862" s="107"/>
      <c r="AW862" s="107"/>
      <c r="AX862" s="107"/>
      <c r="AY862" s="107"/>
      <c r="AZ862" s="107"/>
      <c r="BA862" s="107"/>
      <c r="BB862" s="107"/>
    </row>
    <row r="863" spans="3:54" ht="12.75" customHeight="1" x14ac:dyDescent="0.25">
      <c r="C863" s="107"/>
      <c r="D863" s="107"/>
      <c r="E863" s="107"/>
      <c r="F863" s="107"/>
      <c r="G863" s="107"/>
      <c r="H863" s="107"/>
      <c r="I863" s="107"/>
      <c r="J863" s="107"/>
      <c r="K863" s="107"/>
      <c r="L863" s="107"/>
      <c r="M863" s="107"/>
      <c r="N863" s="107"/>
      <c r="O863" s="107"/>
      <c r="P863" s="107"/>
      <c r="Q863" s="107"/>
      <c r="R863" s="107"/>
      <c r="S863" s="107"/>
      <c r="T863" s="107"/>
      <c r="U863" s="107"/>
      <c r="V863" s="107"/>
      <c r="W863" s="107"/>
      <c r="X863" s="107"/>
      <c r="Y863" s="107"/>
      <c r="Z863" s="107"/>
      <c r="AA863" s="107"/>
      <c r="AB863" s="107"/>
      <c r="AC863" s="107"/>
      <c r="AD863" s="107"/>
      <c r="AE863" s="107"/>
      <c r="AF863" s="107"/>
      <c r="AG863" s="107"/>
      <c r="AH863" s="107"/>
      <c r="AI863" s="107"/>
      <c r="AJ863" s="107"/>
      <c r="AK863" s="107"/>
      <c r="AL863" s="107"/>
      <c r="AM863" s="107"/>
      <c r="AN863" s="107"/>
      <c r="AO863" s="107"/>
      <c r="AP863" s="107"/>
      <c r="AQ863" s="107"/>
      <c r="AR863" s="107"/>
      <c r="AS863" s="107"/>
      <c r="AT863" s="107"/>
      <c r="AU863" s="107"/>
      <c r="AV863" s="107"/>
      <c r="AW863" s="107"/>
      <c r="AX863" s="107"/>
      <c r="AY863" s="107"/>
      <c r="AZ863" s="107"/>
      <c r="BA863" s="107"/>
      <c r="BB863" s="107"/>
    </row>
    <row r="864" spans="3:54" ht="12.75" customHeight="1" x14ac:dyDescent="0.25">
      <c r="C864" s="107"/>
      <c r="D864" s="107"/>
      <c r="E864" s="107"/>
      <c r="F864" s="107"/>
      <c r="G864" s="107"/>
      <c r="H864" s="107"/>
      <c r="I864" s="107"/>
      <c r="J864" s="107"/>
      <c r="K864" s="107"/>
      <c r="L864" s="107"/>
      <c r="M864" s="107"/>
      <c r="N864" s="107"/>
      <c r="O864" s="107"/>
      <c r="P864" s="107"/>
      <c r="Q864" s="107"/>
      <c r="R864" s="107"/>
      <c r="S864" s="107"/>
      <c r="T864" s="107"/>
      <c r="U864" s="107"/>
      <c r="V864" s="107"/>
      <c r="W864" s="107"/>
      <c r="X864" s="107"/>
      <c r="Y864" s="107"/>
      <c r="Z864" s="107"/>
      <c r="AA864" s="107"/>
      <c r="AB864" s="107"/>
      <c r="AC864" s="107"/>
      <c r="AD864" s="107"/>
      <c r="AE864" s="107"/>
      <c r="AF864" s="107"/>
      <c r="AG864" s="107"/>
      <c r="AH864" s="107"/>
      <c r="AI864" s="107"/>
      <c r="AJ864" s="107"/>
      <c r="AK864" s="107"/>
      <c r="AL864" s="107"/>
      <c r="AM864" s="107"/>
      <c r="AN864" s="107"/>
      <c r="AO864" s="107"/>
      <c r="AP864" s="107"/>
      <c r="AQ864" s="107"/>
      <c r="AR864" s="107"/>
      <c r="AS864" s="107"/>
      <c r="AT864" s="107"/>
      <c r="AU864" s="107"/>
      <c r="AV864" s="107"/>
      <c r="AW864" s="107"/>
      <c r="AX864" s="107"/>
      <c r="AY864" s="107"/>
      <c r="AZ864" s="107"/>
      <c r="BA864" s="107"/>
      <c r="BB864" s="107"/>
    </row>
    <row r="865" spans="3:54" ht="12.75" customHeight="1" x14ac:dyDescent="0.25">
      <c r="C865" s="107"/>
      <c r="D865" s="107"/>
      <c r="E865" s="107"/>
      <c r="F865" s="107"/>
      <c r="G865" s="107"/>
      <c r="H865" s="107"/>
      <c r="I865" s="107"/>
      <c r="J865" s="107"/>
      <c r="K865" s="107"/>
      <c r="L865" s="107"/>
      <c r="M865" s="107"/>
      <c r="N865" s="107"/>
      <c r="O865" s="107"/>
      <c r="P865" s="107"/>
      <c r="Q865" s="107"/>
      <c r="R865" s="107"/>
      <c r="S865" s="107"/>
      <c r="T865" s="107"/>
      <c r="U865" s="107"/>
      <c r="V865" s="107"/>
      <c r="W865" s="107"/>
      <c r="X865" s="107"/>
      <c r="Y865" s="107"/>
      <c r="Z865" s="107"/>
      <c r="AA865" s="107"/>
      <c r="AB865" s="107"/>
      <c r="AC865" s="107"/>
      <c r="AD865" s="107"/>
      <c r="AE865" s="107"/>
      <c r="AF865" s="107"/>
      <c r="AG865" s="107"/>
      <c r="AH865" s="107"/>
      <c r="AI865" s="107"/>
      <c r="AJ865" s="107"/>
      <c r="AK865" s="107"/>
      <c r="AL865" s="107"/>
      <c r="AM865" s="107"/>
      <c r="AN865" s="107"/>
      <c r="AO865" s="107"/>
      <c r="AP865" s="107"/>
      <c r="AQ865" s="107"/>
      <c r="AR865" s="107"/>
      <c r="AS865" s="107"/>
      <c r="AT865" s="107"/>
      <c r="AU865" s="107"/>
      <c r="AV865" s="107"/>
      <c r="AW865" s="107"/>
      <c r="AX865" s="107"/>
      <c r="AY865" s="107"/>
      <c r="AZ865" s="107"/>
      <c r="BA865" s="107"/>
      <c r="BB865" s="107"/>
    </row>
    <row r="866" spans="3:54" ht="12.75" customHeight="1" x14ac:dyDescent="0.25">
      <c r="C866" s="107"/>
      <c r="D866" s="107"/>
      <c r="E866" s="107"/>
      <c r="F866" s="107"/>
      <c r="G866" s="107"/>
      <c r="H866" s="107"/>
      <c r="I866" s="107"/>
      <c r="J866" s="107"/>
      <c r="K866" s="107"/>
      <c r="L866" s="107"/>
      <c r="M866" s="107"/>
      <c r="N866" s="107"/>
      <c r="O866" s="107"/>
      <c r="P866" s="107"/>
      <c r="Q866" s="107"/>
      <c r="R866" s="107"/>
      <c r="S866" s="107"/>
      <c r="T866" s="107"/>
      <c r="U866" s="107"/>
      <c r="V866" s="107"/>
      <c r="W866" s="107"/>
      <c r="X866" s="107"/>
      <c r="Y866" s="107"/>
      <c r="Z866" s="107"/>
      <c r="AA866" s="107"/>
      <c r="AB866" s="107"/>
      <c r="AC866" s="107"/>
      <c r="AD866" s="107"/>
      <c r="AE866" s="107"/>
      <c r="AF866" s="107"/>
      <c r="AG866" s="107"/>
      <c r="AH866" s="107"/>
      <c r="AI866" s="107"/>
      <c r="AJ866" s="107"/>
      <c r="AK866" s="107"/>
      <c r="AL866" s="107"/>
      <c r="AM866" s="107"/>
      <c r="AN866" s="107"/>
      <c r="AO866" s="107"/>
      <c r="AP866" s="107"/>
      <c r="AQ866" s="107"/>
      <c r="AR866" s="107"/>
      <c r="AS866" s="107"/>
      <c r="AT866" s="107"/>
      <c r="AU866" s="107"/>
      <c r="AV866" s="107"/>
      <c r="AW866" s="107"/>
      <c r="AX866" s="107"/>
      <c r="AY866" s="107"/>
      <c r="AZ866" s="107"/>
      <c r="BA866" s="107"/>
      <c r="BB866" s="107"/>
    </row>
    <row r="867" spans="3:54" ht="12.75" customHeight="1" x14ac:dyDescent="0.25">
      <c r="C867" s="107"/>
      <c r="D867" s="107"/>
      <c r="E867" s="107"/>
      <c r="F867" s="107"/>
      <c r="G867" s="107"/>
      <c r="H867" s="107"/>
      <c r="I867" s="107"/>
      <c r="J867" s="107"/>
      <c r="K867" s="107"/>
      <c r="L867" s="107"/>
      <c r="M867" s="107"/>
      <c r="N867" s="107"/>
      <c r="O867" s="107"/>
      <c r="P867" s="107"/>
      <c r="Q867" s="107"/>
      <c r="R867" s="107"/>
      <c r="S867" s="107"/>
      <c r="T867" s="107"/>
      <c r="U867" s="107"/>
      <c r="V867" s="107"/>
      <c r="W867" s="107"/>
      <c r="X867" s="107"/>
      <c r="Y867" s="107"/>
      <c r="Z867" s="107"/>
      <c r="AA867" s="107"/>
      <c r="AB867" s="107"/>
      <c r="AC867" s="107"/>
      <c r="AD867" s="107"/>
      <c r="AE867" s="107"/>
      <c r="AF867" s="107"/>
      <c r="AG867" s="107"/>
      <c r="AH867" s="107"/>
      <c r="AI867" s="107"/>
      <c r="AJ867" s="107"/>
      <c r="AK867" s="107"/>
      <c r="AL867" s="107"/>
      <c r="AM867" s="107"/>
      <c r="AN867" s="107"/>
      <c r="AO867" s="107"/>
      <c r="AP867" s="107"/>
      <c r="AQ867" s="107"/>
      <c r="AR867" s="107"/>
      <c r="AS867" s="107"/>
      <c r="AT867" s="107"/>
      <c r="AU867" s="107"/>
      <c r="AV867" s="107"/>
      <c r="AW867" s="107"/>
      <c r="AX867" s="107"/>
      <c r="AY867" s="107"/>
      <c r="AZ867" s="107"/>
      <c r="BA867" s="107"/>
      <c r="BB867" s="107"/>
    </row>
    <row r="868" spans="3:54" ht="12.75" customHeight="1" x14ac:dyDescent="0.25">
      <c r="C868" s="107"/>
      <c r="D868" s="107"/>
      <c r="E868" s="107"/>
      <c r="F868" s="107"/>
      <c r="G868" s="107"/>
      <c r="H868" s="107"/>
      <c r="I868" s="107"/>
      <c r="J868" s="107"/>
      <c r="K868" s="107"/>
      <c r="L868" s="107"/>
      <c r="M868" s="107"/>
      <c r="N868" s="107"/>
      <c r="O868" s="107"/>
      <c r="P868" s="107"/>
      <c r="Q868" s="107"/>
      <c r="R868" s="107"/>
      <c r="S868" s="107"/>
      <c r="T868" s="107"/>
      <c r="U868" s="107"/>
      <c r="V868" s="107"/>
      <c r="W868" s="107"/>
      <c r="X868" s="107"/>
      <c r="Y868" s="107"/>
      <c r="Z868" s="107"/>
      <c r="AA868" s="107"/>
      <c r="AB868" s="107"/>
      <c r="AC868" s="107"/>
      <c r="AD868" s="107"/>
      <c r="AE868" s="107"/>
      <c r="AF868" s="107"/>
      <c r="AG868" s="107"/>
      <c r="AH868" s="107"/>
      <c r="AI868" s="107"/>
      <c r="AJ868" s="107"/>
      <c r="AK868" s="107"/>
      <c r="AL868" s="107"/>
      <c r="AM868" s="107"/>
      <c r="AN868" s="107"/>
      <c r="AO868" s="107"/>
      <c r="AP868" s="107"/>
      <c r="AQ868" s="107"/>
      <c r="AR868" s="107"/>
      <c r="AS868" s="107"/>
      <c r="AT868" s="107"/>
      <c r="AU868" s="107"/>
      <c r="AV868" s="107"/>
      <c r="AW868" s="107"/>
      <c r="AX868" s="107"/>
      <c r="AY868" s="107"/>
      <c r="AZ868" s="107"/>
      <c r="BA868" s="107"/>
      <c r="BB868" s="107"/>
    </row>
    <row r="869" spans="3:54" ht="12.75" customHeight="1" x14ac:dyDescent="0.25">
      <c r="C869" s="107"/>
      <c r="D869" s="107"/>
      <c r="E869" s="107"/>
      <c r="F869" s="107"/>
      <c r="G869" s="107"/>
      <c r="H869" s="107"/>
      <c r="I869" s="107"/>
      <c r="J869" s="107"/>
      <c r="K869" s="107"/>
      <c r="L869" s="107"/>
      <c r="M869" s="107"/>
      <c r="N869" s="107"/>
      <c r="O869" s="107"/>
      <c r="P869" s="107"/>
      <c r="Q869" s="107"/>
      <c r="R869" s="107"/>
      <c r="S869" s="107"/>
      <c r="T869" s="107"/>
      <c r="U869" s="107"/>
      <c r="V869" s="107"/>
      <c r="W869" s="107"/>
      <c r="X869" s="107"/>
      <c r="Y869" s="107"/>
      <c r="Z869" s="107"/>
      <c r="AA869" s="107"/>
      <c r="AB869" s="107"/>
      <c r="AC869" s="107"/>
      <c r="AD869" s="107"/>
      <c r="AE869" s="107"/>
      <c r="AF869" s="107"/>
      <c r="AG869" s="107"/>
      <c r="AH869" s="107"/>
      <c r="AI869" s="107"/>
      <c r="AJ869" s="107"/>
      <c r="AK869" s="107"/>
      <c r="AL869" s="107"/>
      <c r="AM869" s="107"/>
      <c r="AN869" s="107"/>
      <c r="AO869" s="107"/>
      <c r="AP869" s="107"/>
      <c r="AQ869" s="107"/>
      <c r="AR869" s="107"/>
      <c r="AS869" s="107"/>
      <c r="AT869" s="107"/>
      <c r="AU869" s="107"/>
      <c r="AV869" s="107"/>
      <c r="AW869" s="107"/>
      <c r="AX869" s="107"/>
      <c r="AY869" s="107"/>
      <c r="AZ869" s="107"/>
      <c r="BA869" s="107"/>
      <c r="BB869" s="107"/>
    </row>
    <row r="870" spans="3:54" ht="12.75" customHeight="1" x14ac:dyDescent="0.25">
      <c r="C870" s="107"/>
      <c r="D870" s="107"/>
      <c r="E870" s="107"/>
      <c r="F870" s="107"/>
      <c r="G870" s="107"/>
      <c r="H870" s="107"/>
      <c r="I870" s="107"/>
      <c r="J870" s="107"/>
      <c r="K870" s="107"/>
      <c r="L870" s="107"/>
      <c r="M870" s="107"/>
      <c r="N870" s="107"/>
      <c r="O870" s="107"/>
      <c r="P870" s="107"/>
      <c r="Q870" s="107"/>
      <c r="R870" s="107"/>
      <c r="S870" s="107"/>
      <c r="T870" s="107"/>
      <c r="U870" s="107"/>
      <c r="V870" s="107"/>
      <c r="W870" s="107"/>
      <c r="X870" s="107"/>
      <c r="Y870" s="107"/>
      <c r="Z870" s="107"/>
      <c r="AA870" s="107"/>
      <c r="AB870" s="107"/>
      <c r="AC870" s="107"/>
      <c r="AD870" s="107"/>
      <c r="AE870" s="107"/>
      <c r="AF870" s="107"/>
      <c r="AG870" s="107"/>
      <c r="AH870" s="107"/>
      <c r="AI870" s="107"/>
      <c r="AJ870" s="107"/>
      <c r="AK870" s="107"/>
      <c r="AL870" s="107"/>
      <c r="AM870" s="107"/>
      <c r="AN870" s="107"/>
      <c r="AO870" s="107"/>
      <c r="AP870" s="107"/>
      <c r="AQ870" s="107"/>
      <c r="AR870" s="107"/>
      <c r="AS870" s="107"/>
      <c r="AT870" s="107"/>
      <c r="AU870" s="107"/>
      <c r="AV870" s="107"/>
      <c r="AW870" s="107"/>
      <c r="AX870" s="107"/>
      <c r="AY870" s="107"/>
      <c r="AZ870" s="107"/>
      <c r="BA870" s="107"/>
      <c r="BB870" s="107"/>
    </row>
    <row r="871" spans="3:54" ht="12.75" customHeight="1" x14ac:dyDescent="0.25">
      <c r="C871" s="107"/>
      <c r="D871" s="107"/>
      <c r="E871" s="107"/>
      <c r="F871" s="107"/>
      <c r="G871" s="107"/>
      <c r="H871" s="107"/>
      <c r="I871" s="107"/>
      <c r="J871" s="107"/>
      <c r="K871" s="107"/>
      <c r="L871" s="107"/>
      <c r="M871" s="107"/>
      <c r="N871" s="107"/>
      <c r="O871" s="107"/>
      <c r="P871" s="107"/>
      <c r="Q871" s="107"/>
      <c r="R871" s="107"/>
      <c r="S871" s="107"/>
      <c r="T871" s="107"/>
      <c r="U871" s="107"/>
      <c r="V871" s="107"/>
      <c r="W871" s="107"/>
      <c r="X871" s="107"/>
      <c r="Y871" s="107"/>
      <c r="Z871" s="107"/>
      <c r="AA871" s="107"/>
      <c r="AB871" s="107"/>
      <c r="AC871" s="107"/>
      <c r="AD871" s="107"/>
      <c r="AE871" s="107"/>
      <c r="AF871" s="107"/>
      <c r="AG871" s="107"/>
      <c r="AH871" s="107"/>
      <c r="AI871" s="107"/>
      <c r="AJ871" s="107"/>
      <c r="AK871" s="107"/>
      <c r="AL871" s="107"/>
      <c r="AM871" s="107"/>
      <c r="AN871" s="107"/>
      <c r="AO871" s="107"/>
      <c r="AP871" s="107"/>
      <c r="AQ871" s="107"/>
      <c r="AR871" s="107"/>
      <c r="AS871" s="107"/>
      <c r="AT871" s="107"/>
      <c r="AU871" s="107"/>
      <c r="AV871" s="107"/>
      <c r="AW871" s="107"/>
      <c r="AX871" s="107"/>
      <c r="AY871" s="107"/>
      <c r="AZ871" s="107"/>
      <c r="BA871" s="107"/>
      <c r="BB871" s="107"/>
    </row>
    <row r="872" spans="3:54" ht="12.75" customHeight="1" x14ac:dyDescent="0.25">
      <c r="C872" s="107"/>
      <c r="D872" s="107"/>
      <c r="E872" s="107"/>
      <c r="F872" s="107"/>
      <c r="G872" s="107"/>
      <c r="H872" s="107"/>
      <c r="I872" s="107"/>
      <c r="J872" s="107"/>
      <c r="K872" s="107"/>
      <c r="L872" s="107"/>
      <c r="M872" s="107"/>
      <c r="N872" s="107"/>
      <c r="O872" s="107"/>
      <c r="P872" s="107"/>
      <c r="Q872" s="107"/>
      <c r="R872" s="107"/>
      <c r="S872" s="107"/>
      <c r="T872" s="107"/>
      <c r="U872" s="107"/>
      <c r="V872" s="107"/>
      <c r="W872" s="107"/>
      <c r="X872" s="107"/>
      <c r="Y872" s="107"/>
      <c r="Z872" s="107"/>
      <c r="AA872" s="107"/>
      <c r="AB872" s="107"/>
      <c r="AC872" s="107"/>
      <c r="AD872" s="107"/>
      <c r="AE872" s="107"/>
      <c r="AF872" s="107"/>
      <c r="AG872" s="107"/>
      <c r="AH872" s="107"/>
      <c r="AI872" s="107"/>
      <c r="AJ872" s="107"/>
      <c r="AK872" s="107"/>
      <c r="AL872" s="107"/>
      <c r="AM872" s="107"/>
      <c r="AN872" s="107"/>
      <c r="AO872" s="107"/>
      <c r="AP872" s="107"/>
      <c r="AQ872" s="107"/>
      <c r="AR872" s="107"/>
      <c r="AS872" s="107"/>
      <c r="AT872" s="107"/>
      <c r="AU872" s="107"/>
      <c r="AV872" s="107"/>
      <c r="AW872" s="107"/>
      <c r="AX872" s="107"/>
      <c r="AY872" s="107"/>
      <c r="AZ872" s="107"/>
      <c r="BA872" s="107"/>
      <c r="BB872" s="107"/>
    </row>
    <row r="873" spans="3:54" ht="12.75" customHeight="1" x14ac:dyDescent="0.25">
      <c r="C873" s="107"/>
      <c r="D873" s="107"/>
      <c r="E873" s="107"/>
      <c r="F873" s="107"/>
      <c r="G873" s="107"/>
      <c r="H873" s="107"/>
      <c r="I873" s="107"/>
      <c r="J873" s="107"/>
      <c r="K873" s="107"/>
      <c r="L873" s="107"/>
      <c r="M873" s="107"/>
      <c r="N873" s="107"/>
      <c r="O873" s="107"/>
      <c r="P873" s="107"/>
      <c r="Q873" s="107"/>
      <c r="R873" s="107"/>
      <c r="S873" s="107"/>
      <c r="T873" s="107"/>
      <c r="U873" s="107"/>
      <c r="V873" s="107"/>
      <c r="W873" s="107"/>
      <c r="X873" s="107"/>
      <c r="Y873" s="107"/>
      <c r="Z873" s="107"/>
      <c r="AA873" s="107"/>
      <c r="AB873" s="107"/>
      <c r="AC873" s="107"/>
      <c r="AD873" s="107"/>
      <c r="AE873" s="107"/>
      <c r="AF873" s="107"/>
      <c r="AG873" s="107"/>
      <c r="AH873" s="107"/>
      <c r="AI873" s="107"/>
      <c r="AJ873" s="107"/>
      <c r="AK873" s="107"/>
      <c r="AL873" s="107"/>
      <c r="AM873" s="107"/>
      <c r="AN873" s="107"/>
      <c r="AO873" s="107"/>
      <c r="AP873" s="107"/>
      <c r="AQ873" s="107"/>
      <c r="AR873" s="107"/>
      <c r="AS873" s="107"/>
      <c r="AT873" s="107"/>
      <c r="AU873" s="107"/>
      <c r="AV873" s="107"/>
      <c r="AW873" s="107"/>
      <c r="AX873" s="107"/>
      <c r="AY873" s="107"/>
      <c r="AZ873" s="107"/>
      <c r="BA873" s="107"/>
      <c r="BB873" s="107"/>
    </row>
    <row r="874" spans="3:54" ht="12.75" customHeight="1" x14ac:dyDescent="0.25">
      <c r="C874" s="107"/>
      <c r="D874" s="107"/>
      <c r="E874" s="107"/>
      <c r="F874" s="107"/>
      <c r="G874" s="107"/>
      <c r="H874" s="107"/>
      <c r="I874" s="107"/>
      <c r="J874" s="107"/>
      <c r="K874" s="107"/>
      <c r="L874" s="107"/>
      <c r="M874" s="107"/>
      <c r="N874" s="107"/>
      <c r="O874" s="107"/>
      <c r="P874" s="107"/>
      <c r="Q874" s="107"/>
      <c r="R874" s="107"/>
      <c r="S874" s="107"/>
      <c r="T874" s="107"/>
      <c r="U874" s="107"/>
      <c r="V874" s="107"/>
      <c r="W874" s="107"/>
      <c r="X874" s="107"/>
      <c r="Y874" s="107"/>
      <c r="Z874" s="107"/>
      <c r="AA874" s="107"/>
      <c r="AB874" s="107"/>
      <c r="AC874" s="107"/>
      <c r="AD874" s="107"/>
      <c r="AE874" s="107"/>
      <c r="AF874" s="107"/>
      <c r="AG874" s="107"/>
      <c r="AH874" s="107"/>
      <c r="AI874" s="107"/>
      <c r="AJ874" s="107"/>
      <c r="AK874" s="107"/>
      <c r="AL874" s="107"/>
      <c r="AM874" s="107"/>
      <c r="AN874" s="107"/>
      <c r="AO874" s="107"/>
      <c r="AP874" s="107"/>
      <c r="AQ874" s="107"/>
      <c r="AR874" s="107"/>
      <c r="AS874" s="107"/>
      <c r="AT874" s="107"/>
      <c r="AU874" s="107"/>
      <c r="AV874" s="107"/>
      <c r="AW874" s="107"/>
      <c r="AX874" s="107"/>
      <c r="AY874" s="107"/>
      <c r="AZ874" s="107"/>
      <c r="BA874" s="107"/>
      <c r="BB874" s="107"/>
    </row>
    <row r="875" spans="3:54" ht="12.75" customHeight="1" x14ac:dyDescent="0.25">
      <c r="C875" s="107"/>
      <c r="D875" s="107"/>
      <c r="E875" s="107"/>
      <c r="F875" s="107"/>
      <c r="G875" s="107"/>
      <c r="H875" s="107"/>
      <c r="I875" s="107"/>
      <c r="J875" s="107"/>
      <c r="K875" s="107"/>
      <c r="L875" s="107"/>
      <c r="M875" s="107"/>
      <c r="N875" s="107"/>
      <c r="O875" s="107"/>
      <c r="P875" s="107"/>
      <c r="Q875" s="107"/>
      <c r="R875" s="107"/>
      <c r="S875" s="107"/>
      <c r="T875" s="107"/>
      <c r="U875" s="107"/>
      <c r="V875" s="107"/>
      <c r="W875" s="107"/>
      <c r="X875" s="107"/>
      <c r="Y875" s="107"/>
      <c r="Z875" s="107"/>
      <c r="AA875" s="107"/>
      <c r="AB875" s="107"/>
      <c r="AC875" s="107"/>
      <c r="AD875" s="107"/>
      <c r="AE875" s="107"/>
      <c r="AF875" s="107"/>
      <c r="AG875" s="107"/>
      <c r="AH875" s="107"/>
      <c r="AI875" s="107"/>
      <c r="AJ875" s="107"/>
      <c r="AK875" s="107"/>
      <c r="AL875" s="107"/>
      <c r="AM875" s="107"/>
      <c r="AN875" s="107"/>
      <c r="AO875" s="107"/>
      <c r="AP875" s="107"/>
      <c r="AQ875" s="107"/>
      <c r="AR875" s="107"/>
      <c r="AS875" s="107"/>
      <c r="AT875" s="107"/>
      <c r="AU875" s="107"/>
      <c r="AV875" s="107"/>
      <c r="AW875" s="107"/>
      <c r="AX875" s="107"/>
      <c r="AY875" s="107"/>
      <c r="AZ875" s="107"/>
      <c r="BA875" s="107"/>
      <c r="BB875" s="107"/>
    </row>
    <row r="876" spans="3:54" ht="12.75" customHeight="1" x14ac:dyDescent="0.25">
      <c r="C876" s="107"/>
      <c r="D876" s="107"/>
      <c r="E876" s="107"/>
      <c r="F876" s="107"/>
      <c r="G876" s="107"/>
      <c r="H876" s="107"/>
      <c r="I876" s="107"/>
      <c r="J876" s="107"/>
      <c r="K876" s="107"/>
      <c r="L876" s="107"/>
      <c r="M876" s="107"/>
      <c r="N876" s="107"/>
      <c r="O876" s="107"/>
      <c r="P876" s="107"/>
      <c r="Q876" s="107"/>
      <c r="R876" s="107"/>
      <c r="S876" s="107"/>
      <c r="T876" s="107"/>
      <c r="U876" s="107"/>
      <c r="V876" s="107"/>
      <c r="W876" s="107"/>
      <c r="X876" s="107"/>
      <c r="Y876" s="107"/>
      <c r="Z876" s="107"/>
      <c r="AA876" s="107"/>
      <c r="AB876" s="107"/>
      <c r="AC876" s="107"/>
      <c r="AD876" s="107"/>
      <c r="AE876" s="107"/>
      <c r="AF876" s="107"/>
      <c r="AG876" s="107"/>
      <c r="AH876" s="107"/>
      <c r="AI876" s="107"/>
      <c r="AJ876" s="107"/>
      <c r="AK876" s="107"/>
      <c r="AL876" s="107"/>
      <c r="AM876" s="107"/>
      <c r="AN876" s="107"/>
      <c r="AO876" s="107"/>
      <c r="AP876" s="107"/>
      <c r="AQ876" s="107"/>
      <c r="AR876" s="107"/>
      <c r="AS876" s="107"/>
      <c r="AT876" s="107"/>
      <c r="AU876" s="107"/>
      <c r="AV876" s="107"/>
      <c r="AW876" s="107"/>
      <c r="AX876" s="107"/>
      <c r="AY876" s="107"/>
      <c r="AZ876" s="107"/>
      <c r="BA876" s="107"/>
      <c r="BB876" s="107"/>
    </row>
    <row r="877" spans="3:54" ht="12.75" customHeight="1" x14ac:dyDescent="0.25">
      <c r="C877" s="107"/>
      <c r="D877" s="107"/>
      <c r="E877" s="107"/>
      <c r="F877" s="107"/>
      <c r="G877" s="107"/>
      <c r="H877" s="107"/>
      <c r="I877" s="107"/>
      <c r="J877" s="107"/>
      <c r="K877" s="107"/>
      <c r="L877" s="107"/>
      <c r="M877" s="107"/>
      <c r="N877" s="107"/>
      <c r="O877" s="107"/>
      <c r="P877" s="107"/>
      <c r="Q877" s="107"/>
      <c r="R877" s="107"/>
      <c r="S877" s="107"/>
      <c r="T877" s="107"/>
      <c r="U877" s="107"/>
      <c r="V877" s="107"/>
      <c r="W877" s="107"/>
      <c r="X877" s="107"/>
      <c r="Y877" s="107"/>
      <c r="Z877" s="107"/>
      <c r="AA877" s="107"/>
      <c r="AB877" s="107"/>
      <c r="AC877" s="107"/>
      <c r="AD877" s="107"/>
      <c r="AE877" s="107"/>
      <c r="AF877" s="107"/>
      <c r="AG877" s="107"/>
      <c r="AH877" s="107"/>
      <c r="AI877" s="107"/>
      <c r="AJ877" s="107"/>
      <c r="AK877" s="107"/>
      <c r="AL877" s="107"/>
      <c r="AM877" s="107"/>
      <c r="AN877" s="107"/>
      <c r="AO877" s="107"/>
      <c r="AP877" s="107"/>
      <c r="AQ877" s="107"/>
      <c r="AR877" s="107"/>
      <c r="AS877" s="107"/>
      <c r="AT877" s="107"/>
      <c r="AU877" s="107"/>
      <c r="AV877" s="107"/>
      <c r="AW877" s="107"/>
      <c r="AX877" s="107"/>
      <c r="AY877" s="107"/>
      <c r="AZ877" s="107"/>
      <c r="BA877" s="107"/>
      <c r="BB877" s="107"/>
    </row>
    <row r="878" spans="3:54" ht="12.75" customHeight="1" x14ac:dyDescent="0.25">
      <c r="C878" s="107"/>
      <c r="D878" s="107"/>
      <c r="E878" s="107"/>
      <c r="F878" s="107"/>
      <c r="G878" s="107"/>
      <c r="H878" s="107"/>
      <c r="I878" s="107"/>
      <c r="J878" s="107"/>
      <c r="K878" s="107"/>
      <c r="L878" s="107"/>
      <c r="M878" s="107"/>
      <c r="N878" s="107"/>
      <c r="O878" s="107"/>
      <c r="P878" s="107"/>
      <c r="Q878" s="107"/>
      <c r="R878" s="107"/>
      <c r="S878" s="107"/>
      <c r="T878" s="107"/>
      <c r="U878" s="107"/>
      <c r="V878" s="107"/>
      <c r="W878" s="107"/>
      <c r="X878" s="107"/>
      <c r="Y878" s="107"/>
      <c r="Z878" s="107"/>
      <c r="AA878" s="107"/>
      <c r="AB878" s="107"/>
      <c r="AC878" s="107"/>
      <c r="AD878" s="107"/>
      <c r="AE878" s="107"/>
      <c r="AF878" s="107"/>
      <c r="AG878" s="107"/>
      <c r="AH878" s="107"/>
      <c r="AI878" s="107"/>
      <c r="AJ878" s="107"/>
      <c r="AK878" s="107"/>
      <c r="AL878" s="107"/>
      <c r="AM878" s="107"/>
      <c r="AN878" s="107"/>
      <c r="AO878" s="107"/>
      <c r="AP878" s="107"/>
      <c r="AQ878" s="107"/>
      <c r="AR878" s="107"/>
      <c r="AS878" s="107"/>
      <c r="AT878" s="107"/>
      <c r="AU878" s="107"/>
      <c r="AV878" s="107"/>
      <c r="AW878" s="107"/>
      <c r="AX878" s="107"/>
      <c r="AY878" s="107"/>
      <c r="AZ878" s="107"/>
      <c r="BA878" s="107"/>
      <c r="BB878" s="107"/>
    </row>
    <row r="879" spans="3:54" ht="12.75" customHeight="1" x14ac:dyDescent="0.25">
      <c r="C879" s="107"/>
      <c r="D879" s="107"/>
      <c r="E879" s="107"/>
      <c r="F879" s="107"/>
      <c r="G879" s="107"/>
      <c r="H879" s="107"/>
      <c r="I879" s="107"/>
      <c r="J879" s="107"/>
      <c r="K879" s="107"/>
      <c r="L879" s="107"/>
      <c r="M879" s="107"/>
      <c r="N879" s="107"/>
      <c r="O879" s="107"/>
      <c r="P879" s="107"/>
      <c r="Q879" s="107"/>
      <c r="R879" s="107"/>
      <c r="S879" s="107"/>
      <c r="T879" s="107"/>
      <c r="U879" s="107"/>
      <c r="V879" s="107"/>
      <c r="W879" s="107"/>
      <c r="X879" s="107"/>
      <c r="Y879" s="107"/>
      <c r="Z879" s="107"/>
      <c r="AA879" s="107"/>
      <c r="AB879" s="107"/>
      <c r="AC879" s="107"/>
      <c r="AD879" s="107"/>
      <c r="AE879" s="107"/>
      <c r="AF879" s="107"/>
      <c r="AG879" s="107"/>
      <c r="AH879" s="107"/>
      <c r="AI879" s="107"/>
      <c r="AJ879" s="107"/>
      <c r="AK879" s="107"/>
      <c r="AL879" s="107"/>
      <c r="AM879" s="107"/>
      <c r="AN879" s="107"/>
      <c r="AO879" s="107"/>
      <c r="AP879" s="107"/>
      <c r="AQ879" s="107"/>
      <c r="AR879" s="107"/>
      <c r="AS879" s="107"/>
      <c r="AT879" s="107"/>
      <c r="AU879" s="107"/>
      <c r="AV879" s="107"/>
      <c r="AW879" s="107"/>
      <c r="AX879" s="107"/>
      <c r="AY879" s="107"/>
      <c r="AZ879" s="107"/>
      <c r="BA879" s="107"/>
      <c r="BB879" s="107"/>
    </row>
    <row r="880" spans="3:54" ht="12.75" customHeight="1" x14ac:dyDescent="0.25">
      <c r="C880" s="107"/>
      <c r="D880" s="107"/>
      <c r="E880" s="107"/>
      <c r="F880" s="107"/>
      <c r="G880" s="107"/>
      <c r="H880" s="107"/>
      <c r="I880" s="107"/>
      <c r="J880" s="107"/>
      <c r="K880" s="107"/>
      <c r="L880" s="107"/>
      <c r="M880" s="107"/>
      <c r="N880" s="107"/>
      <c r="O880" s="107"/>
      <c r="P880" s="107"/>
      <c r="Q880" s="107"/>
      <c r="R880" s="107"/>
      <c r="S880" s="107"/>
      <c r="T880" s="107"/>
      <c r="U880" s="107"/>
      <c r="V880" s="107"/>
      <c r="W880" s="107"/>
      <c r="X880" s="107"/>
      <c r="Y880" s="107"/>
      <c r="Z880" s="107"/>
      <c r="AA880" s="107"/>
      <c r="AB880" s="107"/>
      <c r="AC880" s="107"/>
      <c r="AD880" s="107"/>
      <c r="AE880" s="107"/>
      <c r="AF880" s="107"/>
      <c r="AG880" s="107"/>
      <c r="AH880" s="107"/>
      <c r="AI880" s="107"/>
      <c r="AJ880" s="107"/>
      <c r="AK880" s="107"/>
      <c r="AL880" s="107"/>
      <c r="AM880" s="107"/>
      <c r="AN880" s="107"/>
      <c r="AO880" s="107"/>
      <c r="AP880" s="107"/>
      <c r="AQ880" s="107"/>
      <c r="AR880" s="107"/>
      <c r="AS880" s="107"/>
      <c r="AT880" s="107"/>
      <c r="AU880" s="107"/>
      <c r="AV880" s="107"/>
      <c r="AW880" s="107"/>
      <c r="AX880" s="107"/>
      <c r="AY880" s="107"/>
      <c r="AZ880" s="107"/>
      <c r="BA880" s="107"/>
      <c r="BB880" s="107"/>
    </row>
    <row r="881" spans="3:54" ht="12.75" customHeight="1" x14ac:dyDescent="0.25">
      <c r="C881" s="107"/>
      <c r="D881" s="107"/>
      <c r="E881" s="107"/>
      <c r="F881" s="107"/>
      <c r="G881" s="107"/>
      <c r="H881" s="107"/>
      <c r="I881" s="107"/>
      <c r="J881" s="107"/>
      <c r="K881" s="107"/>
      <c r="L881" s="107"/>
      <c r="M881" s="107"/>
      <c r="N881" s="107"/>
      <c r="O881" s="107"/>
      <c r="P881" s="107"/>
      <c r="Q881" s="107"/>
      <c r="R881" s="107"/>
      <c r="S881" s="107"/>
      <c r="T881" s="107"/>
      <c r="U881" s="107"/>
      <c r="V881" s="107"/>
      <c r="W881" s="107"/>
      <c r="X881" s="107"/>
      <c r="Y881" s="107"/>
      <c r="Z881" s="107"/>
      <c r="AA881" s="107"/>
      <c r="AB881" s="107"/>
      <c r="AC881" s="107"/>
      <c r="AD881" s="107"/>
      <c r="AE881" s="107"/>
      <c r="AF881" s="107"/>
      <c r="AG881" s="107"/>
      <c r="AH881" s="107"/>
      <c r="AI881" s="107"/>
      <c r="AJ881" s="107"/>
      <c r="AK881" s="107"/>
      <c r="AL881" s="107"/>
      <c r="AM881" s="107"/>
      <c r="AN881" s="107"/>
      <c r="AO881" s="107"/>
      <c r="AP881" s="107"/>
      <c r="AQ881" s="107"/>
      <c r="AR881" s="107"/>
      <c r="AS881" s="107"/>
      <c r="AT881" s="107"/>
      <c r="AU881" s="107"/>
      <c r="AV881" s="107"/>
      <c r="AW881" s="107"/>
      <c r="AX881" s="107"/>
      <c r="AY881" s="107"/>
      <c r="AZ881" s="107"/>
      <c r="BA881" s="107"/>
      <c r="BB881" s="107"/>
    </row>
    <row r="882" spans="3:54" ht="12.75" customHeight="1" x14ac:dyDescent="0.25">
      <c r="C882" s="107"/>
      <c r="D882" s="107"/>
      <c r="E882" s="107"/>
      <c r="F882" s="107"/>
      <c r="G882" s="107"/>
      <c r="H882" s="107"/>
      <c r="I882" s="107"/>
      <c r="J882" s="107"/>
      <c r="K882" s="107"/>
      <c r="L882" s="107"/>
      <c r="M882" s="107"/>
      <c r="N882" s="107"/>
      <c r="O882" s="107"/>
      <c r="P882" s="107"/>
      <c r="Q882" s="107"/>
      <c r="R882" s="107"/>
      <c r="S882" s="107"/>
      <c r="T882" s="107"/>
      <c r="U882" s="107"/>
      <c r="V882" s="107"/>
      <c r="W882" s="107"/>
      <c r="X882" s="107"/>
      <c r="Y882" s="107"/>
      <c r="Z882" s="107"/>
      <c r="AA882" s="107"/>
      <c r="AB882" s="107"/>
      <c r="AC882" s="107"/>
      <c r="AD882" s="107"/>
      <c r="AE882" s="107"/>
      <c r="AF882" s="107"/>
      <c r="AG882" s="107"/>
      <c r="AH882" s="107"/>
      <c r="AI882" s="107"/>
      <c r="AJ882" s="107"/>
      <c r="AK882" s="107"/>
      <c r="AL882" s="107"/>
      <c r="AM882" s="107"/>
      <c r="AN882" s="107"/>
      <c r="AO882" s="107"/>
      <c r="AP882" s="107"/>
      <c r="AQ882" s="107"/>
      <c r="AR882" s="107"/>
      <c r="AS882" s="107"/>
      <c r="AT882" s="107"/>
      <c r="AU882" s="107"/>
      <c r="AV882" s="107"/>
      <c r="AW882" s="107"/>
      <c r="AX882" s="107"/>
      <c r="AY882" s="107"/>
      <c r="AZ882" s="107"/>
      <c r="BA882" s="107"/>
      <c r="BB882" s="107"/>
    </row>
    <row r="883" spans="3:54" ht="12.75" customHeight="1" x14ac:dyDescent="0.25">
      <c r="C883" s="107"/>
      <c r="D883" s="107"/>
      <c r="E883" s="107"/>
      <c r="F883" s="107"/>
      <c r="G883" s="107"/>
      <c r="H883" s="107"/>
      <c r="I883" s="107"/>
      <c r="J883" s="107"/>
      <c r="K883" s="107"/>
      <c r="L883" s="107"/>
      <c r="M883" s="107"/>
      <c r="N883" s="107"/>
      <c r="O883" s="107"/>
      <c r="P883" s="107"/>
      <c r="Q883" s="107"/>
      <c r="R883" s="107"/>
      <c r="S883" s="107"/>
      <c r="T883" s="107"/>
      <c r="U883" s="107"/>
      <c r="V883" s="107"/>
      <c r="W883" s="107"/>
      <c r="X883" s="107"/>
      <c r="Y883" s="107"/>
      <c r="Z883" s="107"/>
      <c r="AA883" s="107"/>
      <c r="AB883" s="107"/>
      <c r="AC883" s="107"/>
      <c r="AD883" s="107"/>
      <c r="AE883" s="107"/>
      <c r="AF883" s="107"/>
      <c r="AG883" s="107"/>
      <c r="AH883" s="107"/>
      <c r="AI883" s="107"/>
      <c r="AJ883" s="107"/>
      <c r="AK883" s="107"/>
      <c r="AL883" s="107"/>
      <c r="AM883" s="107"/>
      <c r="AN883" s="107"/>
      <c r="AO883" s="107"/>
      <c r="AP883" s="107"/>
      <c r="AQ883" s="107"/>
      <c r="AR883" s="107"/>
      <c r="AS883" s="107"/>
      <c r="AT883" s="107"/>
      <c r="AU883" s="107"/>
      <c r="AV883" s="107"/>
      <c r="AW883" s="107"/>
      <c r="AX883" s="107"/>
      <c r="AY883" s="107"/>
      <c r="AZ883" s="107"/>
      <c r="BA883" s="107"/>
      <c r="BB883" s="107"/>
    </row>
    <row r="884" spans="3:54" ht="12.75" customHeight="1" x14ac:dyDescent="0.25">
      <c r="C884" s="107"/>
      <c r="D884" s="107"/>
      <c r="E884" s="107"/>
      <c r="F884" s="107"/>
      <c r="G884" s="107"/>
      <c r="H884" s="107"/>
      <c r="I884" s="107"/>
      <c r="J884" s="107"/>
      <c r="K884" s="107"/>
      <c r="L884" s="107"/>
      <c r="M884" s="107"/>
      <c r="N884" s="107"/>
      <c r="O884" s="107"/>
      <c r="P884" s="107"/>
      <c r="Q884" s="107"/>
      <c r="R884" s="107"/>
      <c r="S884" s="107"/>
      <c r="T884" s="107"/>
      <c r="U884" s="107"/>
      <c r="V884" s="107"/>
      <c r="W884" s="107"/>
      <c r="X884" s="107"/>
      <c r="Y884" s="107"/>
      <c r="Z884" s="107"/>
      <c r="AA884" s="107"/>
      <c r="AB884" s="107"/>
      <c r="AC884" s="107"/>
      <c r="AD884" s="107"/>
      <c r="AE884" s="107"/>
      <c r="AF884" s="107"/>
      <c r="AG884" s="107"/>
      <c r="AH884" s="107"/>
      <c r="AI884" s="107"/>
      <c r="AJ884" s="107"/>
      <c r="AK884" s="107"/>
      <c r="AL884" s="107"/>
      <c r="AM884" s="107"/>
      <c r="AN884" s="107"/>
      <c r="AO884" s="107"/>
      <c r="AP884" s="107"/>
      <c r="AQ884" s="107"/>
      <c r="AR884" s="107"/>
      <c r="AS884" s="107"/>
      <c r="AT884" s="107"/>
      <c r="AU884" s="107"/>
      <c r="AV884" s="107"/>
      <c r="AW884" s="107"/>
      <c r="AX884" s="107"/>
      <c r="AY884" s="107"/>
      <c r="AZ884" s="107"/>
      <c r="BA884" s="107"/>
      <c r="BB884" s="107"/>
    </row>
    <row r="885" spans="3:54" ht="12.75" customHeight="1" x14ac:dyDescent="0.25">
      <c r="C885" s="107"/>
      <c r="D885" s="107"/>
      <c r="E885" s="107"/>
      <c r="F885" s="107"/>
      <c r="G885" s="107"/>
      <c r="H885" s="107"/>
      <c r="I885" s="107"/>
      <c r="J885" s="107"/>
      <c r="K885" s="107"/>
      <c r="L885" s="107"/>
      <c r="M885" s="107"/>
      <c r="N885" s="107"/>
      <c r="O885" s="107"/>
      <c r="P885" s="107"/>
      <c r="Q885" s="107"/>
      <c r="R885" s="107"/>
      <c r="S885" s="107"/>
      <c r="T885" s="107"/>
      <c r="U885" s="107"/>
      <c r="V885" s="107"/>
      <c r="W885" s="107"/>
      <c r="X885" s="107"/>
      <c r="Y885" s="107"/>
      <c r="Z885" s="107"/>
      <c r="AA885" s="107"/>
      <c r="AB885" s="107"/>
      <c r="AC885" s="107"/>
      <c r="AD885" s="107"/>
      <c r="AE885" s="107"/>
      <c r="AF885" s="107"/>
      <c r="AG885" s="107"/>
      <c r="AH885" s="107"/>
      <c r="AI885" s="107"/>
      <c r="AJ885" s="107"/>
      <c r="AK885" s="107"/>
      <c r="AL885" s="107"/>
      <c r="AM885" s="107"/>
      <c r="AN885" s="107"/>
      <c r="AO885" s="107"/>
      <c r="AP885" s="107"/>
      <c r="AQ885" s="107"/>
      <c r="AR885" s="107"/>
      <c r="AS885" s="107"/>
      <c r="AT885" s="107"/>
      <c r="AU885" s="107"/>
      <c r="AV885" s="107"/>
      <c r="AW885" s="107"/>
      <c r="AX885" s="107"/>
      <c r="AY885" s="107"/>
      <c r="AZ885" s="107"/>
      <c r="BA885" s="107"/>
      <c r="BB885" s="107"/>
    </row>
    <row r="886" spans="3:54" ht="12.75" customHeight="1" x14ac:dyDescent="0.25">
      <c r="C886" s="107"/>
      <c r="D886" s="107"/>
      <c r="E886" s="107"/>
      <c r="F886" s="107"/>
      <c r="G886" s="107"/>
      <c r="H886" s="107"/>
      <c r="I886" s="107"/>
      <c r="J886" s="107"/>
      <c r="K886" s="107"/>
      <c r="L886" s="107"/>
      <c r="M886" s="107"/>
      <c r="N886" s="107"/>
      <c r="O886" s="107"/>
      <c r="P886" s="107"/>
      <c r="Q886" s="107"/>
      <c r="R886" s="107"/>
      <c r="S886" s="107"/>
      <c r="T886" s="107"/>
      <c r="U886" s="107"/>
      <c r="V886" s="107"/>
      <c r="W886" s="107"/>
      <c r="X886" s="107"/>
      <c r="Y886" s="107"/>
      <c r="Z886" s="107"/>
      <c r="AA886" s="107"/>
      <c r="AB886" s="107"/>
      <c r="AC886" s="107"/>
      <c r="AD886" s="107"/>
      <c r="AE886" s="107"/>
      <c r="AF886" s="107"/>
      <c r="AG886" s="107"/>
      <c r="AH886" s="107"/>
      <c r="AI886" s="107"/>
      <c r="AJ886" s="107"/>
      <c r="AK886" s="107"/>
      <c r="AL886" s="107"/>
      <c r="AM886" s="107"/>
      <c r="AN886" s="107"/>
      <c r="AO886" s="107"/>
      <c r="AP886" s="107"/>
      <c r="AQ886" s="107"/>
      <c r="AR886" s="107"/>
      <c r="AS886" s="107"/>
      <c r="AT886" s="107"/>
      <c r="AU886" s="107"/>
      <c r="AV886" s="107"/>
      <c r="AW886" s="107"/>
      <c r="AX886" s="107"/>
      <c r="AY886" s="107"/>
      <c r="AZ886" s="107"/>
      <c r="BA886" s="107"/>
      <c r="BB886" s="107"/>
    </row>
    <row r="887" spans="3:54" ht="12.75" customHeight="1" x14ac:dyDescent="0.25">
      <c r="C887" s="107"/>
      <c r="D887" s="107"/>
      <c r="E887" s="107"/>
      <c r="F887" s="107"/>
      <c r="G887" s="107"/>
      <c r="H887" s="107"/>
      <c r="I887" s="107"/>
      <c r="J887" s="107"/>
      <c r="K887" s="107"/>
      <c r="L887" s="107"/>
      <c r="M887" s="107"/>
      <c r="N887" s="107"/>
      <c r="O887" s="107"/>
      <c r="P887" s="107"/>
      <c r="Q887" s="107"/>
      <c r="R887" s="107"/>
      <c r="S887" s="107"/>
      <c r="T887" s="107"/>
      <c r="U887" s="107"/>
      <c r="V887" s="107"/>
      <c r="W887" s="107"/>
      <c r="X887" s="107"/>
      <c r="Y887" s="107"/>
      <c r="Z887" s="107"/>
      <c r="AA887" s="107"/>
      <c r="AB887" s="107"/>
      <c r="AC887" s="107"/>
      <c r="AD887" s="107"/>
      <c r="AE887" s="107"/>
      <c r="AF887" s="107"/>
      <c r="AG887" s="107"/>
      <c r="AH887" s="107"/>
      <c r="AI887" s="107"/>
      <c r="AJ887" s="107"/>
      <c r="AK887" s="107"/>
      <c r="AL887" s="107"/>
      <c r="AM887" s="107"/>
      <c r="AN887" s="107"/>
      <c r="AO887" s="107"/>
      <c r="AP887" s="107"/>
      <c r="AQ887" s="107"/>
      <c r="AR887" s="107"/>
      <c r="AS887" s="107"/>
      <c r="AT887" s="107"/>
      <c r="AU887" s="107"/>
      <c r="AV887" s="107"/>
      <c r="AW887" s="107"/>
      <c r="AX887" s="107"/>
      <c r="AY887" s="107"/>
      <c r="AZ887" s="107"/>
      <c r="BA887" s="107"/>
      <c r="BB887" s="107"/>
    </row>
    <row r="888" spans="3:54" ht="12.75" customHeight="1" x14ac:dyDescent="0.25">
      <c r="C888" s="107"/>
      <c r="D888" s="107"/>
      <c r="E888" s="107"/>
      <c r="F888" s="107"/>
      <c r="G888" s="107"/>
      <c r="H888" s="107"/>
      <c r="I888" s="107"/>
      <c r="J888" s="107"/>
      <c r="K888" s="107"/>
      <c r="L888" s="107"/>
      <c r="M888" s="107"/>
      <c r="N888" s="107"/>
      <c r="O888" s="107"/>
      <c r="P888" s="107"/>
      <c r="Q888" s="107"/>
      <c r="R888" s="107"/>
      <c r="S888" s="107"/>
      <c r="T888" s="107"/>
      <c r="U888" s="107"/>
      <c r="V888" s="107"/>
      <c r="W888" s="107"/>
      <c r="X888" s="107"/>
      <c r="Y888" s="107"/>
      <c r="Z888" s="107"/>
      <c r="AA888" s="107"/>
      <c r="AB888" s="107"/>
      <c r="AC888" s="107"/>
      <c r="AD888" s="107"/>
      <c r="AE888" s="107"/>
      <c r="AF888" s="107"/>
      <c r="AG888" s="107"/>
      <c r="AH888" s="107"/>
      <c r="AI888" s="107"/>
      <c r="AJ888" s="107"/>
      <c r="AK888" s="107"/>
      <c r="AL888" s="107"/>
      <c r="AM888" s="107"/>
      <c r="AN888" s="107"/>
      <c r="AO888" s="107"/>
      <c r="AP888" s="107"/>
      <c r="AQ888" s="107"/>
      <c r="AR888" s="107"/>
      <c r="AS888" s="107"/>
      <c r="AT888" s="107"/>
      <c r="AU888" s="107"/>
      <c r="AV888" s="107"/>
      <c r="AW888" s="107"/>
      <c r="AX888" s="107"/>
      <c r="AY888" s="107"/>
      <c r="AZ888" s="107"/>
      <c r="BA888" s="107"/>
      <c r="BB888" s="107"/>
    </row>
    <row r="889" spans="3:54" ht="12.75" customHeight="1" x14ac:dyDescent="0.25">
      <c r="C889" s="107"/>
      <c r="D889" s="107"/>
      <c r="E889" s="107"/>
      <c r="F889" s="107"/>
      <c r="G889" s="107"/>
      <c r="H889" s="107"/>
      <c r="I889" s="107"/>
      <c r="J889" s="107"/>
      <c r="K889" s="107"/>
      <c r="L889" s="107"/>
      <c r="M889" s="107"/>
      <c r="N889" s="107"/>
      <c r="O889" s="107"/>
      <c r="P889" s="107"/>
      <c r="Q889" s="107"/>
      <c r="R889" s="107"/>
      <c r="S889" s="107"/>
      <c r="T889" s="107"/>
      <c r="U889" s="107"/>
      <c r="V889" s="107"/>
      <c r="W889" s="107"/>
      <c r="X889" s="107"/>
      <c r="Y889" s="107"/>
      <c r="Z889" s="107"/>
      <c r="AA889" s="107"/>
      <c r="AB889" s="107"/>
      <c r="AC889" s="107"/>
      <c r="AD889" s="107"/>
      <c r="AE889" s="107"/>
      <c r="AF889" s="107"/>
      <c r="AG889" s="107"/>
      <c r="AH889" s="107"/>
      <c r="AI889" s="107"/>
      <c r="AJ889" s="107"/>
      <c r="AK889" s="107"/>
      <c r="AL889" s="107"/>
      <c r="AM889" s="107"/>
      <c r="AN889" s="107"/>
      <c r="AO889" s="107"/>
      <c r="AP889" s="107"/>
      <c r="AQ889" s="107"/>
      <c r="AR889" s="107"/>
      <c r="AS889" s="107"/>
      <c r="AT889" s="107"/>
      <c r="AU889" s="107"/>
      <c r="AV889" s="107"/>
      <c r="AW889" s="107"/>
      <c r="AX889" s="107"/>
      <c r="AY889" s="107"/>
      <c r="AZ889" s="107"/>
      <c r="BA889" s="107"/>
      <c r="BB889" s="107"/>
    </row>
    <row r="890" spans="3:54" ht="12.75" customHeight="1" x14ac:dyDescent="0.25">
      <c r="C890" s="107"/>
      <c r="D890" s="107"/>
      <c r="E890" s="107"/>
      <c r="F890" s="107"/>
      <c r="G890" s="107"/>
      <c r="H890" s="107"/>
      <c r="I890" s="107"/>
      <c r="J890" s="107"/>
      <c r="K890" s="107"/>
      <c r="L890" s="107"/>
      <c r="M890" s="107"/>
      <c r="N890" s="107"/>
      <c r="O890" s="107"/>
      <c r="P890" s="107"/>
      <c r="Q890" s="107"/>
      <c r="R890" s="107"/>
      <c r="S890" s="107"/>
      <c r="T890" s="107"/>
      <c r="U890" s="107"/>
      <c r="V890" s="107"/>
      <c r="W890" s="107"/>
      <c r="X890" s="107"/>
      <c r="Y890" s="107"/>
      <c r="Z890" s="107"/>
      <c r="AA890" s="107"/>
      <c r="AB890" s="107"/>
      <c r="AC890" s="107"/>
      <c r="AD890" s="107"/>
      <c r="AE890" s="107"/>
      <c r="AF890" s="107"/>
      <c r="AG890" s="107"/>
      <c r="AH890" s="107"/>
      <c r="AI890" s="107"/>
      <c r="AJ890" s="107"/>
      <c r="AK890" s="107"/>
      <c r="AL890" s="107"/>
      <c r="AM890" s="107"/>
      <c r="AN890" s="107"/>
      <c r="AO890" s="107"/>
      <c r="AP890" s="107"/>
      <c r="AQ890" s="107"/>
      <c r="AR890" s="107"/>
      <c r="AS890" s="107"/>
      <c r="AT890" s="107"/>
      <c r="AU890" s="107"/>
      <c r="AV890" s="107"/>
      <c r="AW890" s="107"/>
      <c r="AX890" s="107"/>
      <c r="AY890" s="107"/>
      <c r="AZ890" s="107"/>
      <c r="BA890" s="107"/>
      <c r="BB890" s="107"/>
    </row>
    <row r="891" spans="3:54" ht="12.75" customHeight="1" x14ac:dyDescent="0.25">
      <c r="C891" s="107"/>
      <c r="D891" s="107"/>
      <c r="E891" s="107"/>
      <c r="F891" s="107"/>
      <c r="G891" s="107"/>
      <c r="H891" s="107"/>
      <c r="I891" s="107"/>
      <c r="J891" s="107"/>
      <c r="K891" s="107"/>
      <c r="L891" s="107"/>
      <c r="M891" s="107"/>
      <c r="N891" s="107"/>
      <c r="O891" s="107"/>
      <c r="P891" s="107"/>
      <c r="Q891" s="107"/>
      <c r="R891" s="107"/>
      <c r="S891" s="107"/>
      <c r="T891" s="107"/>
      <c r="U891" s="107"/>
      <c r="V891" s="107"/>
      <c r="W891" s="107"/>
      <c r="X891" s="107"/>
      <c r="Y891" s="107"/>
      <c r="Z891" s="107"/>
      <c r="AA891" s="107"/>
      <c r="AB891" s="107"/>
      <c r="AC891" s="107"/>
      <c r="AD891" s="107"/>
      <c r="AE891" s="107"/>
      <c r="AF891" s="107"/>
      <c r="AG891" s="107"/>
      <c r="AH891" s="107"/>
      <c r="AI891" s="107"/>
      <c r="AJ891" s="107"/>
      <c r="AK891" s="107"/>
      <c r="AL891" s="107"/>
      <c r="AM891" s="107"/>
      <c r="AN891" s="107"/>
      <c r="AO891" s="107"/>
      <c r="AP891" s="107"/>
      <c r="AQ891" s="107"/>
      <c r="AR891" s="107"/>
      <c r="AS891" s="107"/>
      <c r="AT891" s="107"/>
      <c r="AU891" s="107"/>
      <c r="AV891" s="107"/>
      <c r="AW891" s="107"/>
      <c r="AX891" s="107"/>
      <c r="AY891" s="107"/>
      <c r="AZ891" s="107"/>
      <c r="BA891" s="107"/>
      <c r="BB891" s="107"/>
    </row>
    <row r="892" spans="3:54" ht="12.75" customHeight="1" x14ac:dyDescent="0.25">
      <c r="C892" s="107"/>
      <c r="D892" s="107"/>
      <c r="E892" s="107"/>
      <c r="F892" s="107"/>
      <c r="G892" s="107"/>
      <c r="H892" s="107"/>
      <c r="I892" s="107"/>
      <c r="J892" s="107"/>
      <c r="K892" s="107"/>
      <c r="L892" s="107"/>
      <c r="M892" s="107"/>
      <c r="N892" s="107"/>
      <c r="O892" s="107"/>
      <c r="P892" s="107"/>
      <c r="Q892" s="107"/>
      <c r="R892" s="107"/>
      <c r="S892" s="107"/>
      <c r="T892" s="107"/>
      <c r="U892" s="107"/>
      <c r="V892" s="107"/>
      <c r="W892" s="107"/>
      <c r="X892" s="107"/>
      <c r="Y892" s="107"/>
      <c r="Z892" s="107"/>
      <c r="AA892" s="107"/>
      <c r="AB892" s="107"/>
      <c r="AC892" s="107"/>
      <c r="AD892" s="107"/>
      <c r="AE892" s="107"/>
      <c r="AF892" s="107"/>
      <c r="AG892" s="107"/>
      <c r="AH892" s="107"/>
      <c r="AI892" s="107"/>
      <c r="AJ892" s="107"/>
      <c r="AK892" s="107"/>
      <c r="AL892" s="107"/>
      <c r="AM892" s="107"/>
      <c r="AN892" s="107"/>
      <c r="AO892" s="107"/>
      <c r="AP892" s="107"/>
      <c r="AQ892" s="107"/>
      <c r="AR892" s="107"/>
      <c r="AS892" s="107"/>
      <c r="AT892" s="107"/>
      <c r="AU892" s="107"/>
      <c r="AV892" s="107"/>
      <c r="AW892" s="107"/>
      <c r="AX892" s="107"/>
      <c r="AY892" s="107"/>
      <c r="AZ892" s="107"/>
      <c r="BA892" s="107"/>
      <c r="BB892" s="107"/>
    </row>
    <row r="893" spans="3:54" ht="12.75" customHeight="1" x14ac:dyDescent="0.25">
      <c r="C893" s="107"/>
      <c r="D893" s="107"/>
      <c r="E893" s="107"/>
      <c r="F893" s="107"/>
      <c r="G893" s="107"/>
      <c r="H893" s="107"/>
      <c r="I893" s="107"/>
      <c r="J893" s="107"/>
      <c r="K893" s="107"/>
      <c r="L893" s="107"/>
      <c r="M893" s="107"/>
      <c r="N893" s="107"/>
      <c r="O893" s="107"/>
      <c r="P893" s="107"/>
      <c r="Q893" s="107"/>
      <c r="R893" s="107"/>
      <c r="S893" s="107"/>
      <c r="T893" s="107"/>
      <c r="U893" s="107"/>
      <c r="V893" s="107"/>
      <c r="W893" s="107"/>
      <c r="X893" s="107"/>
      <c r="Y893" s="107"/>
      <c r="Z893" s="107"/>
      <c r="AA893" s="107"/>
      <c r="AB893" s="107"/>
      <c r="AC893" s="107"/>
      <c r="AD893" s="107"/>
      <c r="AE893" s="107"/>
      <c r="AF893" s="107"/>
      <c r="AG893" s="107"/>
      <c r="AH893" s="107"/>
      <c r="AI893" s="107"/>
      <c r="AJ893" s="107"/>
      <c r="AK893" s="107"/>
      <c r="AL893" s="107"/>
      <c r="AM893" s="107"/>
      <c r="AN893" s="107"/>
      <c r="AO893" s="107"/>
      <c r="AP893" s="107"/>
      <c r="AQ893" s="107"/>
      <c r="AR893" s="107"/>
      <c r="AS893" s="107"/>
      <c r="AT893" s="107"/>
      <c r="AU893" s="107"/>
      <c r="AV893" s="107"/>
      <c r="AW893" s="107"/>
      <c r="AX893" s="107"/>
      <c r="AY893" s="107"/>
      <c r="AZ893" s="107"/>
      <c r="BA893" s="107"/>
      <c r="BB893" s="107"/>
    </row>
    <row r="894" spans="3:54" ht="12.75" customHeight="1" x14ac:dyDescent="0.25">
      <c r="C894" s="107"/>
      <c r="D894" s="107"/>
      <c r="E894" s="107"/>
      <c r="F894" s="107"/>
      <c r="G894" s="107"/>
      <c r="H894" s="107"/>
      <c r="I894" s="107"/>
      <c r="J894" s="107"/>
      <c r="K894" s="107"/>
      <c r="L894" s="107"/>
      <c r="M894" s="107"/>
      <c r="N894" s="107"/>
      <c r="O894" s="107"/>
      <c r="P894" s="107"/>
      <c r="Q894" s="107"/>
      <c r="R894" s="107"/>
      <c r="S894" s="107"/>
      <c r="T894" s="107"/>
      <c r="U894" s="107"/>
      <c r="V894" s="107"/>
      <c r="W894" s="107"/>
      <c r="X894" s="107"/>
      <c r="Y894" s="107"/>
      <c r="Z894" s="107"/>
      <c r="AA894" s="107"/>
      <c r="AB894" s="107"/>
      <c r="AC894" s="107"/>
      <c r="AD894" s="107"/>
      <c r="AE894" s="107"/>
      <c r="AF894" s="107"/>
      <c r="AG894" s="107"/>
      <c r="AH894" s="107"/>
      <c r="AI894" s="107"/>
      <c r="AJ894" s="107"/>
      <c r="AK894" s="107"/>
      <c r="AL894" s="107"/>
      <c r="AM894" s="107"/>
      <c r="AN894" s="107"/>
      <c r="AO894" s="107"/>
      <c r="AP894" s="107"/>
      <c r="AQ894" s="107"/>
      <c r="AR894" s="107"/>
      <c r="AS894" s="107"/>
      <c r="AT894" s="107"/>
      <c r="AU894" s="107"/>
      <c r="AV894" s="107"/>
      <c r="AW894" s="107"/>
      <c r="AX894" s="107"/>
      <c r="AY894" s="107"/>
      <c r="AZ894" s="107"/>
      <c r="BA894" s="107"/>
      <c r="BB894" s="107"/>
    </row>
    <row r="895" spans="3:54" ht="12.75" customHeight="1" x14ac:dyDescent="0.25">
      <c r="C895" s="107"/>
      <c r="D895" s="107"/>
      <c r="E895" s="107"/>
      <c r="F895" s="107"/>
      <c r="G895" s="107"/>
      <c r="H895" s="107"/>
      <c r="I895" s="107"/>
      <c r="J895" s="107"/>
      <c r="K895" s="107"/>
      <c r="L895" s="107"/>
      <c r="M895" s="107"/>
      <c r="N895" s="107"/>
      <c r="O895" s="107"/>
      <c r="P895" s="107"/>
      <c r="Q895" s="107"/>
      <c r="R895" s="107"/>
      <c r="S895" s="107"/>
      <c r="T895" s="107"/>
      <c r="U895" s="107"/>
      <c r="V895" s="107"/>
      <c r="W895" s="107"/>
      <c r="X895" s="107"/>
      <c r="Y895" s="107"/>
      <c r="Z895" s="107"/>
      <c r="AA895" s="107"/>
      <c r="AB895" s="107"/>
      <c r="AC895" s="107"/>
      <c r="AD895" s="107"/>
      <c r="AE895" s="107"/>
      <c r="AF895" s="107"/>
      <c r="AG895" s="107"/>
      <c r="AH895" s="107"/>
      <c r="AI895" s="107"/>
      <c r="AJ895" s="107"/>
      <c r="AK895" s="107"/>
      <c r="AL895" s="107"/>
      <c r="AM895" s="107"/>
      <c r="AN895" s="107"/>
      <c r="AO895" s="107"/>
      <c r="AP895" s="107"/>
      <c r="AQ895" s="107"/>
      <c r="AR895" s="107"/>
      <c r="AS895" s="107"/>
      <c r="AT895" s="107"/>
      <c r="AU895" s="107"/>
      <c r="AV895" s="107"/>
      <c r="AW895" s="107"/>
      <c r="AX895" s="107"/>
      <c r="AY895" s="107"/>
      <c r="AZ895" s="107"/>
      <c r="BA895" s="107"/>
      <c r="BB895" s="107"/>
    </row>
    <row r="896" spans="3:54" ht="12.75" customHeight="1" x14ac:dyDescent="0.25">
      <c r="C896" s="107"/>
      <c r="D896" s="107"/>
      <c r="E896" s="107"/>
      <c r="F896" s="107"/>
      <c r="G896" s="107"/>
      <c r="H896" s="107"/>
      <c r="I896" s="107"/>
      <c r="J896" s="107"/>
      <c r="K896" s="107"/>
      <c r="L896" s="107"/>
      <c r="M896" s="107"/>
      <c r="N896" s="107"/>
      <c r="O896" s="107"/>
      <c r="P896" s="107"/>
      <c r="Q896" s="107"/>
      <c r="R896" s="107"/>
      <c r="S896" s="107"/>
      <c r="T896" s="107"/>
      <c r="U896" s="107"/>
      <c r="V896" s="107"/>
      <c r="W896" s="107"/>
      <c r="X896" s="107"/>
      <c r="Y896" s="107"/>
      <c r="Z896" s="107"/>
      <c r="AA896" s="107"/>
      <c r="AB896" s="107"/>
      <c r="AC896" s="107"/>
      <c r="AD896" s="107"/>
      <c r="AE896" s="107"/>
      <c r="AF896" s="107"/>
      <c r="AG896" s="107"/>
      <c r="AH896" s="107"/>
      <c r="AI896" s="107"/>
      <c r="AJ896" s="107"/>
      <c r="AK896" s="107"/>
      <c r="AL896" s="107"/>
      <c r="AM896" s="107"/>
      <c r="AN896" s="107"/>
      <c r="AO896" s="107"/>
      <c r="AP896" s="107"/>
      <c r="AQ896" s="107"/>
      <c r="AR896" s="107"/>
      <c r="AS896" s="107"/>
      <c r="AT896" s="107"/>
      <c r="AU896" s="107"/>
      <c r="AV896" s="107"/>
      <c r="AW896" s="107"/>
      <c r="AX896" s="107"/>
      <c r="AY896" s="107"/>
      <c r="AZ896" s="107"/>
      <c r="BA896" s="107"/>
      <c r="BB896" s="107"/>
    </row>
    <row r="897" spans="3:54" ht="12.75" customHeight="1" x14ac:dyDescent="0.25">
      <c r="C897" s="107"/>
      <c r="D897" s="107"/>
      <c r="E897" s="107"/>
      <c r="F897" s="107"/>
      <c r="G897" s="107"/>
      <c r="H897" s="107"/>
      <c r="I897" s="107"/>
      <c r="J897" s="107"/>
      <c r="K897" s="107"/>
      <c r="L897" s="107"/>
      <c r="M897" s="107"/>
      <c r="N897" s="107"/>
      <c r="O897" s="107"/>
      <c r="P897" s="107"/>
      <c r="Q897" s="107"/>
      <c r="R897" s="107"/>
      <c r="S897" s="107"/>
      <c r="T897" s="107"/>
      <c r="U897" s="107"/>
      <c r="V897" s="107"/>
      <c r="W897" s="107"/>
      <c r="X897" s="107"/>
      <c r="Y897" s="107"/>
      <c r="Z897" s="107"/>
      <c r="AA897" s="107"/>
      <c r="AB897" s="107"/>
      <c r="AC897" s="107"/>
      <c r="AD897" s="107"/>
      <c r="AE897" s="107"/>
      <c r="AF897" s="107"/>
      <c r="AG897" s="107"/>
      <c r="AH897" s="107"/>
      <c r="AI897" s="107"/>
      <c r="AJ897" s="107"/>
      <c r="AK897" s="107"/>
      <c r="AL897" s="107"/>
      <c r="AM897" s="107"/>
      <c r="AN897" s="107"/>
      <c r="AO897" s="107"/>
      <c r="AP897" s="107"/>
      <c r="AQ897" s="107"/>
      <c r="AR897" s="107"/>
      <c r="AS897" s="107"/>
      <c r="AT897" s="107"/>
      <c r="AU897" s="107"/>
      <c r="AV897" s="107"/>
      <c r="AW897" s="107"/>
      <c r="AX897" s="107"/>
      <c r="AY897" s="107"/>
      <c r="AZ897" s="107"/>
      <c r="BA897" s="107"/>
      <c r="BB897" s="107"/>
    </row>
    <row r="898" spans="3:54" ht="12.75" customHeight="1" x14ac:dyDescent="0.25">
      <c r="C898" s="107"/>
      <c r="D898" s="107"/>
      <c r="E898" s="107"/>
      <c r="F898" s="107"/>
      <c r="G898" s="107"/>
      <c r="H898" s="107"/>
      <c r="I898" s="107"/>
      <c r="J898" s="107"/>
      <c r="K898" s="107"/>
      <c r="L898" s="107"/>
      <c r="M898" s="107"/>
      <c r="N898" s="107"/>
      <c r="O898" s="107"/>
      <c r="P898" s="107"/>
      <c r="Q898" s="107"/>
      <c r="R898" s="107"/>
      <c r="S898" s="107"/>
      <c r="T898" s="107"/>
      <c r="U898" s="107"/>
      <c r="V898" s="107"/>
      <c r="W898" s="107"/>
      <c r="X898" s="107"/>
      <c r="Y898" s="107"/>
      <c r="Z898" s="107"/>
      <c r="AA898" s="107"/>
      <c r="AB898" s="107"/>
      <c r="AC898" s="107"/>
      <c r="AD898" s="107"/>
      <c r="AE898" s="107"/>
      <c r="AF898" s="107"/>
      <c r="AG898" s="107"/>
      <c r="AH898" s="107"/>
      <c r="AI898" s="107"/>
      <c r="AJ898" s="107"/>
      <c r="AK898" s="107"/>
      <c r="AL898" s="107"/>
      <c r="AM898" s="107"/>
      <c r="AN898" s="107"/>
      <c r="AO898" s="107"/>
      <c r="AP898" s="107"/>
      <c r="AQ898" s="107"/>
      <c r="AR898" s="107"/>
      <c r="AS898" s="107"/>
      <c r="AT898" s="107"/>
      <c r="AU898" s="107"/>
      <c r="AV898" s="107"/>
      <c r="AW898" s="107"/>
      <c r="AX898" s="107"/>
      <c r="AY898" s="107"/>
      <c r="AZ898" s="107"/>
      <c r="BA898" s="107"/>
      <c r="BB898" s="107"/>
    </row>
    <row r="899" spans="3:54" ht="12.75" customHeight="1" x14ac:dyDescent="0.25">
      <c r="C899" s="107"/>
      <c r="D899" s="107"/>
      <c r="E899" s="107"/>
      <c r="F899" s="107"/>
      <c r="G899" s="107"/>
      <c r="H899" s="107"/>
      <c r="I899" s="107"/>
      <c r="J899" s="107"/>
      <c r="K899" s="107"/>
      <c r="L899" s="107"/>
      <c r="M899" s="107"/>
      <c r="N899" s="107"/>
      <c r="O899" s="107"/>
      <c r="P899" s="107"/>
      <c r="Q899" s="107"/>
      <c r="R899" s="107"/>
      <c r="S899" s="107"/>
      <c r="T899" s="107"/>
      <c r="U899" s="107"/>
      <c r="V899" s="107"/>
      <c r="W899" s="107"/>
      <c r="X899" s="107"/>
      <c r="Y899" s="107"/>
      <c r="Z899" s="107"/>
      <c r="AA899" s="107"/>
      <c r="AB899" s="107"/>
      <c r="AC899" s="107"/>
      <c r="AD899" s="107"/>
      <c r="AE899" s="107"/>
      <c r="AF899" s="107"/>
      <c r="AG899" s="107"/>
      <c r="AH899" s="107"/>
      <c r="AI899" s="107"/>
      <c r="AJ899" s="107"/>
      <c r="AK899" s="107"/>
      <c r="AL899" s="107"/>
      <c r="AM899" s="107"/>
      <c r="AN899" s="107"/>
      <c r="AO899" s="107"/>
      <c r="AP899" s="107"/>
      <c r="AQ899" s="107"/>
      <c r="AR899" s="107"/>
      <c r="AS899" s="107"/>
      <c r="AT899" s="107"/>
      <c r="AU899" s="107"/>
      <c r="AV899" s="107"/>
      <c r="AW899" s="107"/>
      <c r="AX899" s="107"/>
      <c r="AY899" s="107"/>
      <c r="AZ899" s="107"/>
      <c r="BA899" s="107"/>
      <c r="BB899" s="107"/>
    </row>
    <row r="900" spans="3:54" ht="12.75" customHeight="1" x14ac:dyDescent="0.25">
      <c r="C900" s="107"/>
      <c r="D900" s="107"/>
      <c r="E900" s="107"/>
      <c r="F900" s="107"/>
      <c r="G900" s="107"/>
      <c r="H900" s="107"/>
      <c r="I900" s="107"/>
      <c r="J900" s="107"/>
      <c r="K900" s="107"/>
      <c r="L900" s="107"/>
      <c r="M900" s="107"/>
      <c r="N900" s="107"/>
      <c r="O900" s="107"/>
      <c r="P900" s="107"/>
      <c r="Q900" s="107"/>
      <c r="R900" s="107"/>
      <c r="S900" s="107"/>
      <c r="T900" s="107"/>
      <c r="U900" s="107"/>
      <c r="V900" s="107"/>
      <c r="W900" s="107"/>
      <c r="X900" s="107"/>
      <c r="Y900" s="107"/>
      <c r="Z900" s="107"/>
      <c r="AA900" s="107"/>
      <c r="AB900" s="107"/>
      <c r="AC900" s="107"/>
      <c r="AD900" s="107"/>
      <c r="AE900" s="107"/>
      <c r="AF900" s="107"/>
      <c r="AG900" s="107"/>
      <c r="AH900" s="107"/>
      <c r="AI900" s="107"/>
      <c r="AJ900" s="107"/>
      <c r="AK900" s="107"/>
      <c r="AL900" s="107"/>
      <c r="AM900" s="107"/>
      <c r="AN900" s="107"/>
      <c r="AO900" s="107"/>
      <c r="AP900" s="107"/>
      <c r="AQ900" s="107"/>
      <c r="AR900" s="107"/>
      <c r="AS900" s="107"/>
      <c r="AT900" s="107"/>
      <c r="AU900" s="107"/>
      <c r="AV900" s="107"/>
      <c r="AW900" s="107"/>
      <c r="AX900" s="107"/>
      <c r="AY900" s="107"/>
      <c r="AZ900" s="107"/>
      <c r="BA900" s="107"/>
      <c r="BB900" s="107"/>
    </row>
    <row r="901" spans="3:54" ht="12.75" customHeight="1" x14ac:dyDescent="0.25">
      <c r="C901" s="107"/>
      <c r="D901" s="107"/>
      <c r="E901" s="107"/>
      <c r="F901" s="107"/>
      <c r="G901" s="107"/>
      <c r="H901" s="107"/>
      <c r="I901" s="107"/>
      <c r="J901" s="107"/>
      <c r="K901" s="107"/>
      <c r="L901" s="107"/>
      <c r="M901" s="107"/>
      <c r="N901" s="107"/>
      <c r="O901" s="107"/>
      <c r="P901" s="107"/>
      <c r="Q901" s="107"/>
      <c r="R901" s="107"/>
      <c r="S901" s="107"/>
      <c r="T901" s="107"/>
      <c r="U901" s="107"/>
      <c r="V901" s="107"/>
      <c r="W901" s="107"/>
      <c r="X901" s="107"/>
      <c r="Y901" s="107"/>
      <c r="Z901" s="107"/>
      <c r="AA901" s="107"/>
      <c r="AB901" s="107"/>
      <c r="AC901" s="107"/>
      <c r="AD901" s="107"/>
      <c r="AE901" s="107"/>
      <c r="AF901" s="107"/>
      <c r="AG901" s="107"/>
      <c r="AH901" s="107"/>
      <c r="AI901" s="107"/>
      <c r="AJ901" s="107"/>
      <c r="AK901" s="107"/>
      <c r="AL901" s="107"/>
      <c r="AM901" s="107"/>
      <c r="AN901" s="107"/>
      <c r="AO901" s="107"/>
      <c r="AP901" s="107"/>
      <c r="AQ901" s="107"/>
      <c r="AR901" s="107"/>
      <c r="AS901" s="107"/>
      <c r="AT901" s="107"/>
      <c r="AU901" s="107"/>
      <c r="AV901" s="107"/>
      <c r="AW901" s="107"/>
      <c r="AX901" s="107"/>
      <c r="AY901" s="107"/>
      <c r="AZ901" s="107"/>
      <c r="BA901" s="107"/>
      <c r="BB901" s="107"/>
    </row>
    <row r="902" spans="3:54" ht="12.75" customHeight="1" x14ac:dyDescent="0.25">
      <c r="C902" s="107"/>
      <c r="D902" s="107"/>
      <c r="E902" s="107"/>
      <c r="F902" s="107"/>
      <c r="G902" s="107"/>
      <c r="H902" s="107"/>
      <c r="I902" s="107"/>
      <c r="J902" s="107"/>
      <c r="K902" s="107"/>
      <c r="L902" s="107"/>
      <c r="M902" s="107"/>
      <c r="N902" s="107"/>
      <c r="O902" s="107"/>
      <c r="P902" s="107"/>
      <c r="Q902" s="107"/>
      <c r="R902" s="107"/>
      <c r="S902" s="107"/>
      <c r="T902" s="107"/>
      <c r="U902" s="107"/>
      <c r="V902" s="107"/>
      <c r="W902" s="107"/>
      <c r="X902" s="107"/>
      <c r="Y902" s="107"/>
      <c r="Z902" s="107"/>
      <c r="AA902" s="107"/>
      <c r="AB902" s="107"/>
      <c r="AC902" s="107"/>
      <c r="AD902" s="107"/>
      <c r="AE902" s="107"/>
      <c r="AF902" s="107"/>
      <c r="AG902" s="107"/>
      <c r="AH902" s="107"/>
      <c r="AI902" s="107"/>
      <c r="AJ902" s="107"/>
      <c r="AK902" s="107"/>
      <c r="AL902" s="107"/>
      <c r="AM902" s="107"/>
      <c r="AN902" s="107"/>
      <c r="AO902" s="107"/>
      <c r="AP902" s="107"/>
      <c r="AQ902" s="107"/>
      <c r="AR902" s="107"/>
      <c r="AS902" s="107"/>
      <c r="AT902" s="107"/>
      <c r="AU902" s="107"/>
      <c r="AV902" s="107"/>
      <c r="AW902" s="107"/>
      <c r="AX902" s="107"/>
      <c r="AY902" s="107"/>
      <c r="AZ902" s="107"/>
      <c r="BA902" s="107"/>
      <c r="BB902" s="107"/>
    </row>
    <row r="903" spans="3:54" ht="12.75" customHeight="1" x14ac:dyDescent="0.25">
      <c r="C903" s="107"/>
      <c r="D903" s="107"/>
      <c r="E903" s="107"/>
      <c r="F903" s="107"/>
      <c r="G903" s="107"/>
      <c r="H903" s="107"/>
      <c r="I903" s="107"/>
      <c r="J903" s="107"/>
      <c r="K903" s="107"/>
      <c r="L903" s="107"/>
      <c r="M903" s="107"/>
      <c r="N903" s="107"/>
      <c r="O903" s="107"/>
      <c r="P903" s="107"/>
      <c r="Q903" s="107"/>
      <c r="R903" s="107"/>
      <c r="S903" s="107"/>
      <c r="T903" s="107"/>
      <c r="U903" s="107"/>
      <c r="V903" s="107"/>
      <c r="W903" s="107"/>
      <c r="X903" s="107"/>
      <c r="Y903" s="107"/>
      <c r="Z903" s="107"/>
      <c r="AA903" s="107"/>
      <c r="AB903" s="107"/>
      <c r="AC903" s="107"/>
      <c r="AD903" s="107"/>
      <c r="AE903" s="107"/>
      <c r="AF903" s="107"/>
      <c r="AG903" s="107"/>
      <c r="AH903" s="107"/>
      <c r="AI903" s="107"/>
      <c r="AJ903" s="107"/>
      <c r="AK903" s="107"/>
      <c r="AL903" s="107"/>
      <c r="AM903" s="107"/>
      <c r="AN903" s="107"/>
      <c r="AO903" s="107"/>
      <c r="AP903" s="107"/>
      <c r="AQ903" s="107"/>
      <c r="AR903" s="107"/>
      <c r="AS903" s="107"/>
      <c r="AT903" s="107"/>
      <c r="AU903" s="107"/>
      <c r="AV903" s="107"/>
      <c r="AW903" s="107"/>
      <c r="AX903" s="107"/>
      <c r="AY903" s="107"/>
      <c r="AZ903" s="107"/>
      <c r="BA903" s="107"/>
      <c r="BB903" s="107"/>
    </row>
    <row r="904" spans="3:54" ht="12.75" customHeight="1" x14ac:dyDescent="0.25">
      <c r="C904" s="107"/>
      <c r="D904" s="107"/>
      <c r="E904" s="107"/>
      <c r="F904" s="107"/>
      <c r="G904" s="107"/>
      <c r="H904" s="107"/>
      <c r="I904" s="107"/>
      <c r="J904" s="107"/>
      <c r="K904" s="107"/>
      <c r="L904" s="107"/>
      <c r="M904" s="107"/>
      <c r="N904" s="107"/>
      <c r="O904" s="107"/>
      <c r="P904" s="107"/>
      <c r="Q904" s="107"/>
      <c r="R904" s="107"/>
      <c r="S904" s="107"/>
      <c r="T904" s="107"/>
      <c r="U904" s="107"/>
      <c r="V904" s="107"/>
      <c r="W904" s="107"/>
      <c r="X904" s="107"/>
      <c r="Y904" s="107"/>
      <c r="Z904" s="107"/>
      <c r="AA904" s="107"/>
      <c r="AB904" s="107"/>
      <c r="AC904" s="107"/>
      <c r="AD904" s="107"/>
      <c r="AE904" s="107"/>
      <c r="AF904" s="107"/>
      <c r="AG904" s="107"/>
      <c r="AH904" s="107"/>
      <c r="AI904" s="107"/>
      <c r="AJ904" s="107"/>
      <c r="AK904" s="107"/>
      <c r="AL904" s="107"/>
      <c r="AM904" s="107"/>
      <c r="AN904" s="107"/>
      <c r="AO904" s="107"/>
      <c r="AP904" s="107"/>
      <c r="AQ904" s="107"/>
      <c r="AR904" s="107"/>
      <c r="AS904" s="107"/>
      <c r="AT904" s="107"/>
      <c r="AU904" s="107"/>
      <c r="AV904" s="107"/>
      <c r="AW904" s="107"/>
      <c r="AX904" s="107"/>
      <c r="AY904" s="107"/>
      <c r="AZ904" s="107"/>
      <c r="BA904" s="107"/>
      <c r="BB904" s="107"/>
    </row>
    <row r="905" spans="3:54" ht="12.75" customHeight="1" x14ac:dyDescent="0.25">
      <c r="C905" s="107"/>
      <c r="D905" s="107"/>
      <c r="E905" s="107"/>
      <c r="F905" s="107"/>
      <c r="G905" s="107"/>
      <c r="H905" s="107"/>
      <c r="I905" s="107"/>
      <c r="J905" s="107"/>
      <c r="K905" s="107"/>
      <c r="L905" s="107"/>
      <c r="M905" s="107"/>
      <c r="N905" s="107"/>
      <c r="O905" s="107"/>
      <c r="P905" s="107"/>
      <c r="Q905" s="107"/>
      <c r="R905" s="107"/>
      <c r="S905" s="107"/>
      <c r="T905" s="107"/>
      <c r="U905" s="107"/>
      <c r="V905" s="107"/>
      <c r="W905" s="107"/>
      <c r="X905" s="107"/>
      <c r="Y905" s="107"/>
      <c r="Z905" s="107"/>
      <c r="AA905" s="107"/>
      <c r="AB905" s="107"/>
      <c r="AC905" s="107"/>
      <c r="AD905" s="107"/>
      <c r="AE905" s="107"/>
      <c r="AF905" s="107"/>
      <c r="AG905" s="107"/>
      <c r="AH905" s="107"/>
      <c r="AI905" s="107"/>
      <c r="AJ905" s="107"/>
      <c r="AK905" s="107"/>
      <c r="AL905" s="107"/>
      <c r="AM905" s="107"/>
      <c r="AN905" s="107"/>
      <c r="AO905" s="107"/>
      <c r="AP905" s="107"/>
      <c r="AQ905" s="107"/>
      <c r="AR905" s="107"/>
      <c r="AS905" s="107"/>
      <c r="AT905" s="107"/>
      <c r="AU905" s="107"/>
      <c r="AV905" s="107"/>
      <c r="AW905" s="107"/>
      <c r="AX905" s="107"/>
      <c r="AY905" s="107"/>
      <c r="AZ905" s="107"/>
      <c r="BA905" s="107"/>
      <c r="BB905" s="107"/>
    </row>
    <row r="906" spans="3:54" ht="12.75" customHeight="1" x14ac:dyDescent="0.25">
      <c r="C906" s="107"/>
      <c r="D906" s="107"/>
      <c r="E906" s="107"/>
      <c r="F906" s="107"/>
      <c r="G906" s="107"/>
      <c r="H906" s="107"/>
      <c r="I906" s="107"/>
      <c r="J906" s="107"/>
      <c r="K906" s="107"/>
      <c r="L906" s="107"/>
      <c r="M906" s="107"/>
      <c r="N906" s="107"/>
      <c r="O906" s="107"/>
      <c r="P906" s="107"/>
      <c r="Q906" s="107"/>
      <c r="R906" s="107"/>
      <c r="S906" s="107"/>
      <c r="T906" s="107"/>
      <c r="U906" s="107"/>
      <c r="V906" s="107"/>
      <c r="W906" s="107"/>
      <c r="X906" s="107"/>
      <c r="Y906" s="107"/>
      <c r="Z906" s="107"/>
      <c r="AA906" s="107"/>
      <c r="AB906" s="107"/>
      <c r="AC906" s="107"/>
      <c r="AD906" s="107"/>
      <c r="AE906" s="107"/>
      <c r="AF906" s="107"/>
      <c r="AG906" s="107"/>
      <c r="AH906" s="107"/>
      <c r="AI906" s="107"/>
      <c r="AJ906" s="107"/>
      <c r="AK906" s="107"/>
      <c r="AL906" s="107"/>
      <c r="AM906" s="107"/>
      <c r="AN906" s="107"/>
      <c r="AO906" s="107"/>
      <c r="AP906" s="107"/>
      <c r="AQ906" s="107"/>
      <c r="AR906" s="107"/>
      <c r="AS906" s="107"/>
      <c r="AT906" s="107"/>
      <c r="AU906" s="107"/>
      <c r="AV906" s="107"/>
      <c r="AW906" s="107"/>
      <c r="AX906" s="107"/>
      <c r="AY906" s="107"/>
      <c r="AZ906" s="107"/>
      <c r="BA906" s="107"/>
      <c r="BB906" s="107"/>
    </row>
    <row r="907" spans="3:54" ht="12.75" customHeight="1" x14ac:dyDescent="0.25">
      <c r="C907" s="107"/>
      <c r="D907" s="107"/>
      <c r="E907" s="107"/>
      <c r="F907" s="107"/>
      <c r="G907" s="107"/>
      <c r="H907" s="107"/>
      <c r="I907" s="107"/>
      <c r="J907" s="107"/>
      <c r="K907" s="107"/>
      <c r="L907" s="107"/>
      <c r="M907" s="107"/>
      <c r="N907" s="107"/>
      <c r="O907" s="107"/>
      <c r="P907" s="107"/>
      <c r="Q907" s="107"/>
      <c r="R907" s="107"/>
      <c r="S907" s="107"/>
      <c r="T907" s="107"/>
      <c r="U907" s="107"/>
      <c r="V907" s="107"/>
      <c r="W907" s="107"/>
      <c r="X907" s="107"/>
      <c r="Y907" s="107"/>
      <c r="Z907" s="107"/>
      <c r="AA907" s="107"/>
      <c r="AB907" s="107"/>
      <c r="AC907" s="107"/>
      <c r="AD907" s="107"/>
      <c r="AE907" s="107"/>
      <c r="AF907" s="107"/>
      <c r="AG907" s="107"/>
      <c r="AH907" s="107"/>
      <c r="AI907" s="107"/>
      <c r="AJ907" s="107"/>
      <c r="AK907" s="107"/>
      <c r="AL907" s="107"/>
      <c r="AM907" s="107"/>
      <c r="AN907" s="107"/>
      <c r="AO907" s="107"/>
      <c r="AP907" s="107"/>
      <c r="AQ907" s="107"/>
      <c r="AR907" s="107"/>
      <c r="AS907" s="107"/>
      <c r="AT907" s="107"/>
      <c r="AU907" s="107"/>
      <c r="AV907" s="107"/>
      <c r="AW907" s="107"/>
      <c r="AX907" s="107"/>
      <c r="AY907" s="107"/>
      <c r="AZ907" s="107"/>
      <c r="BA907" s="107"/>
      <c r="BB907" s="107"/>
    </row>
    <row r="908" spans="3:54" ht="12.75" customHeight="1" x14ac:dyDescent="0.25">
      <c r="C908" s="107"/>
      <c r="D908" s="107"/>
      <c r="E908" s="107"/>
      <c r="F908" s="107"/>
      <c r="G908" s="107"/>
      <c r="H908" s="107"/>
      <c r="I908" s="107"/>
      <c r="J908" s="107"/>
      <c r="K908" s="107"/>
      <c r="L908" s="107"/>
      <c r="M908" s="107"/>
      <c r="N908" s="107"/>
      <c r="O908" s="107"/>
      <c r="P908" s="107"/>
      <c r="Q908" s="107"/>
      <c r="R908" s="107"/>
      <c r="S908" s="107"/>
      <c r="T908" s="107"/>
      <c r="U908" s="107"/>
      <c r="V908" s="107"/>
      <c r="W908" s="107"/>
      <c r="X908" s="107"/>
      <c r="Y908" s="107"/>
      <c r="Z908" s="107"/>
      <c r="AA908" s="107"/>
      <c r="AB908" s="107"/>
      <c r="AC908" s="107"/>
      <c r="AD908" s="107"/>
      <c r="AE908" s="107"/>
      <c r="AF908" s="107"/>
      <c r="AG908" s="107"/>
      <c r="AH908" s="107"/>
      <c r="AI908" s="107"/>
      <c r="AJ908" s="107"/>
      <c r="AK908" s="107"/>
      <c r="AL908" s="107"/>
      <c r="AM908" s="107"/>
      <c r="AN908" s="107"/>
      <c r="AO908" s="107"/>
      <c r="AP908" s="107"/>
      <c r="AQ908" s="107"/>
      <c r="AR908" s="107"/>
      <c r="AS908" s="107"/>
      <c r="AT908" s="107"/>
      <c r="AU908" s="107"/>
      <c r="AV908" s="107"/>
      <c r="AW908" s="107"/>
      <c r="AX908" s="107"/>
      <c r="AY908" s="107"/>
      <c r="AZ908" s="107"/>
      <c r="BA908" s="107"/>
      <c r="BB908" s="107"/>
    </row>
    <row r="909" spans="3:54" ht="12.75" customHeight="1" x14ac:dyDescent="0.25">
      <c r="C909" s="107"/>
      <c r="D909" s="107"/>
      <c r="E909" s="107"/>
      <c r="F909" s="107"/>
      <c r="G909" s="107"/>
      <c r="H909" s="107"/>
      <c r="I909" s="107"/>
      <c r="J909" s="107"/>
      <c r="K909" s="107"/>
      <c r="L909" s="107"/>
      <c r="M909" s="107"/>
      <c r="N909" s="107"/>
      <c r="O909" s="107"/>
      <c r="P909" s="107"/>
      <c r="Q909" s="107"/>
      <c r="R909" s="107"/>
      <c r="S909" s="107"/>
      <c r="T909" s="107"/>
      <c r="U909" s="107"/>
      <c r="V909" s="107"/>
      <c r="W909" s="107"/>
      <c r="X909" s="107"/>
      <c r="Y909" s="107"/>
      <c r="Z909" s="107"/>
      <c r="AA909" s="107"/>
      <c r="AB909" s="107"/>
      <c r="AC909" s="107"/>
      <c r="AD909" s="107"/>
      <c r="AE909" s="107"/>
      <c r="AF909" s="107"/>
      <c r="AG909" s="107"/>
      <c r="AH909" s="107"/>
      <c r="AI909" s="107"/>
      <c r="AJ909" s="107"/>
      <c r="AK909" s="107"/>
      <c r="AL909" s="107"/>
      <c r="AM909" s="107"/>
      <c r="AN909" s="107"/>
      <c r="AO909" s="107"/>
      <c r="AP909" s="107"/>
      <c r="AQ909" s="107"/>
      <c r="AR909" s="107"/>
      <c r="AS909" s="107"/>
      <c r="AT909" s="107"/>
      <c r="AU909" s="107"/>
      <c r="AV909" s="107"/>
      <c r="AW909" s="107"/>
      <c r="AX909" s="107"/>
      <c r="AY909" s="107"/>
      <c r="AZ909" s="107"/>
      <c r="BA909" s="107"/>
      <c r="BB909" s="107"/>
    </row>
    <row r="910" spans="3:54" ht="12.75" customHeight="1" x14ac:dyDescent="0.25">
      <c r="C910" s="107"/>
      <c r="D910" s="107"/>
      <c r="E910" s="107"/>
      <c r="F910" s="107"/>
      <c r="G910" s="107"/>
      <c r="H910" s="107"/>
      <c r="I910" s="107"/>
      <c r="J910" s="107"/>
      <c r="K910" s="107"/>
      <c r="L910" s="107"/>
      <c r="M910" s="107"/>
      <c r="N910" s="107"/>
      <c r="O910" s="107"/>
      <c r="P910" s="107"/>
      <c r="Q910" s="107"/>
      <c r="R910" s="107"/>
      <c r="S910" s="107"/>
      <c r="T910" s="107"/>
      <c r="U910" s="107"/>
      <c r="V910" s="107"/>
      <c r="W910" s="107"/>
      <c r="X910" s="107"/>
      <c r="Y910" s="107"/>
      <c r="Z910" s="107"/>
      <c r="AA910" s="107"/>
      <c r="AB910" s="107"/>
      <c r="AC910" s="107"/>
      <c r="AD910" s="107"/>
      <c r="AE910" s="107"/>
      <c r="AF910" s="107"/>
      <c r="AG910" s="107"/>
      <c r="AH910" s="107"/>
      <c r="AI910" s="107"/>
      <c r="AJ910" s="107"/>
      <c r="AK910" s="107"/>
      <c r="AL910" s="107"/>
      <c r="AM910" s="107"/>
      <c r="AN910" s="107"/>
      <c r="AO910" s="107"/>
      <c r="AP910" s="107"/>
      <c r="AQ910" s="107"/>
      <c r="AR910" s="107"/>
      <c r="AS910" s="107"/>
      <c r="AT910" s="107"/>
      <c r="AU910" s="107"/>
      <c r="AV910" s="107"/>
      <c r="AW910" s="107"/>
      <c r="AX910" s="107"/>
      <c r="AY910" s="107"/>
      <c r="AZ910" s="107"/>
      <c r="BA910" s="107"/>
      <c r="BB910" s="107"/>
    </row>
    <row r="911" spans="3:54" ht="12.75" customHeight="1" x14ac:dyDescent="0.25">
      <c r="C911" s="107"/>
      <c r="D911" s="107"/>
      <c r="E911" s="107"/>
      <c r="F911" s="107"/>
      <c r="G911" s="107"/>
      <c r="H911" s="107"/>
      <c r="I911" s="107"/>
      <c r="J911" s="107"/>
      <c r="K911" s="107"/>
      <c r="L911" s="107"/>
      <c r="M911" s="107"/>
      <c r="N911" s="107"/>
      <c r="O911" s="107"/>
      <c r="P911" s="107"/>
      <c r="Q911" s="107"/>
      <c r="R911" s="107"/>
      <c r="S911" s="107"/>
      <c r="T911" s="107"/>
      <c r="U911" s="107"/>
      <c r="V911" s="107"/>
      <c r="W911" s="107"/>
      <c r="X911" s="107"/>
      <c r="Y911" s="107"/>
      <c r="Z911" s="107"/>
      <c r="AA911" s="107"/>
      <c r="AB911" s="107"/>
      <c r="AC911" s="107"/>
      <c r="AD911" s="107"/>
      <c r="AE911" s="107"/>
      <c r="AF911" s="107"/>
      <c r="AG911" s="107"/>
      <c r="AH911" s="107"/>
      <c r="AI911" s="107"/>
      <c r="AJ911" s="107"/>
      <c r="AK911" s="107"/>
      <c r="AL911" s="107"/>
      <c r="AM911" s="107"/>
      <c r="AN911" s="107"/>
      <c r="AO911" s="107"/>
      <c r="AP911" s="107"/>
      <c r="AQ911" s="107"/>
      <c r="AR911" s="107"/>
      <c r="AS911" s="107"/>
      <c r="AT911" s="107"/>
      <c r="AU911" s="107"/>
      <c r="AV911" s="107"/>
      <c r="AW911" s="107"/>
      <c r="AX911" s="107"/>
      <c r="AY911" s="107"/>
      <c r="AZ911" s="107"/>
      <c r="BA911" s="107"/>
      <c r="BB911" s="107"/>
    </row>
    <row r="912" spans="3:54" ht="12.75" customHeight="1" x14ac:dyDescent="0.25">
      <c r="C912" s="107"/>
      <c r="D912" s="107"/>
      <c r="E912" s="107"/>
      <c r="F912" s="107"/>
      <c r="G912" s="107"/>
      <c r="H912" s="107"/>
      <c r="I912" s="107"/>
      <c r="J912" s="107"/>
      <c r="K912" s="107"/>
      <c r="L912" s="107"/>
      <c r="M912" s="107"/>
      <c r="N912" s="107"/>
      <c r="O912" s="107"/>
      <c r="P912" s="107"/>
      <c r="Q912" s="107"/>
      <c r="R912" s="107"/>
      <c r="S912" s="107"/>
      <c r="T912" s="107"/>
      <c r="U912" s="107"/>
      <c r="V912" s="107"/>
      <c r="W912" s="107"/>
      <c r="X912" s="107"/>
      <c r="Y912" s="107"/>
      <c r="Z912" s="107"/>
      <c r="AA912" s="107"/>
      <c r="AB912" s="107"/>
      <c r="AC912" s="107"/>
      <c r="AD912" s="107"/>
      <c r="AE912" s="107"/>
      <c r="AF912" s="107"/>
      <c r="AG912" s="107"/>
      <c r="AH912" s="107"/>
      <c r="AI912" s="107"/>
      <c r="AJ912" s="107"/>
      <c r="AK912" s="107"/>
      <c r="AL912" s="107"/>
      <c r="AM912" s="107"/>
      <c r="AN912" s="107"/>
      <c r="AO912" s="107"/>
      <c r="AP912" s="107"/>
      <c r="AQ912" s="107"/>
      <c r="AR912" s="107"/>
      <c r="AS912" s="107"/>
      <c r="AT912" s="107"/>
      <c r="AU912" s="107"/>
      <c r="AV912" s="107"/>
      <c r="AW912" s="107"/>
      <c r="AX912" s="107"/>
      <c r="AY912" s="107"/>
      <c r="AZ912" s="107"/>
      <c r="BA912" s="107"/>
      <c r="BB912" s="107"/>
    </row>
    <row r="913" spans="3:54" ht="12.75" customHeight="1" x14ac:dyDescent="0.25">
      <c r="C913" s="107"/>
      <c r="D913" s="107"/>
      <c r="E913" s="107"/>
      <c r="F913" s="107"/>
      <c r="G913" s="107"/>
      <c r="H913" s="107"/>
      <c r="I913" s="107"/>
      <c r="J913" s="107"/>
      <c r="K913" s="107"/>
      <c r="L913" s="107"/>
      <c r="M913" s="107"/>
      <c r="N913" s="107"/>
      <c r="O913" s="107"/>
      <c r="P913" s="107"/>
      <c r="Q913" s="107"/>
      <c r="R913" s="107"/>
      <c r="S913" s="107"/>
      <c r="T913" s="107"/>
      <c r="U913" s="107"/>
      <c r="V913" s="107"/>
      <c r="W913" s="107"/>
      <c r="X913" s="107"/>
      <c r="Y913" s="107"/>
      <c r="Z913" s="107"/>
      <c r="AA913" s="107"/>
      <c r="AB913" s="107"/>
      <c r="AC913" s="107"/>
      <c r="AD913" s="107"/>
      <c r="AE913" s="107"/>
      <c r="AF913" s="107"/>
      <c r="AG913" s="107"/>
      <c r="AH913" s="107"/>
      <c r="AI913" s="107"/>
      <c r="AJ913" s="107"/>
      <c r="AK913" s="107"/>
      <c r="AL913" s="107"/>
      <c r="AM913" s="107"/>
      <c r="AN913" s="107"/>
      <c r="AO913" s="107"/>
      <c r="AP913" s="107"/>
      <c r="AQ913" s="107"/>
      <c r="AR913" s="107"/>
      <c r="AS913" s="107"/>
      <c r="AT913" s="107"/>
      <c r="AU913" s="107"/>
      <c r="AV913" s="107"/>
      <c r="AW913" s="107"/>
      <c r="AX913" s="107"/>
      <c r="AY913" s="107"/>
      <c r="AZ913" s="107"/>
      <c r="BA913" s="107"/>
      <c r="BB913" s="107"/>
    </row>
    <row r="914" spans="3:54" ht="12.75" customHeight="1" x14ac:dyDescent="0.25">
      <c r="C914" s="107"/>
      <c r="D914" s="107"/>
      <c r="E914" s="107"/>
      <c r="F914" s="107"/>
      <c r="G914" s="107"/>
      <c r="H914" s="107"/>
      <c r="I914" s="107"/>
      <c r="J914" s="107"/>
      <c r="K914" s="107"/>
      <c r="L914" s="107"/>
      <c r="M914" s="107"/>
      <c r="N914" s="107"/>
      <c r="O914" s="107"/>
      <c r="P914" s="107"/>
      <c r="Q914" s="107"/>
      <c r="R914" s="107"/>
      <c r="S914" s="107"/>
      <c r="T914" s="107"/>
      <c r="U914" s="107"/>
      <c r="V914" s="107"/>
      <c r="W914" s="107"/>
      <c r="X914" s="107"/>
      <c r="Y914" s="107"/>
      <c r="Z914" s="107"/>
      <c r="AA914" s="107"/>
      <c r="AB914" s="107"/>
      <c r="AC914" s="107"/>
      <c r="AD914" s="107"/>
      <c r="AE914" s="107"/>
      <c r="AF914" s="107"/>
      <c r="AG914" s="107"/>
      <c r="AH914" s="107"/>
      <c r="AI914" s="107"/>
      <c r="AJ914" s="107"/>
      <c r="AK914" s="107"/>
      <c r="AL914" s="107"/>
      <c r="AM914" s="107"/>
      <c r="AN914" s="107"/>
      <c r="AO914" s="107"/>
      <c r="AP914" s="107"/>
      <c r="AQ914" s="107"/>
      <c r="AR914" s="107"/>
      <c r="AS914" s="107"/>
      <c r="AT914" s="107"/>
      <c r="AU914" s="107"/>
      <c r="AV914" s="107"/>
      <c r="AW914" s="107"/>
      <c r="AX914" s="107"/>
      <c r="AY914" s="107"/>
      <c r="AZ914" s="107"/>
      <c r="BA914" s="107"/>
      <c r="BB914" s="107"/>
    </row>
    <row r="915" spans="3:54" ht="12.75" customHeight="1" x14ac:dyDescent="0.25">
      <c r="C915" s="107"/>
      <c r="D915" s="107"/>
      <c r="E915" s="107"/>
      <c r="F915" s="107"/>
      <c r="G915" s="107"/>
      <c r="H915" s="107"/>
      <c r="I915" s="107"/>
      <c r="J915" s="107"/>
      <c r="K915" s="107"/>
      <c r="L915" s="107"/>
      <c r="M915" s="107"/>
      <c r="N915" s="107"/>
      <c r="O915" s="107"/>
      <c r="P915" s="107"/>
      <c r="Q915" s="107"/>
      <c r="R915" s="107"/>
      <c r="S915" s="107"/>
      <c r="T915" s="107"/>
      <c r="U915" s="107"/>
      <c r="V915" s="107"/>
      <c r="W915" s="107"/>
      <c r="X915" s="107"/>
      <c r="Y915" s="107"/>
      <c r="Z915" s="107"/>
      <c r="AA915" s="107"/>
      <c r="AB915" s="107"/>
      <c r="AC915" s="107"/>
      <c r="AD915" s="107"/>
      <c r="AE915" s="107"/>
      <c r="AF915" s="107"/>
      <c r="AG915" s="107"/>
      <c r="AH915" s="107"/>
      <c r="AI915" s="107"/>
      <c r="AJ915" s="107"/>
      <c r="AK915" s="107"/>
      <c r="AL915" s="107"/>
      <c r="AM915" s="107"/>
      <c r="AN915" s="107"/>
      <c r="AO915" s="107"/>
      <c r="AP915" s="107"/>
      <c r="AQ915" s="107"/>
      <c r="AR915" s="107"/>
      <c r="AS915" s="107"/>
      <c r="AT915" s="107"/>
      <c r="AU915" s="107"/>
      <c r="AV915" s="107"/>
      <c r="AW915" s="107"/>
      <c r="AX915" s="107"/>
      <c r="AY915" s="107"/>
      <c r="AZ915" s="107"/>
      <c r="BA915" s="107"/>
      <c r="BB915" s="107"/>
    </row>
    <row r="916" spans="3:54" ht="12.75" customHeight="1" x14ac:dyDescent="0.25">
      <c r="C916" s="107"/>
      <c r="D916" s="107"/>
      <c r="E916" s="107"/>
      <c r="F916" s="107"/>
      <c r="G916" s="107"/>
      <c r="H916" s="107"/>
      <c r="I916" s="107"/>
      <c r="J916" s="107"/>
      <c r="K916" s="107"/>
      <c r="L916" s="107"/>
      <c r="M916" s="107"/>
      <c r="N916" s="107"/>
      <c r="O916" s="107"/>
      <c r="P916" s="107"/>
      <c r="Q916" s="107"/>
      <c r="R916" s="107"/>
      <c r="S916" s="107"/>
      <c r="T916" s="107"/>
      <c r="U916" s="107"/>
      <c r="V916" s="107"/>
      <c r="W916" s="107"/>
      <c r="X916" s="107"/>
      <c r="Y916" s="107"/>
      <c r="Z916" s="107"/>
      <c r="AA916" s="107"/>
      <c r="AB916" s="107"/>
      <c r="AC916" s="107"/>
      <c r="AD916" s="107"/>
      <c r="AE916" s="107"/>
      <c r="AF916" s="107"/>
      <c r="AG916" s="107"/>
      <c r="AH916" s="107"/>
      <c r="AI916" s="107"/>
      <c r="AJ916" s="107"/>
      <c r="AK916" s="107"/>
      <c r="AL916" s="107"/>
      <c r="AM916" s="107"/>
      <c r="AN916" s="107"/>
      <c r="AO916" s="107"/>
      <c r="AP916" s="107"/>
      <c r="AQ916" s="107"/>
      <c r="AR916" s="107"/>
      <c r="AS916" s="107"/>
      <c r="AT916" s="107"/>
      <c r="AU916" s="107"/>
      <c r="AV916" s="107"/>
      <c r="AW916" s="107"/>
      <c r="AX916" s="107"/>
      <c r="AY916" s="107"/>
      <c r="AZ916" s="107"/>
      <c r="BA916" s="107"/>
      <c r="BB916" s="107"/>
    </row>
    <row r="917" spans="3:54" ht="12.75" customHeight="1" x14ac:dyDescent="0.25">
      <c r="C917" s="107"/>
      <c r="D917" s="107"/>
      <c r="E917" s="107"/>
      <c r="F917" s="107"/>
      <c r="G917" s="107"/>
      <c r="H917" s="107"/>
      <c r="I917" s="107"/>
      <c r="J917" s="107"/>
      <c r="K917" s="107"/>
      <c r="L917" s="107"/>
      <c r="M917" s="107"/>
      <c r="N917" s="107"/>
      <c r="O917" s="107"/>
      <c r="P917" s="107"/>
      <c r="Q917" s="107"/>
      <c r="R917" s="107"/>
      <c r="S917" s="107"/>
      <c r="T917" s="107"/>
      <c r="U917" s="107"/>
      <c r="V917" s="107"/>
      <c r="W917" s="107"/>
      <c r="X917" s="107"/>
      <c r="Y917" s="107"/>
      <c r="Z917" s="107"/>
      <c r="AA917" s="107"/>
      <c r="AB917" s="107"/>
      <c r="AC917" s="107"/>
      <c r="AD917" s="107"/>
      <c r="AE917" s="107"/>
      <c r="AF917" s="107"/>
      <c r="AG917" s="107"/>
      <c r="AH917" s="107"/>
      <c r="AI917" s="107"/>
      <c r="AJ917" s="107"/>
      <c r="AK917" s="107"/>
      <c r="AL917" s="107"/>
      <c r="AM917" s="107"/>
      <c r="AN917" s="107"/>
      <c r="AO917" s="107"/>
      <c r="AP917" s="107"/>
      <c r="AQ917" s="107"/>
      <c r="AR917" s="107"/>
      <c r="AS917" s="107"/>
      <c r="AT917" s="107"/>
      <c r="AU917" s="107"/>
      <c r="AV917" s="107"/>
      <c r="AW917" s="107"/>
      <c r="AX917" s="107"/>
      <c r="AY917" s="107"/>
      <c r="AZ917" s="107"/>
      <c r="BA917" s="107"/>
      <c r="BB917" s="107"/>
    </row>
    <row r="918" spans="3:54" ht="12.75" customHeight="1" x14ac:dyDescent="0.25">
      <c r="C918" s="107"/>
      <c r="D918" s="107"/>
      <c r="E918" s="107"/>
      <c r="F918" s="107"/>
      <c r="G918" s="107"/>
      <c r="H918" s="107"/>
      <c r="I918" s="107"/>
      <c r="J918" s="107"/>
      <c r="K918" s="107"/>
      <c r="L918" s="107"/>
      <c r="M918" s="107"/>
      <c r="N918" s="107"/>
      <c r="O918" s="107"/>
      <c r="P918" s="107"/>
      <c r="Q918" s="107"/>
      <c r="R918" s="107"/>
      <c r="S918" s="107"/>
      <c r="T918" s="107"/>
      <c r="U918" s="107"/>
      <c r="V918" s="107"/>
      <c r="W918" s="107"/>
      <c r="X918" s="107"/>
      <c r="Y918" s="107"/>
      <c r="Z918" s="107"/>
      <c r="AA918" s="107"/>
      <c r="AB918" s="107"/>
      <c r="AC918" s="107"/>
      <c r="AD918" s="107"/>
      <c r="AE918" s="107"/>
      <c r="AF918" s="107"/>
      <c r="AG918" s="107"/>
      <c r="AH918" s="107"/>
      <c r="AI918" s="107"/>
      <c r="AJ918" s="107"/>
      <c r="AK918" s="107"/>
      <c r="AL918" s="107"/>
      <c r="AM918" s="107"/>
      <c r="AN918" s="107"/>
      <c r="AO918" s="107"/>
      <c r="AP918" s="107"/>
      <c r="AQ918" s="107"/>
      <c r="AR918" s="107"/>
      <c r="AS918" s="107"/>
      <c r="AT918" s="107"/>
      <c r="AU918" s="107"/>
      <c r="AV918" s="107"/>
      <c r="AW918" s="107"/>
      <c r="AX918" s="107"/>
      <c r="AY918" s="107"/>
      <c r="AZ918" s="107"/>
      <c r="BA918" s="107"/>
      <c r="BB918" s="107"/>
    </row>
    <row r="919" spans="3:54" ht="12.75" customHeight="1" x14ac:dyDescent="0.25">
      <c r="C919" s="107"/>
      <c r="D919" s="107"/>
      <c r="E919" s="107"/>
      <c r="F919" s="107"/>
      <c r="G919" s="107"/>
      <c r="H919" s="107"/>
      <c r="I919" s="107"/>
      <c r="J919" s="107"/>
      <c r="K919" s="107"/>
      <c r="L919" s="107"/>
      <c r="M919" s="107"/>
      <c r="N919" s="107"/>
      <c r="O919" s="107"/>
      <c r="P919" s="107"/>
      <c r="Q919" s="107"/>
      <c r="R919" s="107"/>
      <c r="S919" s="107"/>
      <c r="T919" s="107"/>
      <c r="U919" s="107"/>
      <c r="V919" s="107"/>
      <c r="W919" s="107"/>
      <c r="X919" s="107"/>
      <c r="Y919" s="107"/>
      <c r="Z919" s="107"/>
      <c r="AA919" s="107"/>
      <c r="AB919" s="107"/>
      <c r="AC919" s="107"/>
      <c r="AD919" s="107"/>
      <c r="AE919" s="107"/>
      <c r="AF919" s="107"/>
      <c r="AG919" s="107"/>
      <c r="AH919" s="107"/>
      <c r="AI919" s="107"/>
      <c r="AJ919" s="107"/>
      <c r="AK919" s="107"/>
      <c r="AL919" s="107"/>
      <c r="AM919" s="107"/>
      <c r="AN919" s="107"/>
      <c r="AO919" s="107"/>
      <c r="AP919" s="107"/>
      <c r="AQ919" s="107"/>
      <c r="AR919" s="107"/>
      <c r="AS919" s="107"/>
      <c r="AT919" s="107"/>
      <c r="AU919" s="107"/>
      <c r="AV919" s="107"/>
      <c r="AW919" s="107"/>
      <c r="AX919" s="107"/>
      <c r="AY919" s="107"/>
      <c r="AZ919" s="107"/>
      <c r="BA919" s="107"/>
      <c r="BB919" s="107"/>
    </row>
    <row r="920" spans="3:54" ht="12.75" customHeight="1" x14ac:dyDescent="0.25">
      <c r="C920" s="107"/>
      <c r="D920" s="107"/>
      <c r="E920" s="107"/>
      <c r="F920" s="107"/>
      <c r="G920" s="107"/>
      <c r="H920" s="107"/>
      <c r="I920" s="107"/>
      <c r="J920" s="107"/>
      <c r="K920" s="107"/>
      <c r="L920" s="107"/>
      <c r="M920" s="107"/>
      <c r="N920" s="107"/>
      <c r="O920" s="107"/>
      <c r="P920" s="107"/>
      <c r="Q920" s="107"/>
      <c r="R920" s="107"/>
      <c r="S920" s="107"/>
      <c r="T920" s="107"/>
      <c r="U920" s="107"/>
      <c r="V920" s="107"/>
      <c r="W920" s="107"/>
      <c r="X920" s="107"/>
      <c r="Y920" s="107"/>
      <c r="Z920" s="107"/>
      <c r="AA920" s="107"/>
      <c r="AB920" s="107"/>
      <c r="AC920" s="107"/>
      <c r="AD920" s="107"/>
      <c r="AE920" s="107"/>
      <c r="AF920" s="107"/>
      <c r="AG920" s="107"/>
      <c r="AH920" s="107"/>
      <c r="AI920" s="107"/>
      <c r="AJ920" s="107"/>
      <c r="AK920" s="107"/>
      <c r="AL920" s="107"/>
      <c r="AM920" s="107"/>
      <c r="AN920" s="107"/>
      <c r="AO920" s="107"/>
      <c r="AP920" s="107"/>
      <c r="AQ920" s="107"/>
      <c r="AR920" s="107"/>
      <c r="AS920" s="107"/>
      <c r="AT920" s="107"/>
      <c r="AU920" s="107"/>
      <c r="AV920" s="107"/>
      <c r="AW920" s="107"/>
      <c r="AX920" s="107"/>
      <c r="AY920" s="107"/>
      <c r="AZ920" s="107"/>
      <c r="BA920" s="107"/>
      <c r="BB920" s="107"/>
    </row>
    <row r="921" spans="3:54" ht="12.75" customHeight="1" x14ac:dyDescent="0.25">
      <c r="C921" s="107"/>
      <c r="D921" s="107"/>
      <c r="E921" s="107"/>
      <c r="F921" s="107"/>
      <c r="G921" s="107"/>
      <c r="H921" s="107"/>
      <c r="I921" s="107"/>
      <c r="J921" s="107"/>
      <c r="K921" s="107"/>
      <c r="L921" s="107"/>
      <c r="M921" s="107"/>
      <c r="N921" s="107"/>
      <c r="O921" s="107"/>
      <c r="P921" s="107"/>
      <c r="Q921" s="107"/>
      <c r="R921" s="107"/>
      <c r="S921" s="107"/>
      <c r="T921" s="107"/>
      <c r="U921" s="107"/>
      <c r="V921" s="107"/>
      <c r="W921" s="107"/>
      <c r="X921" s="107"/>
      <c r="Y921" s="107"/>
      <c r="Z921" s="107"/>
      <c r="AA921" s="107"/>
      <c r="AB921" s="107"/>
      <c r="AC921" s="107"/>
      <c r="AD921" s="107"/>
      <c r="AE921" s="107"/>
      <c r="AF921" s="107"/>
      <c r="AG921" s="107"/>
      <c r="AH921" s="107"/>
      <c r="AI921" s="107"/>
      <c r="AJ921" s="107"/>
      <c r="AK921" s="107"/>
      <c r="AL921" s="107"/>
      <c r="AM921" s="107"/>
      <c r="AN921" s="107"/>
      <c r="AO921" s="107"/>
      <c r="AP921" s="107"/>
      <c r="AQ921" s="107"/>
      <c r="AR921" s="107"/>
      <c r="AS921" s="107"/>
      <c r="AT921" s="107"/>
      <c r="AU921" s="107"/>
      <c r="AV921" s="107"/>
      <c r="AW921" s="107"/>
      <c r="AX921" s="107"/>
      <c r="AY921" s="107"/>
      <c r="AZ921" s="107"/>
      <c r="BA921" s="107"/>
      <c r="BB921" s="107"/>
    </row>
    <row r="922" spans="3:54" ht="12.75" customHeight="1" x14ac:dyDescent="0.25">
      <c r="C922" s="107"/>
      <c r="D922" s="107"/>
      <c r="E922" s="107"/>
      <c r="F922" s="107"/>
      <c r="G922" s="107"/>
      <c r="H922" s="107"/>
      <c r="I922" s="107"/>
      <c r="J922" s="107"/>
      <c r="K922" s="107"/>
      <c r="L922" s="107"/>
      <c r="M922" s="107"/>
      <c r="N922" s="107"/>
      <c r="O922" s="107"/>
      <c r="P922" s="107"/>
      <c r="Q922" s="107"/>
      <c r="R922" s="107"/>
      <c r="S922" s="107"/>
      <c r="T922" s="107"/>
      <c r="U922" s="107"/>
      <c r="V922" s="107"/>
      <c r="W922" s="107"/>
      <c r="X922" s="107"/>
      <c r="Y922" s="107"/>
      <c r="Z922" s="107"/>
      <c r="AA922" s="107"/>
      <c r="AB922" s="107"/>
      <c r="AC922" s="107"/>
      <c r="AD922" s="107"/>
      <c r="AE922" s="107"/>
      <c r="AF922" s="107"/>
      <c r="AG922" s="107"/>
      <c r="AH922" s="107"/>
      <c r="AI922" s="107"/>
      <c r="AJ922" s="107"/>
      <c r="AK922" s="107"/>
      <c r="AL922" s="107"/>
      <c r="AM922" s="107"/>
      <c r="AN922" s="107"/>
      <c r="AO922" s="107"/>
      <c r="AP922" s="107"/>
      <c r="AQ922" s="107"/>
      <c r="AR922" s="107"/>
      <c r="AS922" s="107"/>
      <c r="AT922" s="107"/>
      <c r="AU922" s="107"/>
      <c r="AV922" s="107"/>
      <c r="AW922" s="107"/>
      <c r="AX922" s="107"/>
      <c r="AY922" s="107"/>
      <c r="AZ922" s="107"/>
      <c r="BA922" s="107"/>
      <c r="BB922" s="107"/>
    </row>
    <row r="923" spans="3:54" ht="12.75" customHeight="1" x14ac:dyDescent="0.25">
      <c r="C923" s="107"/>
      <c r="D923" s="107"/>
      <c r="E923" s="107"/>
      <c r="F923" s="107"/>
      <c r="G923" s="107"/>
      <c r="H923" s="107"/>
      <c r="I923" s="107"/>
      <c r="J923" s="107"/>
      <c r="K923" s="107"/>
      <c r="L923" s="107"/>
      <c r="M923" s="107"/>
      <c r="N923" s="107"/>
      <c r="O923" s="107"/>
      <c r="P923" s="107"/>
      <c r="Q923" s="107"/>
      <c r="R923" s="107"/>
      <c r="S923" s="107"/>
      <c r="T923" s="107"/>
      <c r="U923" s="107"/>
      <c r="V923" s="107"/>
      <c r="W923" s="107"/>
      <c r="X923" s="107"/>
      <c r="Y923" s="107"/>
      <c r="Z923" s="107"/>
      <c r="AA923" s="107"/>
      <c r="AB923" s="107"/>
      <c r="AC923" s="107"/>
      <c r="AD923" s="107"/>
      <c r="AE923" s="107"/>
      <c r="AF923" s="107"/>
      <c r="AG923" s="107"/>
      <c r="AH923" s="107"/>
      <c r="AI923" s="107"/>
      <c r="AJ923" s="107"/>
      <c r="AK923" s="107"/>
      <c r="AL923" s="107"/>
      <c r="AM923" s="107"/>
      <c r="AN923" s="107"/>
      <c r="AO923" s="107"/>
      <c r="AP923" s="107"/>
      <c r="AQ923" s="107"/>
      <c r="AR923" s="107"/>
      <c r="AS923" s="107"/>
      <c r="AT923" s="107"/>
      <c r="AU923" s="107"/>
      <c r="AV923" s="107"/>
      <c r="AW923" s="107"/>
      <c r="AX923" s="107"/>
      <c r="AY923" s="107"/>
      <c r="AZ923" s="107"/>
      <c r="BA923" s="107"/>
      <c r="BB923" s="107"/>
    </row>
    <row r="924" spans="3:54" ht="12.75" customHeight="1" x14ac:dyDescent="0.25">
      <c r="C924" s="107"/>
      <c r="D924" s="107"/>
      <c r="E924" s="107"/>
      <c r="F924" s="107"/>
      <c r="G924" s="107"/>
      <c r="H924" s="107"/>
      <c r="I924" s="107"/>
      <c r="J924" s="107"/>
      <c r="K924" s="107"/>
      <c r="L924" s="107"/>
      <c r="M924" s="107"/>
      <c r="N924" s="107"/>
      <c r="O924" s="107"/>
      <c r="P924" s="107"/>
      <c r="Q924" s="107"/>
      <c r="R924" s="107"/>
      <c r="S924" s="107"/>
      <c r="T924" s="107"/>
      <c r="U924" s="107"/>
      <c r="V924" s="107"/>
      <c r="W924" s="107"/>
      <c r="X924" s="107"/>
      <c r="Y924" s="107"/>
      <c r="Z924" s="107"/>
      <c r="AA924" s="107"/>
      <c r="AB924" s="107"/>
      <c r="AC924" s="107"/>
      <c r="AD924" s="107"/>
      <c r="AE924" s="107"/>
      <c r="AF924" s="107"/>
      <c r="AG924" s="107"/>
      <c r="AH924" s="107"/>
      <c r="AI924" s="107"/>
      <c r="AJ924" s="107"/>
      <c r="AK924" s="107"/>
      <c r="AL924" s="107"/>
      <c r="AM924" s="107"/>
      <c r="AN924" s="107"/>
      <c r="AO924" s="107"/>
      <c r="AP924" s="107"/>
      <c r="AQ924" s="107"/>
      <c r="AR924" s="107"/>
      <c r="AS924" s="107"/>
      <c r="AT924" s="107"/>
      <c r="AU924" s="107"/>
      <c r="AV924" s="107"/>
      <c r="AW924" s="107"/>
      <c r="AX924" s="107"/>
      <c r="AY924" s="107"/>
      <c r="AZ924" s="107"/>
      <c r="BA924" s="107"/>
      <c r="BB924" s="107"/>
    </row>
    <row r="925" spans="3:54" ht="12.75" customHeight="1" x14ac:dyDescent="0.25">
      <c r="C925" s="107"/>
      <c r="D925" s="107"/>
      <c r="E925" s="107"/>
      <c r="F925" s="107"/>
      <c r="G925" s="107"/>
      <c r="H925" s="107"/>
      <c r="I925" s="107"/>
      <c r="J925" s="107"/>
      <c r="K925" s="107"/>
      <c r="L925" s="107"/>
      <c r="M925" s="107"/>
      <c r="N925" s="107"/>
      <c r="O925" s="107"/>
      <c r="P925" s="107"/>
      <c r="Q925" s="107"/>
      <c r="R925" s="107"/>
      <c r="S925" s="107"/>
      <c r="T925" s="107"/>
      <c r="U925" s="107"/>
      <c r="V925" s="107"/>
      <c r="W925" s="107"/>
      <c r="X925" s="107"/>
      <c r="Y925" s="107"/>
      <c r="Z925" s="107"/>
      <c r="AA925" s="107"/>
      <c r="AB925" s="107"/>
      <c r="AC925" s="107"/>
      <c r="AD925" s="107"/>
      <c r="AE925" s="107"/>
      <c r="AF925" s="107"/>
      <c r="AG925" s="107"/>
      <c r="AH925" s="107"/>
      <c r="AI925" s="107"/>
      <c r="AJ925" s="107"/>
      <c r="AK925" s="107"/>
      <c r="AL925" s="107"/>
      <c r="AM925" s="107"/>
      <c r="AN925" s="107"/>
      <c r="AO925" s="107"/>
      <c r="AP925" s="107"/>
      <c r="AQ925" s="107"/>
      <c r="AR925" s="107"/>
      <c r="AS925" s="107"/>
      <c r="AT925" s="107"/>
      <c r="AU925" s="107"/>
      <c r="AV925" s="107"/>
      <c r="AW925" s="107"/>
      <c r="AX925" s="107"/>
      <c r="AY925" s="107"/>
      <c r="AZ925" s="107"/>
      <c r="BA925" s="107"/>
      <c r="BB925" s="107"/>
    </row>
    <row r="926" spans="3:54" ht="12.75" customHeight="1" x14ac:dyDescent="0.25">
      <c r="C926" s="107"/>
      <c r="D926" s="107"/>
      <c r="E926" s="107"/>
      <c r="F926" s="107"/>
      <c r="G926" s="107"/>
      <c r="H926" s="107"/>
      <c r="I926" s="107"/>
      <c r="J926" s="107"/>
      <c r="K926" s="107"/>
      <c r="L926" s="107"/>
      <c r="M926" s="107"/>
      <c r="N926" s="107"/>
      <c r="O926" s="107"/>
      <c r="P926" s="107"/>
      <c r="Q926" s="107"/>
      <c r="R926" s="107"/>
      <c r="S926" s="107"/>
      <c r="T926" s="107"/>
      <c r="U926" s="107"/>
      <c r="V926" s="107"/>
      <c r="W926" s="107"/>
      <c r="X926" s="107"/>
      <c r="Y926" s="107"/>
      <c r="Z926" s="107"/>
      <c r="AA926" s="107"/>
      <c r="AB926" s="107"/>
      <c r="AC926" s="107"/>
      <c r="AD926" s="107"/>
      <c r="AE926" s="107"/>
      <c r="AF926" s="107"/>
      <c r="AG926" s="107"/>
      <c r="AH926" s="107"/>
      <c r="AI926" s="107"/>
      <c r="AJ926" s="107"/>
      <c r="AK926" s="107"/>
      <c r="AL926" s="107"/>
      <c r="AM926" s="107"/>
      <c r="AN926" s="107"/>
      <c r="AO926" s="107"/>
      <c r="AP926" s="107"/>
      <c r="AQ926" s="107"/>
      <c r="AR926" s="107"/>
      <c r="AS926" s="107"/>
      <c r="AT926" s="107"/>
      <c r="AU926" s="107"/>
      <c r="AV926" s="107"/>
      <c r="AW926" s="107"/>
      <c r="AX926" s="107"/>
      <c r="AY926" s="107"/>
      <c r="AZ926" s="107"/>
      <c r="BA926" s="107"/>
      <c r="BB926" s="107"/>
    </row>
    <row r="927" spans="3:54" ht="12.75" customHeight="1" x14ac:dyDescent="0.25">
      <c r="C927" s="107"/>
      <c r="D927" s="107"/>
      <c r="E927" s="107"/>
      <c r="F927" s="107"/>
      <c r="G927" s="107"/>
      <c r="H927" s="107"/>
      <c r="I927" s="107"/>
      <c r="J927" s="107"/>
      <c r="K927" s="107"/>
      <c r="L927" s="107"/>
      <c r="M927" s="107"/>
      <c r="N927" s="107"/>
      <c r="O927" s="107"/>
      <c r="P927" s="107"/>
      <c r="Q927" s="107"/>
      <c r="R927" s="107"/>
      <c r="S927" s="107"/>
      <c r="T927" s="107"/>
      <c r="U927" s="107"/>
      <c r="V927" s="107"/>
      <c r="W927" s="107"/>
      <c r="X927" s="107"/>
      <c r="Y927" s="107"/>
      <c r="Z927" s="107"/>
      <c r="AA927" s="107"/>
      <c r="AB927" s="107"/>
      <c r="AC927" s="107"/>
      <c r="AD927" s="107"/>
      <c r="AE927" s="107"/>
      <c r="AF927" s="107"/>
      <c r="AG927" s="107"/>
      <c r="AH927" s="107"/>
      <c r="AI927" s="107"/>
      <c r="AJ927" s="107"/>
      <c r="AK927" s="107"/>
      <c r="AL927" s="107"/>
      <c r="AM927" s="107"/>
      <c r="AN927" s="107"/>
      <c r="AO927" s="107"/>
      <c r="AP927" s="107"/>
      <c r="AQ927" s="107"/>
      <c r="AR927" s="107"/>
      <c r="AS927" s="107"/>
      <c r="AT927" s="107"/>
      <c r="AU927" s="107"/>
      <c r="AV927" s="107"/>
      <c r="AW927" s="107"/>
      <c r="AX927" s="107"/>
      <c r="AY927" s="107"/>
      <c r="AZ927" s="107"/>
      <c r="BA927" s="107"/>
      <c r="BB927" s="107"/>
    </row>
    <row r="928" spans="3:54" ht="12.75" customHeight="1" x14ac:dyDescent="0.25">
      <c r="C928" s="107"/>
      <c r="D928" s="107"/>
      <c r="E928" s="107"/>
      <c r="F928" s="107"/>
      <c r="G928" s="107"/>
      <c r="H928" s="107"/>
      <c r="I928" s="107"/>
      <c r="J928" s="107"/>
      <c r="K928" s="107"/>
      <c r="L928" s="107"/>
      <c r="M928" s="107"/>
      <c r="N928" s="107"/>
      <c r="O928" s="107"/>
      <c r="P928" s="107"/>
      <c r="Q928" s="107"/>
      <c r="R928" s="107"/>
      <c r="S928" s="107"/>
      <c r="T928" s="107"/>
      <c r="U928" s="107"/>
      <c r="V928" s="107"/>
      <c r="W928" s="107"/>
      <c r="X928" s="107"/>
      <c r="Y928" s="107"/>
      <c r="Z928" s="107"/>
      <c r="AA928" s="107"/>
      <c r="AB928" s="107"/>
      <c r="AC928" s="107"/>
      <c r="AD928" s="107"/>
      <c r="AE928" s="107"/>
      <c r="AF928" s="107"/>
      <c r="AG928" s="107"/>
      <c r="AH928" s="107"/>
      <c r="AI928" s="107"/>
      <c r="AJ928" s="107"/>
      <c r="AK928" s="107"/>
      <c r="AL928" s="107"/>
      <c r="AM928" s="107"/>
      <c r="AN928" s="107"/>
      <c r="AO928" s="107"/>
      <c r="AP928" s="107"/>
      <c r="AQ928" s="107"/>
      <c r="AR928" s="107"/>
      <c r="AS928" s="107"/>
      <c r="AT928" s="107"/>
      <c r="AU928" s="107"/>
      <c r="AV928" s="107"/>
      <c r="AW928" s="107"/>
      <c r="AX928" s="107"/>
      <c r="AY928" s="107"/>
      <c r="AZ928" s="107"/>
      <c r="BA928" s="107"/>
      <c r="BB928" s="107"/>
    </row>
    <row r="929" spans="3:54" ht="12.75" customHeight="1" x14ac:dyDescent="0.25">
      <c r="C929" s="107"/>
      <c r="D929" s="107"/>
      <c r="E929" s="107"/>
      <c r="F929" s="107"/>
      <c r="G929" s="107"/>
      <c r="H929" s="107"/>
      <c r="I929" s="107"/>
      <c r="J929" s="107"/>
      <c r="K929" s="107"/>
      <c r="L929" s="107"/>
      <c r="M929" s="107"/>
      <c r="N929" s="107"/>
      <c r="O929" s="107"/>
      <c r="P929" s="107"/>
      <c r="Q929" s="107"/>
      <c r="R929" s="107"/>
      <c r="S929" s="107"/>
      <c r="T929" s="107"/>
      <c r="U929" s="107"/>
      <c r="V929" s="107"/>
      <c r="W929" s="107"/>
      <c r="X929" s="107"/>
      <c r="Y929" s="107"/>
      <c r="Z929" s="107"/>
      <c r="AA929" s="107"/>
      <c r="AB929" s="107"/>
      <c r="AC929" s="107"/>
      <c r="AD929" s="107"/>
      <c r="AE929" s="107"/>
      <c r="AF929" s="107"/>
      <c r="AG929" s="107"/>
      <c r="AH929" s="107"/>
      <c r="AI929" s="107"/>
      <c r="AJ929" s="107"/>
      <c r="AK929" s="107"/>
      <c r="AL929" s="107"/>
      <c r="AM929" s="107"/>
      <c r="AN929" s="107"/>
      <c r="AO929" s="107"/>
      <c r="AP929" s="107"/>
      <c r="AQ929" s="107"/>
      <c r="AR929" s="107"/>
      <c r="AS929" s="107"/>
      <c r="AT929" s="107"/>
      <c r="AU929" s="107"/>
      <c r="AV929" s="107"/>
      <c r="AW929" s="107"/>
      <c r="AX929" s="107"/>
      <c r="AY929" s="107"/>
      <c r="AZ929" s="107"/>
      <c r="BA929" s="107"/>
      <c r="BB929" s="107"/>
    </row>
    <row r="930" spans="3:54" ht="12.75" customHeight="1" x14ac:dyDescent="0.25">
      <c r="C930" s="107"/>
      <c r="D930" s="107"/>
      <c r="E930" s="107"/>
      <c r="F930" s="107"/>
      <c r="G930" s="107"/>
      <c r="H930" s="107"/>
      <c r="I930" s="107"/>
      <c r="J930" s="107"/>
      <c r="K930" s="107"/>
      <c r="L930" s="107"/>
      <c r="M930" s="107"/>
      <c r="N930" s="107"/>
      <c r="O930" s="107"/>
      <c r="P930" s="107"/>
      <c r="Q930" s="107"/>
      <c r="R930" s="107"/>
      <c r="S930" s="107"/>
      <c r="T930" s="107"/>
      <c r="U930" s="107"/>
      <c r="V930" s="107"/>
      <c r="W930" s="107"/>
      <c r="X930" s="107"/>
      <c r="Y930" s="107"/>
      <c r="Z930" s="107"/>
      <c r="AA930" s="107"/>
      <c r="AB930" s="107"/>
      <c r="AC930" s="107"/>
      <c r="AD930" s="107"/>
      <c r="AE930" s="107"/>
      <c r="AF930" s="107"/>
      <c r="AG930" s="107"/>
      <c r="AH930" s="107"/>
      <c r="AI930" s="107"/>
      <c r="AJ930" s="107"/>
      <c r="AK930" s="107"/>
      <c r="AL930" s="107"/>
      <c r="AM930" s="107"/>
      <c r="AN930" s="107"/>
      <c r="AO930" s="107"/>
      <c r="AP930" s="107"/>
      <c r="AQ930" s="107"/>
      <c r="AR930" s="107"/>
      <c r="AS930" s="107"/>
      <c r="AT930" s="107"/>
      <c r="AU930" s="107"/>
      <c r="AV930" s="107"/>
      <c r="AW930" s="107"/>
      <c r="AX930" s="107"/>
      <c r="AY930" s="107"/>
      <c r="AZ930" s="107"/>
      <c r="BA930" s="107"/>
      <c r="BB930" s="107"/>
    </row>
    <row r="931" spans="3:54" ht="12.75" customHeight="1" x14ac:dyDescent="0.25">
      <c r="C931" s="107"/>
      <c r="D931" s="107"/>
      <c r="E931" s="107"/>
      <c r="F931" s="107"/>
      <c r="G931" s="107"/>
      <c r="H931" s="107"/>
      <c r="I931" s="107"/>
      <c r="J931" s="107"/>
      <c r="K931" s="107"/>
      <c r="L931" s="107"/>
      <c r="M931" s="107"/>
      <c r="N931" s="107"/>
      <c r="O931" s="107"/>
      <c r="P931" s="107"/>
      <c r="Q931" s="107"/>
      <c r="R931" s="107"/>
      <c r="S931" s="107"/>
      <c r="T931" s="107"/>
      <c r="U931" s="107"/>
      <c r="V931" s="107"/>
      <c r="W931" s="107"/>
      <c r="X931" s="107"/>
      <c r="Y931" s="107"/>
      <c r="Z931" s="107"/>
      <c r="AA931" s="107"/>
      <c r="AB931" s="107"/>
      <c r="AC931" s="107"/>
      <c r="AD931" s="107"/>
      <c r="AE931" s="107"/>
      <c r="AF931" s="107"/>
      <c r="AG931" s="107"/>
      <c r="AH931" s="107"/>
      <c r="AI931" s="107"/>
      <c r="AJ931" s="107"/>
      <c r="AK931" s="107"/>
      <c r="AL931" s="107"/>
      <c r="AM931" s="107"/>
      <c r="AN931" s="107"/>
      <c r="AO931" s="107"/>
      <c r="AP931" s="107"/>
      <c r="AQ931" s="107"/>
      <c r="AR931" s="107"/>
      <c r="AS931" s="107"/>
      <c r="AT931" s="107"/>
      <c r="AU931" s="107"/>
      <c r="AV931" s="107"/>
      <c r="AW931" s="107"/>
      <c r="AX931" s="107"/>
      <c r="AY931" s="107"/>
      <c r="AZ931" s="107"/>
      <c r="BA931" s="107"/>
      <c r="BB931" s="107"/>
    </row>
    <row r="932" spans="3:54" ht="12.75" customHeight="1" x14ac:dyDescent="0.25">
      <c r="C932" s="107"/>
      <c r="D932" s="107"/>
      <c r="E932" s="107"/>
      <c r="F932" s="107"/>
      <c r="G932" s="107"/>
      <c r="H932" s="107"/>
      <c r="I932" s="107"/>
      <c r="J932" s="107"/>
      <c r="K932" s="107"/>
      <c r="L932" s="107"/>
      <c r="M932" s="107"/>
      <c r="N932" s="107"/>
      <c r="O932" s="107"/>
      <c r="P932" s="107"/>
      <c r="Q932" s="107"/>
      <c r="R932" s="107"/>
      <c r="S932" s="107"/>
      <c r="T932" s="107"/>
      <c r="U932" s="107"/>
      <c r="V932" s="107"/>
      <c r="W932" s="107"/>
      <c r="X932" s="107"/>
      <c r="Y932" s="107"/>
      <c r="Z932" s="107"/>
      <c r="AA932" s="107"/>
      <c r="AB932" s="107"/>
      <c r="AC932" s="107"/>
      <c r="AD932" s="107"/>
      <c r="AE932" s="107"/>
      <c r="AF932" s="107"/>
      <c r="AG932" s="107"/>
      <c r="AH932" s="107"/>
      <c r="AI932" s="107"/>
      <c r="AJ932" s="107"/>
      <c r="AK932" s="107"/>
      <c r="AL932" s="107"/>
      <c r="AM932" s="107"/>
      <c r="AN932" s="107"/>
      <c r="AO932" s="107"/>
      <c r="AP932" s="107"/>
      <c r="AQ932" s="107"/>
      <c r="AR932" s="107"/>
      <c r="AS932" s="107"/>
      <c r="AT932" s="107"/>
      <c r="AU932" s="107"/>
      <c r="AV932" s="107"/>
      <c r="AW932" s="107"/>
      <c r="AX932" s="107"/>
      <c r="AY932" s="107"/>
      <c r="AZ932" s="107"/>
      <c r="BA932" s="107"/>
      <c r="BB932" s="107"/>
    </row>
    <row r="933" spans="3:54" ht="12.75" customHeight="1" x14ac:dyDescent="0.25">
      <c r="C933" s="107"/>
      <c r="D933" s="107"/>
      <c r="E933" s="107"/>
      <c r="F933" s="107"/>
      <c r="G933" s="107"/>
      <c r="H933" s="107"/>
      <c r="I933" s="107"/>
      <c r="J933" s="107"/>
      <c r="K933" s="107"/>
      <c r="L933" s="107"/>
      <c r="M933" s="107"/>
      <c r="N933" s="107"/>
      <c r="O933" s="107"/>
      <c r="P933" s="107"/>
      <c r="Q933" s="107"/>
      <c r="R933" s="107"/>
      <c r="S933" s="107"/>
      <c r="T933" s="107"/>
      <c r="U933" s="107"/>
      <c r="V933" s="107"/>
      <c r="W933" s="107"/>
      <c r="X933" s="107"/>
      <c r="Y933" s="107"/>
      <c r="Z933" s="107"/>
      <c r="AA933" s="107"/>
      <c r="AB933" s="107"/>
      <c r="AC933" s="107"/>
      <c r="AD933" s="107"/>
      <c r="AE933" s="107"/>
      <c r="AF933" s="107"/>
      <c r="AG933" s="107"/>
      <c r="AH933" s="107"/>
      <c r="AI933" s="107"/>
      <c r="AJ933" s="107"/>
      <c r="AK933" s="107"/>
      <c r="AL933" s="107"/>
      <c r="AM933" s="107"/>
      <c r="AN933" s="107"/>
      <c r="AO933" s="107"/>
      <c r="AP933" s="107"/>
      <c r="AQ933" s="107"/>
      <c r="AR933" s="107"/>
      <c r="AS933" s="107"/>
      <c r="AT933" s="107"/>
      <c r="AU933" s="107"/>
      <c r="AV933" s="107"/>
      <c r="AW933" s="107"/>
      <c r="AX933" s="107"/>
      <c r="AY933" s="107"/>
      <c r="AZ933" s="107"/>
      <c r="BA933" s="107"/>
      <c r="BB933" s="107"/>
    </row>
    <row r="934" spans="3:54" ht="12.75" customHeight="1" x14ac:dyDescent="0.25">
      <c r="C934" s="107"/>
      <c r="D934" s="107"/>
      <c r="E934" s="107"/>
      <c r="F934" s="107"/>
      <c r="G934" s="107"/>
      <c r="H934" s="107"/>
      <c r="I934" s="107"/>
      <c r="J934" s="107"/>
      <c r="K934" s="107"/>
      <c r="L934" s="107"/>
      <c r="M934" s="107"/>
      <c r="N934" s="107"/>
      <c r="O934" s="107"/>
      <c r="P934" s="107"/>
      <c r="Q934" s="107"/>
      <c r="R934" s="107"/>
      <c r="S934" s="107"/>
      <c r="T934" s="107"/>
      <c r="U934" s="107"/>
      <c r="V934" s="107"/>
      <c r="W934" s="107"/>
      <c r="X934" s="107"/>
      <c r="Y934" s="107"/>
      <c r="Z934" s="107"/>
      <c r="AA934" s="107"/>
      <c r="AB934" s="107"/>
      <c r="AC934" s="107"/>
      <c r="AD934" s="107"/>
      <c r="AE934" s="107"/>
      <c r="AF934" s="107"/>
      <c r="AG934" s="107"/>
      <c r="AH934" s="107"/>
      <c r="AI934" s="107"/>
      <c r="AJ934" s="107"/>
      <c r="AK934" s="107"/>
      <c r="AL934" s="107"/>
      <c r="AM934" s="107"/>
      <c r="AN934" s="107"/>
      <c r="AO934" s="107"/>
      <c r="AP934" s="107"/>
      <c r="AQ934" s="107"/>
      <c r="AR934" s="107"/>
      <c r="AS934" s="107"/>
      <c r="AT934" s="107"/>
      <c r="AU934" s="107"/>
      <c r="AV934" s="107"/>
      <c r="AW934" s="107"/>
      <c r="AX934" s="107"/>
      <c r="AY934" s="107"/>
      <c r="AZ934" s="107"/>
      <c r="BA934" s="107"/>
      <c r="BB934" s="107"/>
    </row>
    <row r="935" spans="3:54" ht="12.75" customHeight="1" x14ac:dyDescent="0.25">
      <c r="C935" s="107"/>
      <c r="D935" s="107"/>
      <c r="E935" s="107"/>
      <c r="F935" s="107"/>
      <c r="G935" s="107"/>
      <c r="H935" s="107"/>
      <c r="I935" s="107"/>
      <c r="J935" s="107"/>
      <c r="K935" s="107"/>
      <c r="L935" s="107"/>
      <c r="M935" s="107"/>
      <c r="N935" s="107"/>
      <c r="O935" s="107"/>
      <c r="P935" s="107"/>
      <c r="Q935" s="107"/>
      <c r="R935" s="107"/>
      <c r="S935" s="107"/>
      <c r="T935" s="107"/>
      <c r="U935" s="107"/>
      <c r="V935" s="107"/>
      <c r="W935" s="107"/>
      <c r="X935" s="107"/>
      <c r="Y935" s="107"/>
      <c r="Z935" s="107"/>
      <c r="AA935" s="107"/>
      <c r="AB935" s="107"/>
      <c r="AC935" s="107"/>
      <c r="AD935" s="107"/>
      <c r="AE935" s="107"/>
      <c r="AF935" s="107"/>
      <c r="AG935" s="107"/>
      <c r="AH935" s="107"/>
      <c r="AI935" s="107"/>
      <c r="AJ935" s="107"/>
      <c r="AK935" s="107"/>
      <c r="AL935" s="107"/>
      <c r="AM935" s="107"/>
      <c r="AN935" s="107"/>
      <c r="AO935" s="107"/>
      <c r="AP935" s="107"/>
      <c r="AQ935" s="107"/>
      <c r="AR935" s="107"/>
      <c r="AS935" s="107"/>
      <c r="AT935" s="107"/>
      <c r="AU935" s="107"/>
      <c r="AV935" s="107"/>
      <c r="AW935" s="107"/>
      <c r="AX935" s="107"/>
      <c r="AY935" s="107"/>
      <c r="AZ935" s="107"/>
      <c r="BA935" s="107"/>
      <c r="BB935" s="107"/>
    </row>
    <row r="936" spans="3:54" ht="12.75" customHeight="1" x14ac:dyDescent="0.25">
      <c r="C936" s="107"/>
      <c r="D936" s="107"/>
      <c r="E936" s="107"/>
      <c r="F936" s="107"/>
      <c r="G936" s="107"/>
      <c r="H936" s="107"/>
      <c r="I936" s="107"/>
      <c r="J936" s="107"/>
      <c r="K936" s="107"/>
      <c r="L936" s="107"/>
      <c r="M936" s="107"/>
      <c r="N936" s="107"/>
      <c r="O936" s="107"/>
      <c r="P936" s="107"/>
      <c r="Q936" s="107"/>
      <c r="R936" s="107"/>
      <c r="S936" s="107"/>
      <c r="T936" s="107"/>
      <c r="U936" s="107"/>
      <c r="V936" s="107"/>
      <c r="W936" s="107"/>
      <c r="X936" s="107"/>
      <c r="Y936" s="107"/>
      <c r="Z936" s="107"/>
      <c r="AA936" s="107"/>
      <c r="AB936" s="107"/>
      <c r="AC936" s="107"/>
      <c r="AD936" s="107"/>
      <c r="AE936" s="107"/>
      <c r="AF936" s="107"/>
      <c r="AG936" s="107"/>
      <c r="AH936" s="107"/>
      <c r="AI936" s="107"/>
      <c r="AJ936" s="107"/>
      <c r="AK936" s="107"/>
      <c r="AL936" s="107"/>
      <c r="AM936" s="107"/>
      <c r="AN936" s="107"/>
      <c r="AO936" s="107"/>
      <c r="AP936" s="107"/>
      <c r="AQ936" s="107"/>
      <c r="AR936" s="107"/>
      <c r="AS936" s="107"/>
      <c r="AT936" s="107"/>
      <c r="AU936" s="107"/>
      <c r="AV936" s="107"/>
      <c r="AW936" s="107"/>
      <c r="AX936" s="107"/>
      <c r="AY936" s="107"/>
      <c r="AZ936" s="107"/>
      <c r="BA936" s="107"/>
      <c r="BB936" s="107"/>
    </row>
    <row r="937" spans="3:54" ht="12.75" customHeight="1" x14ac:dyDescent="0.25">
      <c r="C937" s="107"/>
      <c r="D937" s="107"/>
      <c r="E937" s="107"/>
      <c r="F937" s="107"/>
      <c r="G937" s="107"/>
      <c r="H937" s="107"/>
      <c r="I937" s="107"/>
      <c r="J937" s="107"/>
      <c r="K937" s="107"/>
      <c r="L937" s="107"/>
      <c r="M937" s="107"/>
      <c r="N937" s="107"/>
      <c r="O937" s="107"/>
      <c r="P937" s="107"/>
      <c r="Q937" s="107"/>
      <c r="R937" s="107"/>
      <c r="S937" s="107"/>
      <c r="T937" s="107"/>
      <c r="U937" s="107"/>
      <c r="V937" s="107"/>
      <c r="W937" s="107"/>
      <c r="X937" s="107"/>
      <c r="Y937" s="107"/>
      <c r="Z937" s="107"/>
      <c r="AA937" s="107"/>
      <c r="AB937" s="107"/>
      <c r="AC937" s="107"/>
      <c r="AD937" s="107"/>
      <c r="AE937" s="107"/>
      <c r="AF937" s="107"/>
      <c r="AG937" s="107"/>
      <c r="AH937" s="107"/>
      <c r="AI937" s="107"/>
      <c r="AJ937" s="107"/>
      <c r="AK937" s="107"/>
      <c r="AL937" s="107"/>
      <c r="AM937" s="107"/>
      <c r="AN937" s="107"/>
      <c r="AO937" s="107"/>
      <c r="AP937" s="107"/>
      <c r="AQ937" s="107"/>
      <c r="AR937" s="107"/>
      <c r="AS937" s="107"/>
      <c r="AT937" s="107"/>
      <c r="AU937" s="107"/>
      <c r="AV937" s="107"/>
      <c r="AW937" s="107"/>
      <c r="AX937" s="107"/>
      <c r="AY937" s="107"/>
      <c r="AZ937" s="107"/>
      <c r="BA937" s="107"/>
      <c r="BB937" s="107"/>
    </row>
    <row r="938" spans="3:54" ht="12.75" customHeight="1" x14ac:dyDescent="0.25">
      <c r="C938" s="107"/>
      <c r="D938" s="107"/>
      <c r="E938" s="107"/>
      <c r="F938" s="107"/>
      <c r="G938" s="107"/>
      <c r="H938" s="107"/>
      <c r="I938" s="107"/>
      <c r="J938" s="107"/>
      <c r="K938" s="107"/>
      <c r="L938" s="107"/>
      <c r="M938" s="107"/>
      <c r="N938" s="107"/>
      <c r="O938" s="107"/>
      <c r="P938" s="107"/>
      <c r="Q938" s="107"/>
      <c r="R938" s="107"/>
      <c r="S938" s="107"/>
      <c r="T938" s="107"/>
      <c r="U938" s="107"/>
      <c r="V938" s="107"/>
      <c r="W938" s="107"/>
      <c r="X938" s="107"/>
      <c r="Y938" s="107"/>
      <c r="Z938" s="107"/>
      <c r="AA938" s="107"/>
      <c r="AB938" s="107"/>
      <c r="AC938" s="107"/>
      <c r="AD938" s="107"/>
      <c r="AE938" s="107"/>
      <c r="AF938" s="107"/>
      <c r="AG938" s="107"/>
      <c r="AH938" s="107"/>
      <c r="AI938" s="107"/>
      <c r="AJ938" s="107"/>
      <c r="AK938" s="107"/>
      <c r="AL938" s="107"/>
      <c r="AM938" s="107"/>
      <c r="AN938" s="107"/>
      <c r="AO938" s="107"/>
      <c r="AP938" s="107"/>
      <c r="AQ938" s="107"/>
      <c r="AR938" s="107"/>
      <c r="AS938" s="107"/>
      <c r="AT938" s="107"/>
      <c r="AU938" s="107"/>
      <c r="AV938" s="107"/>
      <c r="AW938" s="107"/>
      <c r="AX938" s="107"/>
      <c r="AY938" s="107"/>
      <c r="AZ938" s="107"/>
      <c r="BA938" s="107"/>
      <c r="BB938" s="107"/>
    </row>
    <row r="939" spans="3:54" ht="12.75" customHeight="1" x14ac:dyDescent="0.25">
      <c r="C939" s="107"/>
      <c r="D939" s="107"/>
      <c r="E939" s="107"/>
      <c r="F939" s="107"/>
      <c r="G939" s="107"/>
      <c r="H939" s="107"/>
      <c r="I939" s="107"/>
      <c r="J939" s="107"/>
      <c r="K939" s="107"/>
      <c r="L939" s="107"/>
      <c r="M939" s="107"/>
      <c r="N939" s="107"/>
      <c r="O939" s="107"/>
      <c r="P939" s="107"/>
      <c r="Q939" s="107"/>
      <c r="R939" s="107"/>
      <c r="S939" s="107"/>
      <c r="T939" s="107"/>
      <c r="U939" s="107"/>
      <c r="V939" s="107"/>
      <c r="W939" s="107"/>
      <c r="X939" s="107"/>
      <c r="Y939" s="107"/>
      <c r="Z939" s="107"/>
      <c r="AA939" s="107"/>
      <c r="AB939" s="107"/>
      <c r="AC939" s="107"/>
      <c r="AD939" s="107"/>
      <c r="AE939" s="107"/>
      <c r="AF939" s="107"/>
      <c r="AG939" s="107"/>
      <c r="AH939" s="107"/>
      <c r="AI939" s="107"/>
      <c r="AJ939" s="107"/>
      <c r="AK939" s="107"/>
      <c r="AL939" s="107"/>
      <c r="AM939" s="107"/>
      <c r="AN939" s="107"/>
      <c r="AO939" s="107"/>
      <c r="AP939" s="107"/>
      <c r="AQ939" s="107"/>
      <c r="AR939" s="107"/>
      <c r="AS939" s="107"/>
      <c r="AT939" s="107"/>
      <c r="AU939" s="107"/>
      <c r="AV939" s="107"/>
      <c r="AW939" s="107"/>
      <c r="AX939" s="107"/>
      <c r="AY939" s="107"/>
      <c r="AZ939" s="107"/>
      <c r="BA939" s="107"/>
      <c r="BB939" s="107"/>
    </row>
    <row r="940" spans="3:54" ht="12.75" customHeight="1" x14ac:dyDescent="0.25">
      <c r="C940" s="107"/>
      <c r="D940" s="107"/>
      <c r="E940" s="107"/>
      <c r="F940" s="107"/>
      <c r="G940" s="107"/>
      <c r="H940" s="107"/>
      <c r="I940" s="107"/>
      <c r="J940" s="107"/>
      <c r="K940" s="107"/>
      <c r="L940" s="107"/>
      <c r="M940" s="107"/>
      <c r="N940" s="107"/>
      <c r="O940" s="107"/>
      <c r="P940" s="107"/>
      <c r="Q940" s="107"/>
      <c r="R940" s="107"/>
      <c r="S940" s="107"/>
      <c r="T940" s="107"/>
      <c r="U940" s="107"/>
      <c r="V940" s="107"/>
      <c r="W940" s="107"/>
      <c r="X940" s="107"/>
      <c r="Y940" s="107"/>
      <c r="Z940" s="107"/>
      <c r="AA940" s="107"/>
      <c r="AB940" s="107"/>
      <c r="AC940" s="107"/>
      <c r="AD940" s="107"/>
      <c r="AE940" s="107"/>
      <c r="AF940" s="107"/>
      <c r="AG940" s="107"/>
      <c r="AH940" s="107"/>
      <c r="AI940" s="107"/>
      <c r="AJ940" s="107"/>
      <c r="AK940" s="107"/>
      <c r="AL940" s="107"/>
      <c r="AM940" s="107"/>
      <c r="AN940" s="107"/>
      <c r="AO940" s="107"/>
      <c r="AP940" s="107"/>
      <c r="AQ940" s="107"/>
      <c r="AR940" s="107"/>
      <c r="AS940" s="107"/>
      <c r="AT940" s="107"/>
      <c r="AU940" s="107"/>
      <c r="AV940" s="107"/>
      <c r="AW940" s="107"/>
      <c r="AX940" s="107"/>
      <c r="AY940" s="107"/>
      <c r="AZ940" s="107"/>
      <c r="BA940" s="107"/>
      <c r="BB940" s="107"/>
    </row>
    <row r="941" spans="3:54" ht="12.75" customHeight="1" x14ac:dyDescent="0.25">
      <c r="C941" s="107"/>
      <c r="D941" s="107"/>
      <c r="E941" s="107"/>
      <c r="F941" s="107"/>
      <c r="G941" s="107"/>
      <c r="H941" s="107"/>
      <c r="I941" s="107"/>
      <c r="J941" s="107"/>
      <c r="K941" s="107"/>
      <c r="L941" s="107"/>
      <c r="M941" s="107"/>
      <c r="N941" s="107"/>
      <c r="O941" s="107"/>
      <c r="P941" s="107"/>
      <c r="Q941" s="107"/>
      <c r="R941" s="107"/>
      <c r="S941" s="107"/>
      <c r="T941" s="107"/>
      <c r="U941" s="107"/>
      <c r="V941" s="107"/>
      <c r="W941" s="107"/>
      <c r="X941" s="107"/>
      <c r="Y941" s="107"/>
      <c r="Z941" s="107"/>
      <c r="AA941" s="107"/>
      <c r="AB941" s="107"/>
      <c r="AC941" s="107"/>
      <c r="AD941" s="107"/>
      <c r="AE941" s="107"/>
      <c r="AF941" s="107"/>
      <c r="AG941" s="107"/>
      <c r="AH941" s="107"/>
      <c r="AI941" s="107"/>
      <c r="AJ941" s="107"/>
      <c r="AK941" s="107"/>
      <c r="AL941" s="107"/>
      <c r="AM941" s="107"/>
      <c r="AN941" s="107"/>
      <c r="AO941" s="107"/>
      <c r="AP941" s="107"/>
      <c r="AQ941" s="107"/>
      <c r="AR941" s="107"/>
      <c r="AS941" s="107"/>
      <c r="AT941" s="107"/>
      <c r="AU941" s="107"/>
      <c r="AV941" s="107"/>
      <c r="AW941" s="107"/>
      <c r="AX941" s="107"/>
      <c r="AY941" s="107"/>
      <c r="AZ941" s="107"/>
      <c r="BA941" s="107"/>
      <c r="BB941" s="107"/>
    </row>
    <row r="942" spans="3:54" ht="12.75" customHeight="1" x14ac:dyDescent="0.25">
      <c r="C942" s="107"/>
      <c r="D942" s="107"/>
      <c r="E942" s="107"/>
      <c r="F942" s="107"/>
      <c r="G942" s="107"/>
      <c r="H942" s="107"/>
      <c r="I942" s="107"/>
      <c r="J942" s="107"/>
      <c r="K942" s="107"/>
      <c r="L942" s="107"/>
      <c r="M942" s="107"/>
      <c r="N942" s="107"/>
      <c r="O942" s="107"/>
      <c r="P942" s="107"/>
      <c r="Q942" s="107"/>
      <c r="R942" s="107"/>
      <c r="S942" s="107"/>
      <c r="T942" s="107"/>
      <c r="U942" s="107"/>
      <c r="V942" s="107"/>
      <c r="W942" s="107"/>
      <c r="X942" s="107"/>
      <c r="Y942" s="107"/>
      <c r="Z942" s="107"/>
      <c r="AA942" s="107"/>
      <c r="AB942" s="107"/>
      <c r="AC942" s="107"/>
      <c r="AD942" s="107"/>
      <c r="AE942" s="107"/>
      <c r="AF942" s="107"/>
      <c r="AG942" s="107"/>
      <c r="AH942" s="107"/>
      <c r="AI942" s="107"/>
      <c r="AJ942" s="107"/>
      <c r="AK942" s="107"/>
      <c r="AL942" s="107"/>
      <c r="AM942" s="107"/>
      <c r="AN942" s="107"/>
      <c r="AO942" s="107"/>
      <c r="AP942" s="107"/>
      <c r="AQ942" s="107"/>
      <c r="AR942" s="107"/>
      <c r="AS942" s="107"/>
      <c r="AT942" s="107"/>
      <c r="AU942" s="107"/>
      <c r="AV942" s="107"/>
      <c r="AW942" s="107"/>
      <c r="AX942" s="107"/>
      <c r="AY942" s="107"/>
      <c r="AZ942" s="107"/>
      <c r="BA942" s="107"/>
      <c r="BB942" s="107"/>
    </row>
    <row r="943" spans="3:54" ht="12.75" customHeight="1" x14ac:dyDescent="0.25">
      <c r="C943" s="107"/>
      <c r="D943" s="107"/>
      <c r="E943" s="107"/>
      <c r="F943" s="107"/>
      <c r="G943" s="107"/>
      <c r="H943" s="107"/>
      <c r="I943" s="107"/>
      <c r="J943" s="107"/>
      <c r="K943" s="107"/>
      <c r="L943" s="107"/>
      <c r="M943" s="107"/>
      <c r="N943" s="107"/>
      <c r="O943" s="107"/>
      <c r="P943" s="107"/>
      <c r="Q943" s="107"/>
      <c r="R943" s="107"/>
      <c r="S943" s="107"/>
      <c r="T943" s="107"/>
      <c r="U943" s="107"/>
      <c r="V943" s="107"/>
      <c r="W943" s="107"/>
      <c r="X943" s="107"/>
      <c r="Y943" s="107"/>
      <c r="Z943" s="107"/>
      <c r="AA943" s="107"/>
      <c r="AB943" s="107"/>
      <c r="AC943" s="107"/>
      <c r="AD943" s="107"/>
      <c r="AE943" s="107"/>
      <c r="AF943" s="107"/>
      <c r="AG943" s="107"/>
      <c r="AH943" s="107"/>
      <c r="AI943" s="107"/>
      <c r="AJ943" s="107"/>
      <c r="AK943" s="107"/>
      <c r="AL943" s="107"/>
      <c r="AM943" s="107"/>
      <c r="AN943" s="107"/>
      <c r="AO943" s="107"/>
      <c r="AP943" s="107"/>
      <c r="AQ943" s="107"/>
      <c r="AR943" s="107"/>
      <c r="AS943" s="107"/>
      <c r="AT943" s="107"/>
      <c r="AU943" s="107"/>
      <c r="AV943" s="107"/>
      <c r="AW943" s="107"/>
      <c r="AX943" s="107"/>
      <c r="AY943" s="107"/>
      <c r="AZ943" s="107"/>
      <c r="BA943" s="107"/>
      <c r="BB943" s="107"/>
    </row>
    <row r="944" spans="3:54" ht="12.75" customHeight="1" x14ac:dyDescent="0.25">
      <c r="C944" s="107"/>
      <c r="D944" s="107"/>
      <c r="E944" s="107"/>
      <c r="F944" s="107"/>
      <c r="G944" s="107"/>
      <c r="H944" s="107"/>
      <c r="I944" s="107"/>
      <c r="J944" s="107"/>
      <c r="K944" s="107"/>
      <c r="L944" s="107"/>
      <c r="M944" s="107"/>
      <c r="N944" s="107"/>
      <c r="O944" s="107"/>
      <c r="P944" s="107"/>
      <c r="Q944" s="107"/>
      <c r="R944" s="107"/>
      <c r="S944" s="107"/>
      <c r="T944" s="107"/>
      <c r="U944" s="107"/>
      <c r="V944" s="107"/>
      <c r="W944" s="107"/>
      <c r="X944" s="107"/>
      <c r="Y944" s="107"/>
      <c r="Z944" s="107"/>
      <c r="AA944" s="107"/>
      <c r="AB944" s="107"/>
      <c r="AC944" s="107"/>
      <c r="AD944" s="107"/>
      <c r="AE944" s="107"/>
      <c r="AF944" s="107"/>
      <c r="AG944" s="107"/>
      <c r="AH944" s="107"/>
      <c r="AI944" s="107"/>
      <c r="AJ944" s="107"/>
      <c r="AK944" s="107"/>
      <c r="AL944" s="107"/>
      <c r="AM944" s="107"/>
      <c r="AN944" s="107"/>
      <c r="AO944" s="107"/>
      <c r="AP944" s="107"/>
      <c r="AQ944" s="107"/>
      <c r="AR944" s="107"/>
      <c r="AS944" s="107"/>
      <c r="AT944" s="107"/>
      <c r="AU944" s="107"/>
      <c r="AV944" s="107"/>
      <c r="AW944" s="107"/>
      <c r="AX944" s="107"/>
      <c r="AY944" s="107"/>
      <c r="AZ944" s="107"/>
      <c r="BA944" s="107"/>
      <c r="BB944" s="107"/>
    </row>
    <row r="945" spans="3:54" ht="12.75" customHeight="1" x14ac:dyDescent="0.25">
      <c r="C945" s="107"/>
      <c r="D945" s="107"/>
      <c r="E945" s="107"/>
      <c r="F945" s="107"/>
      <c r="G945" s="107"/>
      <c r="H945" s="107"/>
      <c r="I945" s="107"/>
      <c r="J945" s="107"/>
      <c r="K945" s="107"/>
      <c r="L945" s="107"/>
      <c r="M945" s="107"/>
      <c r="N945" s="107"/>
      <c r="O945" s="107"/>
      <c r="P945" s="107"/>
      <c r="Q945" s="107"/>
      <c r="R945" s="107"/>
      <c r="S945" s="107"/>
      <c r="T945" s="107"/>
      <c r="U945" s="107"/>
      <c r="V945" s="107"/>
      <c r="W945" s="107"/>
      <c r="X945" s="107"/>
      <c r="Y945" s="107"/>
      <c r="Z945" s="107"/>
      <c r="AA945" s="107"/>
      <c r="AB945" s="107"/>
      <c r="AC945" s="107"/>
      <c r="AD945" s="107"/>
      <c r="AE945" s="107"/>
      <c r="AF945" s="107"/>
      <c r="AG945" s="107"/>
      <c r="AH945" s="107"/>
      <c r="AI945" s="107"/>
      <c r="AJ945" s="107"/>
      <c r="AK945" s="107"/>
      <c r="AL945" s="107"/>
      <c r="AM945" s="107"/>
      <c r="AN945" s="107"/>
      <c r="AO945" s="107"/>
      <c r="AP945" s="107"/>
      <c r="AQ945" s="107"/>
      <c r="AR945" s="107"/>
      <c r="AS945" s="107"/>
      <c r="AT945" s="107"/>
      <c r="AU945" s="107"/>
      <c r="AV945" s="107"/>
      <c r="AW945" s="107"/>
      <c r="AX945" s="107"/>
      <c r="AY945" s="107"/>
      <c r="AZ945" s="107"/>
      <c r="BA945" s="107"/>
      <c r="BB945" s="107"/>
    </row>
    <row r="946" spans="3:54" ht="12.75" customHeight="1" x14ac:dyDescent="0.25">
      <c r="C946" s="107"/>
      <c r="D946" s="107"/>
      <c r="E946" s="107"/>
      <c r="F946" s="107"/>
      <c r="G946" s="107"/>
      <c r="H946" s="107"/>
      <c r="I946" s="107"/>
      <c r="J946" s="107"/>
      <c r="K946" s="107"/>
      <c r="L946" s="107"/>
      <c r="M946" s="107"/>
      <c r="N946" s="107"/>
      <c r="O946" s="107"/>
      <c r="P946" s="107"/>
      <c r="Q946" s="107"/>
      <c r="R946" s="107"/>
      <c r="S946" s="107"/>
      <c r="T946" s="107"/>
      <c r="U946" s="107"/>
      <c r="V946" s="107"/>
      <c r="W946" s="107"/>
      <c r="X946" s="107"/>
      <c r="Y946" s="107"/>
      <c r="Z946" s="107"/>
      <c r="AA946" s="107"/>
      <c r="AB946" s="107"/>
      <c r="AC946" s="107"/>
      <c r="AD946" s="107"/>
      <c r="AE946" s="107"/>
      <c r="AF946" s="107"/>
      <c r="AG946" s="107"/>
      <c r="AH946" s="107"/>
      <c r="AI946" s="107"/>
      <c r="AJ946" s="107"/>
      <c r="AK946" s="107"/>
      <c r="AL946" s="107"/>
      <c r="AM946" s="107"/>
      <c r="AN946" s="107"/>
      <c r="AO946" s="107"/>
      <c r="AP946" s="107"/>
      <c r="AQ946" s="107"/>
      <c r="AR946" s="107"/>
      <c r="AS946" s="107"/>
      <c r="AT946" s="107"/>
      <c r="AU946" s="107"/>
      <c r="AV946" s="107"/>
      <c r="AW946" s="107"/>
      <c r="AX946" s="107"/>
      <c r="AY946" s="107"/>
      <c r="AZ946" s="107"/>
      <c r="BA946" s="107"/>
      <c r="BB946" s="107"/>
    </row>
    <row r="947" spans="3:54" ht="12.75" customHeight="1" x14ac:dyDescent="0.25">
      <c r="C947" s="107"/>
      <c r="D947" s="107"/>
      <c r="E947" s="107"/>
      <c r="F947" s="107"/>
      <c r="G947" s="107"/>
      <c r="H947" s="107"/>
      <c r="I947" s="107"/>
      <c r="J947" s="107"/>
      <c r="K947" s="107"/>
      <c r="L947" s="107"/>
      <c r="M947" s="107"/>
      <c r="N947" s="107"/>
      <c r="O947" s="107"/>
      <c r="P947" s="107"/>
      <c r="Q947" s="107"/>
      <c r="R947" s="107"/>
      <c r="S947" s="107"/>
      <c r="T947" s="107"/>
      <c r="U947" s="107"/>
      <c r="V947" s="107"/>
      <c r="W947" s="107"/>
      <c r="X947" s="107"/>
      <c r="Y947" s="107"/>
      <c r="Z947" s="107"/>
      <c r="AA947" s="107"/>
      <c r="AB947" s="107"/>
      <c r="AC947" s="107"/>
      <c r="AD947" s="107"/>
      <c r="AE947" s="107"/>
      <c r="AF947" s="107"/>
      <c r="AG947" s="107"/>
      <c r="AH947" s="107"/>
      <c r="AI947" s="107"/>
      <c r="AJ947" s="107"/>
      <c r="AK947" s="107"/>
      <c r="AL947" s="107"/>
      <c r="AM947" s="107"/>
      <c r="AN947" s="107"/>
      <c r="AO947" s="107"/>
      <c r="AP947" s="107"/>
      <c r="AQ947" s="107"/>
      <c r="AR947" s="107"/>
      <c r="AS947" s="107"/>
      <c r="AT947" s="107"/>
      <c r="AU947" s="107"/>
      <c r="AV947" s="107"/>
      <c r="AW947" s="107"/>
      <c r="AX947" s="107"/>
      <c r="AY947" s="107"/>
      <c r="AZ947" s="107"/>
      <c r="BA947" s="107"/>
      <c r="BB947" s="107"/>
    </row>
    <row r="948" spans="3:54" ht="12.75" customHeight="1" x14ac:dyDescent="0.25">
      <c r="C948" s="107"/>
      <c r="D948" s="107"/>
      <c r="E948" s="107"/>
      <c r="F948" s="107"/>
      <c r="G948" s="107"/>
      <c r="H948" s="107"/>
      <c r="I948" s="107"/>
      <c r="J948" s="107"/>
      <c r="K948" s="107"/>
      <c r="L948" s="107"/>
      <c r="M948" s="107"/>
      <c r="N948" s="107"/>
      <c r="O948" s="107"/>
      <c r="P948" s="107"/>
      <c r="Q948" s="107"/>
      <c r="R948" s="107"/>
      <c r="S948" s="107"/>
      <c r="T948" s="107"/>
      <c r="U948" s="107"/>
      <c r="V948" s="107"/>
      <c r="W948" s="107"/>
      <c r="X948" s="107"/>
      <c r="Y948" s="107"/>
      <c r="Z948" s="107"/>
      <c r="AA948" s="107"/>
      <c r="AB948" s="107"/>
      <c r="AC948" s="107"/>
      <c r="AD948" s="107"/>
      <c r="AE948" s="107"/>
      <c r="AF948" s="107"/>
      <c r="AG948" s="107"/>
      <c r="AH948" s="107"/>
      <c r="AI948" s="107"/>
      <c r="AJ948" s="107"/>
      <c r="AK948" s="107"/>
      <c r="AL948" s="107"/>
      <c r="AM948" s="107"/>
      <c r="AN948" s="107"/>
      <c r="AO948" s="107"/>
      <c r="AP948" s="107"/>
      <c r="AQ948" s="107"/>
      <c r="AR948" s="107"/>
      <c r="AS948" s="107"/>
      <c r="AT948" s="107"/>
      <c r="AU948" s="107"/>
      <c r="AV948" s="107"/>
      <c r="AW948" s="107"/>
      <c r="AX948" s="107"/>
      <c r="AY948" s="107"/>
      <c r="AZ948" s="107"/>
      <c r="BA948" s="107"/>
      <c r="BB948" s="107"/>
    </row>
    <row r="949" spans="3:54" ht="12.75" customHeight="1" x14ac:dyDescent="0.25">
      <c r="C949" s="107"/>
      <c r="D949" s="107"/>
      <c r="E949" s="107"/>
      <c r="F949" s="107"/>
      <c r="G949" s="107"/>
      <c r="H949" s="107"/>
      <c r="I949" s="107"/>
      <c r="J949" s="107"/>
      <c r="K949" s="107"/>
      <c r="L949" s="107"/>
      <c r="M949" s="107"/>
      <c r="N949" s="107"/>
      <c r="O949" s="107"/>
      <c r="P949" s="107"/>
      <c r="Q949" s="107"/>
      <c r="R949" s="107"/>
      <c r="S949" s="107"/>
      <c r="T949" s="107"/>
      <c r="U949" s="107"/>
      <c r="V949" s="107"/>
      <c r="W949" s="107"/>
      <c r="X949" s="107"/>
      <c r="Y949" s="107"/>
      <c r="Z949" s="107"/>
      <c r="AA949" s="107"/>
      <c r="AB949" s="107"/>
      <c r="AC949" s="107"/>
      <c r="AD949" s="107"/>
      <c r="AE949" s="107"/>
      <c r="AF949" s="107"/>
      <c r="AG949" s="107"/>
      <c r="AH949" s="107"/>
      <c r="AI949" s="107"/>
      <c r="AJ949" s="107"/>
      <c r="AK949" s="107"/>
      <c r="AL949" s="107"/>
      <c r="AM949" s="107"/>
      <c r="AN949" s="107"/>
      <c r="AO949" s="107"/>
      <c r="AP949" s="107"/>
      <c r="AQ949" s="107"/>
      <c r="AR949" s="107"/>
      <c r="AS949" s="107"/>
      <c r="AT949" s="107"/>
      <c r="AU949" s="107"/>
      <c r="AV949" s="107"/>
      <c r="AW949" s="107"/>
      <c r="AX949" s="107"/>
      <c r="AY949" s="107"/>
      <c r="AZ949" s="107"/>
      <c r="BA949" s="107"/>
      <c r="BB949" s="107"/>
    </row>
    <row r="950" spans="3:54" ht="12.75" customHeight="1" x14ac:dyDescent="0.25">
      <c r="C950" s="107"/>
      <c r="D950" s="107"/>
      <c r="E950" s="107"/>
      <c r="F950" s="107"/>
      <c r="G950" s="107"/>
      <c r="H950" s="107"/>
      <c r="I950" s="107"/>
      <c r="J950" s="107"/>
      <c r="K950" s="107"/>
      <c r="L950" s="107"/>
      <c r="M950" s="107"/>
      <c r="N950" s="107"/>
      <c r="O950" s="107"/>
      <c r="P950" s="107"/>
      <c r="Q950" s="107"/>
      <c r="R950" s="107"/>
      <c r="S950" s="107"/>
      <c r="T950" s="107"/>
      <c r="U950" s="107"/>
      <c r="V950" s="107"/>
      <c r="W950" s="107"/>
      <c r="X950" s="107"/>
      <c r="Y950" s="107"/>
      <c r="Z950" s="107"/>
      <c r="AA950" s="107"/>
      <c r="AB950" s="107"/>
      <c r="AC950" s="107"/>
      <c r="AD950" s="107"/>
      <c r="AE950" s="107"/>
      <c r="AF950" s="107"/>
      <c r="AG950" s="107"/>
      <c r="AH950" s="107"/>
      <c r="AI950" s="107"/>
      <c r="AJ950" s="107"/>
      <c r="AK950" s="107"/>
      <c r="AL950" s="107"/>
      <c r="AM950" s="107"/>
      <c r="AN950" s="107"/>
      <c r="AO950" s="107"/>
      <c r="AP950" s="107"/>
      <c r="AQ950" s="107"/>
      <c r="AR950" s="107"/>
      <c r="AS950" s="107"/>
      <c r="AT950" s="107"/>
      <c r="AU950" s="107"/>
      <c r="AV950" s="107"/>
      <c r="AW950" s="107"/>
      <c r="AX950" s="107"/>
      <c r="AY950" s="107"/>
      <c r="AZ950" s="107"/>
      <c r="BA950" s="107"/>
      <c r="BB950" s="107"/>
    </row>
    <row r="951" spans="3:54" ht="12.75" customHeight="1" x14ac:dyDescent="0.25">
      <c r="C951" s="107"/>
      <c r="D951" s="107"/>
      <c r="E951" s="107"/>
      <c r="F951" s="107"/>
      <c r="G951" s="107"/>
      <c r="H951" s="107"/>
      <c r="I951" s="107"/>
      <c r="J951" s="107"/>
      <c r="K951" s="107"/>
      <c r="L951" s="107"/>
      <c r="M951" s="107"/>
      <c r="N951" s="107"/>
      <c r="O951" s="107"/>
      <c r="P951" s="107"/>
      <c r="Q951" s="107"/>
      <c r="R951" s="107"/>
      <c r="S951" s="107"/>
      <c r="T951" s="107"/>
      <c r="U951" s="107"/>
      <c r="V951" s="107"/>
      <c r="W951" s="107"/>
      <c r="X951" s="107"/>
      <c r="Y951" s="107"/>
      <c r="Z951" s="107"/>
      <c r="AA951" s="107"/>
      <c r="AB951" s="107"/>
      <c r="AC951" s="107"/>
      <c r="AD951" s="107"/>
      <c r="AE951" s="107"/>
      <c r="AF951" s="107"/>
      <c r="AG951" s="107"/>
      <c r="AH951" s="107"/>
      <c r="AI951" s="107"/>
      <c r="AJ951" s="107"/>
      <c r="AK951" s="107"/>
      <c r="AL951" s="107"/>
      <c r="AM951" s="107"/>
      <c r="AN951" s="107"/>
      <c r="AO951" s="107"/>
      <c r="AP951" s="107"/>
      <c r="AQ951" s="107"/>
      <c r="AR951" s="107"/>
      <c r="AS951" s="107"/>
      <c r="AT951" s="107"/>
      <c r="AU951" s="107"/>
      <c r="AV951" s="107"/>
      <c r="AW951" s="107"/>
      <c r="AX951" s="107"/>
      <c r="AY951" s="107"/>
      <c r="AZ951" s="107"/>
      <c r="BA951" s="107"/>
      <c r="BB951" s="107"/>
    </row>
    <row r="952" spans="3:54" ht="12.75" customHeight="1" x14ac:dyDescent="0.25">
      <c r="C952" s="107"/>
      <c r="D952" s="107"/>
      <c r="E952" s="107"/>
      <c r="F952" s="107"/>
      <c r="G952" s="107"/>
      <c r="H952" s="107"/>
      <c r="I952" s="107"/>
      <c r="J952" s="107"/>
      <c r="K952" s="107"/>
      <c r="L952" s="107"/>
      <c r="M952" s="107"/>
      <c r="N952" s="107"/>
      <c r="O952" s="107"/>
      <c r="P952" s="107"/>
      <c r="Q952" s="107"/>
      <c r="R952" s="107"/>
      <c r="S952" s="107"/>
      <c r="T952" s="107"/>
      <c r="U952" s="107"/>
      <c r="V952" s="107"/>
      <c r="W952" s="107"/>
      <c r="X952" s="107"/>
      <c r="Y952" s="107"/>
      <c r="Z952" s="107"/>
      <c r="AA952" s="107"/>
      <c r="AB952" s="107"/>
      <c r="AC952" s="107"/>
      <c r="AD952" s="107"/>
      <c r="AE952" s="107"/>
      <c r="AF952" s="107"/>
      <c r="AG952" s="107"/>
      <c r="AH952" s="107"/>
      <c r="AI952" s="107"/>
      <c r="AJ952" s="107"/>
      <c r="AK952" s="107"/>
      <c r="AL952" s="107"/>
      <c r="AM952" s="107"/>
      <c r="AN952" s="107"/>
      <c r="AO952" s="107"/>
      <c r="AP952" s="107"/>
      <c r="AQ952" s="107"/>
      <c r="AR952" s="107"/>
      <c r="AS952" s="107"/>
      <c r="AT952" s="107"/>
      <c r="AU952" s="107"/>
      <c r="AV952" s="107"/>
      <c r="AW952" s="107"/>
      <c r="AX952" s="107"/>
      <c r="AY952" s="107"/>
      <c r="AZ952" s="107"/>
      <c r="BA952" s="107"/>
      <c r="BB952" s="107"/>
    </row>
    <row r="953" spans="3:54" ht="12.75" customHeight="1" x14ac:dyDescent="0.25">
      <c r="C953" s="107"/>
      <c r="D953" s="107"/>
      <c r="E953" s="107"/>
      <c r="F953" s="107"/>
      <c r="G953" s="107"/>
      <c r="H953" s="107"/>
      <c r="I953" s="107"/>
      <c r="J953" s="107"/>
      <c r="K953" s="107"/>
      <c r="L953" s="107"/>
      <c r="M953" s="107"/>
      <c r="N953" s="107"/>
      <c r="O953" s="107"/>
      <c r="P953" s="107"/>
      <c r="Q953" s="107"/>
      <c r="R953" s="107"/>
      <c r="S953" s="107"/>
      <c r="T953" s="107"/>
      <c r="U953" s="107"/>
      <c r="V953" s="107"/>
      <c r="W953" s="107"/>
      <c r="X953" s="107"/>
      <c r="Y953" s="107"/>
      <c r="Z953" s="107"/>
      <c r="AA953" s="107"/>
      <c r="AB953" s="107"/>
      <c r="AC953" s="107"/>
      <c r="AD953" s="107"/>
      <c r="AE953" s="107"/>
      <c r="AF953" s="107"/>
      <c r="AG953" s="107"/>
      <c r="AH953" s="107"/>
      <c r="AI953" s="107"/>
      <c r="AJ953" s="107"/>
      <c r="AK953" s="107"/>
      <c r="AL953" s="107"/>
      <c r="AM953" s="107"/>
      <c r="AN953" s="107"/>
      <c r="AO953" s="107"/>
      <c r="AP953" s="107"/>
      <c r="AQ953" s="107"/>
      <c r="AR953" s="107"/>
      <c r="AS953" s="107"/>
      <c r="AT953" s="107"/>
      <c r="AU953" s="107"/>
      <c r="AV953" s="107"/>
      <c r="AW953" s="107"/>
      <c r="AX953" s="107"/>
      <c r="AY953" s="107"/>
      <c r="AZ953" s="107"/>
      <c r="BA953" s="107"/>
      <c r="BB953" s="107"/>
    </row>
    <row r="954" spans="3:54" ht="12.75" customHeight="1" x14ac:dyDescent="0.25">
      <c r="C954" s="107"/>
      <c r="D954" s="107"/>
      <c r="E954" s="107"/>
      <c r="F954" s="107"/>
      <c r="G954" s="107"/>
      <c r="H954" s="107"/>
      <c r="I954" s="107"/>
      <c r="J954" s="107"/>
      <c r="K954" s="107"/>
      <c r="L954" s="107"/>
      <c r="M954" s="107"/>
      <c r="N954" s="107"/>
      <c r="O954" s="107"/>
      <c r="P954" s="107"/>
      <c r="Q954" s="107"/>
      <c r="R954" s="107"/>
      <c r="S954" s="107"/>
      <c r="T954" s="107"/>
      <c r="U954" s="107"/>
      <c r="V954" s="107"/>
      <c r="W954" s="107"/>
      <c r="X954" s="107"/>
      <c r="Y954" s="107"/>
      <c r="Z954" s="107"/>
      <c r="AA954" s="107"/>
      <c r="AB954" s="107"/>
      <c r="AC954" s="107"/>
      <c r="AD954" s="107"/>
      <c r="AE954" s="107"/>
      <c r="AF954" s="107"/>
      <c r="AG954" s="107"/>
      <c r="AH954" s="107"/>
      <c r="AI954" s="107"/>
      <c r="AJ954" s="107"/>
      <c r="AK954" s="107"/>
      <c r="AL954" s="107"/>
      <c r="AM954" s="107"/>
      <c r="AN954" s="107"/>
      <c r="AO954" s="107"/>
      <c r="AP954" s="107"/>
      <c r="AQ954" s="107"/>
      <c r="AR954" s="107"/>
      <c r="AS954" s="107"/>
      <c r="AT954" s="107"/>
      <c r="AU954" s="107"/>
      <c r="AV954" s="107"/>
      <c r="AW954" s="107"/>
      <c r="AX954" s="107"/>
      <c r="AY954" s="107"/>
      <c r="AZ954" s="107"/>
      <c r="BA954" s="107"/>
      <c r="BB954" s="107"/>
    </row>
    <row r="955" spans="3:54" ht="12.75" customHeight="1" x14ac:dyDescent="0.25">
      <c r="C955" s="107"/>
      <c r="D955" s="107"/>
      <c r="E955" s="107"/>
      <c r="F955" s="107"/>
      <c r="G955" s="107"/>
      <c r="H955" s="107"/>
      <c r="I955" s="107"/>
      <c r="J955" s="107"/>
      <c r="K955" s="107"/>
      <c r="L955" s="107"/>
      <c r="M955" s="107"/>
      <c r="N955" s="107"/>
      <c r="O955" s="107"/>
      <c r="P955" s="107"/>
      <c r="Q955" s="107"/>
      <c r="R955" s="107"/>
      <c r="S955" s="107"/>
      <c r="T955" s="107"/>
      <c r="U955" s="107"/>
      <c r="V955" s="107"/>
      <c r="W955" s="107"/>
      <c r="X955" s="107"/>
      <c r="Y955" s="107"/>
      <c r="Z955" s="107"/>
      <c r="AA955" s="107"/>
      <c r="AB955" s="107"/>
      <c r="AC955" s="107"/>
      <c r="AD955" s="107"/>
      <c r="AE955" s="107"/>
      <c r="AF955" s="107"/>
      <c r="AG955" s="107"/>
      <c r="AH955" s="107"/>
      <c r="AI955" s="107"/>
      <c r="AJ955" s="107"/>
      <c r="AK955" s="107"/>
      <c r="AL955" s="107"/>
      <c r="AM955" s="107"/>
      <c r="AN955" s="107"/>
      <c r="AO955" s="107"/>
      <c r="AP955" s="107"/>
      <c r="AQ955" s="107"/>
      <c r="AR955" s="107"/>
      <c r="AS955" s="107"/>
      <c r="AT955" s="107"/>
      <c r="AU955" s="107"/>
      <c r="AV955" s="107"/>
      <c r="AW955" s="107"/>
      <c r="AX955" s="107"/>
      <c r="AY955" s="107"/>
      <c r="AZ955" s="107"/>
      <c r="BA955" s="107"/>
      <c r="BB955" s="107"/>
    </row>
    <row r="956" spans="3:54" ht="12.75" customHeight="1" x14ac:dyDescent="0.25">
      <c r="C956" s="107"/>
      <c r="D956" s="107"/>
      <c r="E956" s="107"/>
      <c r="F956" s="107"/>
      <c r="G956" s="107"/>
      <c r="H956" s="107"/>
      <c r="I956" s="107"/>
      <c r="J956" s="107"/>
      <c r="K956" s="107"/>
      <c r="L956" s="107"/>
      <c r="M956" s="107"/>
      <c r="N956" s="107"/>
      <c r="O956" s="107"/>
      <c r="P956" s="107"/>
      <c r="Q956" s="107"/>
      <c r="R956" s="107"/>
      <c r="S956" s="107"/>
      <c r="T956" s="107"/>
      <c r="U956" s="107"/>
      <c r="V956" s="107"/>
      <c r="W956" s="107"/>
      <c r="X956" s="107"/>
      <c r="Y956" s="107"/>
      <c r="Z956" s="107"/>
      <c r="AA956" s="107"/>
      <c r="AB956" s="107"/>
      <c r="AC956" s="107"/>
      <c r="AD956" s="107"/>
      <c r="AE956" s="107"/>
      <c r="AF956" s="107"/>
      <c r="AG956" s="107"/>
      <c r="AH956" s="107"/>
      <c r="AI956" s="107"/>
      <c r="AJ956" s="107"/>
      <c r="AK956" s="107"/>
      <c r="AL956" s="107"/>
      <c r="AM956" s="107"/>
      <c r="AN956" s="107"/>
      <c r="AO956" s="107"/>
      <c r="AP956" s="107"/>
      <c r="AQ956" s="107"/>
      <c r="AR956" s="107"/>
      <c r="AS956" s="107"/>
      <c r="AT956" s="107"/>
      <c r="AU956" s="107"/>
      <c r="AV956" s="107"/>
      <c r="AW956" s="107"/>
      <c r="AX956" s="107"/>
      <c r="AY956" s="107"/>
      <c r="AZ956" s="107"/>
      <c r="BA956" s="107"/>
      <c r="BB956" s="107"/>
    </row>
    <row r="957" spans="3:54" ht="12.75" customHeight="1" x14ac:dyDescent="0.25">
      <c r="C957" s="107"/>
      <c r="D957" s="107"/>
      <c r="E957" s="107"/>
      <c r="F957" s="107"/>
      <c r="G957" s="107"/>
      <c r="H957" s="107"/>
      <c r="I957" s="107"/>
      <c r="J957" s="107"/>
      <c r="K957" s="107"/>
      <c r="L957" s="107"/>
      <c r="M957" s="107"/>
      <c r="N957" s="107"/>
      <c r="O957" s="107"/>
      <c r="P957" s="107"/>
      <c r="Q957" s="107"/>
      <c r="R957" s="107"/>
      <c r="S957" s="107"/>
      <c r="T957" s="107"/>
      <c r="U957" s="107"/>
      <c r="V957" s="107"/>
      <c r="W957" s="107"/>
      <c r="X957" s="107"/>
      <c r="Y957" s="107"/>
      <c r="Z957" s="107"/>
      <c r="AA957" s="107"/>
      <c r="AB957" s="107"/>
      <c r="AC957" s="107"/>
      <c r="AD957" s="107"/>
      <c r="AE957" s="107"/>
      <c r="AF957" s="107"/>
      <c r="AG957" s="107"/>
      <c r="AH957" s="107"/>
      <c r="AI957" s="107"/>
      <c r="AJ957" s="107"/>
      <c r="AK957" s="107"/>
      <c r="AL957" s="107"/>
      <c r="AM957" s="107"/>
      <c r="AN957" s="107"/>
      <c r="AO957" s="107"/>
      <c r="AP957" s="107"/>
      <c r="AQ957" s="107"/>
      <c r="AR957" s="107"/>
      <c r="AS957" s="107"/>
      <c r="AT957" s="107"/>
      <c r="AU957" s="107"/>
      <c r="AV957" s="107"/>
      <c r="AW957" s="107"/>
      <c r="AX957" s="107"/>
      <c r="AY957" s="107"/>
      <c r="AZ957" s="107"/>
      <c r="BA957" s="107"/>
      <c r="BB957" s="107"/>
    </row>
    <row r="958" spans="3:54" ht="12.75" customHeight="1" x14ac:dyDescent="0.25">
      <c r="C958" s="107"/>
      <c r="D958" s="107"/>
      <c r="E958" s="107"/>
      <c r="F958" s="107"/>
      <c r="G958" s="107"/>
      <c r="H958" s="107"/>
      <c r="I958" s="107"/>
      <c r="J958" s="107"/>
      <c r="K958" s="107"/>
      <c r="L958" s="107"/>
      <c r="M958" s="107"/>
      <c r="N958" s="107"/>
      <c r="O958" s="107"/>
      <c r="P958" s="107"/>
      <c r="Q958" s="107"/>
      <c r="R958" s="107"/>
      <c r="S958" s="107"/>
      <c r="T958" s="107"/>
      <c r="U958" s="107"/>
      <c r="V958" s="107"/>
      <c r="W958" s="107"/>
      <c r="X958" s="107"/>
      <c r="Y958" s="107"/>
      <c r="Z958" s="107"/>
      <c r="AA958" s="107"/>
      <c r="AB958" s="107"/>
      <c r="AC958" s="107"/>
      <c r="AD958" s="107"/>
      <c r="AE958" s="107"/>
      <c r="AF958" s="107"/>
      <c r="AG958" s="107"/>
      <c r="AH958" s="107"/>
      <c r="AI958" s="107"/>
      <c r="AJ958" s="107"/>
      <c r="AK958" s="107"/>
      <c r="AL958" s="107"/>
      <c r="AM958" s="107"/>
      <c r="AN958" s="107"/>
      <c r="AO958" s="107"/>
      <c r="AP958" s="107"/>
      <c r="AQ958" s="107"/>
      <c r="AR958" s="107"/>
      <c r="AS958" s="107"/>
      <c r="AT958" s="107"/>
      <c r="AU958" s="107"/>
      <c r="AV958" s="107"/>
      <c r="AW958" s="107"/>
      <c r="AX958" s="107"/>
      <c r="AY958" s="107"/>
      <c r="AZ958" s="107"/>
      <c r="BA958" s="107"/>
      <c r="BB958" s="107"/>
    </row>
    <row r="959" spans="3:54" ht="12.75" customHeight="1" x14ac:dyDescent="0.25">
      <c r="C959" s="107"/>
      <c r="D959" s="107"/>
      <c r="E959" s="107"/>
      <c r="F959" s="107"/>
      <c r="G959" s="107"/>
      <c r="H959" s="107"/>
      <c r="I959" s="107"/>
      <c r="J959" s="107"/>
      <c r="K959" s="107"/>
      <c r="L959" s="107"/>
      <c r="M959" s="107"/>
      <c r="N959" s="107"/>
      <c r="O959" s="107"/>
      <c r="P959" s="107"/>
      <c r="Q959" s="107"/>
      <c r="R959" s="107"/>
      <c r="S959" s="107"/>
      <c r="T959" s="107"/>
      <c r="U959" s="107"/>
      <c r="V959" s="107"/>
      <c r="W959" s="107"/>
      <c r="X959" s="107"/>
      <c r="Y959" s="107"/>
      <c r="Z959" s="107"/>
      <c r="AA959" s="107"/>
      <c r="AB959" s="107"/>
      <c r="AC959" s="107"/>
      <c r="AD959" s="107"/>
      <c r="AE959" s="107"/>
      <c r="AF959" s="107"/>
      <c r="AG959" s="107"/>
      <c r="AH959" s="107"/>
      <c r="AI959" s="107"/>
      <c r="AJ959" s="107"/>
      <c r="AK959" s="107"/>
      <c r="AL959" s="107"/>
      <c r="AM959" s="107"/>
      <c r="AN959" s="107"/>
      <c r="AO959" s="107"/>
      <c r="AP959" s="107"/>
      <c r="AQ959" s="107"/>
      <c r="AR959" s="107"/>
      <c r="AS959" s="107"/>
      <c r="AT959" s="107"/>
      <c r="AU959" s="107"/>
      <c r="AV959" s="107"/>
      <c r="AW959" s="107"/>
      <c r="AX959" s="107"/>
      <c r="AY959" s="107"/>
      <c r="AZ959" s="107"/>
      <c r="BA959" s="107"/>
      <c r="BB959" s="107"/>
    </row>
    <row r="960" spans="3:54" ht="12.75" customHeight="1" x14ac:dyDescent="0.25">
      <c r="C960" s="107"/>
      <c r="D960" s="107"/>
      <c r="E960" s="107"/>
      <c r="F960" s="107"/>
      <c r="G960" s="107"/>
      <c r="H960" s="107"/>
      <c r="I960" s="107"/>
      <c r="J960" s="107"/>
      <c r="K960" s="107"/>
      <c r="L960" s="107"/>
      <c r="M960" s="107"/>
      <c r="N960" s="107"/>
      <c r="O960" s="107"/>
      <c r="P960" s="107"/>
      <c r="Q960" s="107"/>
      <c r="R960" s="107"/>
      <c r="S960" s="107"/>
      <c r="T960" s="107"/>
      <c r="U960" s="107"/>
      <c r="V960" s="107"/>
      <c r="W960" s="107"/>
      <c r="X960" s="107"/>
      <c r="Y960" s="107"/>
      <c r="Z960" s="107"/>
      <c r="AA960" s="107"/>
      <c r="AB960" s="107"/>
      <c r="AC960" s="107"/>
      <c r="AD960" s="107"/>
      <c r="AE960" s="107"/>
      <c r="AF960" s="107"/>
      <c r="AG960" s="107"/>
      <c r="AH960" s="107"/>
      <c r="AI960" s="107"/>
      <c r="AJ960" s="107"/>
      <c r="AK960" s="107"/>
      <c r="AL960" s="107"/>
      <c r="AM960" s="107"/>
      <c r="AN960" s="107"/>
      <c r="AO960" s="107"/>
      <c r="AP960" s="107"/>
      <c r="AQ960" s="107"/>
      <c r="AR960" s="107"/>
      <c r="AS960" s="107"/>
      <c r="AT960" s="107"/>
      <c r="AU960" s="107"/>
      <c r="AV960" s="107"/>
      <c r="AW960" s="107"/>
      <c r="AX960" s="107"/>
      <c r="AY960" s="107"/>
      <c r="AZ960" s="107"/>
      <c r="BA960" s="107"/>
      <c r="BB960" s="107"/>
    </row>
    <row r="961" spans="3:54" ht="12.75" customHeight="1" x14ac:dyDescent="0.25">
      <c r="C961" s="107"/>
      <c r="D961" s="107"/>
      <c r="E961" s="107"/>
      <c r="F961" s="107"/>
      <c r="G961" s="107"/>
      <c r="H961" s="107"/>
      <c r="I961" s="107"/>
      <c r="J961" s="107"/>
      <c r="K961" s="107"/>
      <c r="L961" s="107"/>
      <c r="M961" s="107"/>
      <c r="N961" s="107"/>
      <c r="O961" s="107"/>
      <c r="P961" s="107"/>
      <c r="Q961" s="107"/>
      <c r="R961" s="107"/>
      <c r="S961" s="107"/>
      <c r="T961" s="107"/>
      <c r="U961" s="107"/>
      <c r="V961" s="107"/>
      <c r="W961" s="107"/>
      <c r="X961" s="107"/>
      <c r="Y961" s="107"/>
      <c r="Z961" s="107"/>
      <c r="AA961" s="107"/>
      <c r="AB961" s="107"/>
      <c r="AC961" s="107"/>
      <c r="AD961" s="107"/>
      <c r="AE961" s="107"/>
      <c r="AF961" s="107"/>
      <c r="AG961" s="107"/>
      <c r="AH961" s="107"/>
      <c r="AI961" s="107"/>
      <c r="AJ961" s="107"/>
      <c r="AK961" s="107"/>
      <c r="AL961" s="107"/>
      <c r="AM961" s="107"/>
      <c r="AN961" s="107"/>
      <c r="AO961" s="107"/>
      <c r="AP961" s="107"/>
      <c r="AQ961" s="107"/>
      <c r="AR961" s="107"/>
      <c r="AS961" s="107"/>
      <c r="AT961" s="107"/>
      <c r="AU961" s="107"/>
      <c r="AV961" s="107"/>
      <c r="AW961" s="107"/>
      <c r="AX961" s="107"/>
      <c r="AY961" s="107"/>
      <c r="AZ961" s="107"/>
      <c r="BA961" s="107"/>
      <c r="BB961" s="107"/>
    </row>
    <row r="962" spans="3:54" ht="12.75" customHeight="1" x14ac:dyDescent="0.25">
      <c r="C962" s="107"/>
      <c r="D962" s="107"/>
      <c r="E962" s="107"/>
      <c r="F962" s="107"/>
      <c r="G962" s="107"/>
      <c r="H962" s="107"/>
      <c r="I962" s="107"/>
      <c r="J962" s="107"/>
      <c r="K962" s="107"/>
      <c r="L962" s="107"/>
      <c r="M962" s="107"/>
      <c r="N962" s="107"/>
      <c r="O962" s="107"/>
      <c r="P962" s="107"/>
      <c r="Q962" s="107"/>
      <c r="R962" s="107"/>
      <c r="S962" s="107"/>
      <c r="T962" s="107"/>
      <c r="U962" s="107"/>
      <c r="V962" s="107"/>
      <c r="W962" s="107"/>
      <c r="X962" s="107"/>
      <c r="Y962" s="107"/>
      <c r="Z962" s="107"/>
      <c r="AA962" s="107"/>
      <c r="AB962" s="107"/>
      <c r="AC962" s="107"/>
      <c r="AD962" s="107"/>
      <c r="AE962" s="107"/>
      <c r="AF962" s="107"/>
      <c r="AG962" s="107"/>
      <c r="AH962" s="107"/>
      <c r="AI962" s="107"/>
      <c r="AJ962" s="107"/>
      <c r="AK962" s="107"/>
      <c r="AL962" s="107"/>
      <c r="AM962" s="107"/>
      <c r="AN962" s="107"/>
      <c r="AO962" s="107"/>
      <c r="AP962" s="107"/>
      <c r="AQ962" s="107"/>
      <c r="AR962" s="107"/>
      <c r="AS962" s="107"/>
      <c r="AT962" s="107"/>
      <c r="AU962" s="107"/>
      <c r="AV962" s="107"/>
      <c r="AW962" s="107"/>
      <c r="AX962" s="107"/>
      <c r="AY962" s="107"/>
      <c r="AZ962" s="107"/>
      <c r="BA962" s="107"/>
      <c r="BB962" s="107"/>
    </row>
    <row r="963" spans="3:54" ht="12.75" customHeight="1" x14ac:dyDescent="0.25">
      <c r="C963" s="107"/>
      <c r="D963" s="107"/>
      <c r="E963" s="107"/>
      <c r="F963" s="107"/>
      <c r="G963" s="107"/>
      <c r="H963" s="107"/>
      <c r="I963" s="107"/>
      <c r="J963" s="107"/>
      <c r="K963" s="107"/>
      <c r="L963" s="107"/>
      <c r="M963" s="107"/>
      <c r="N963" s="107"/>
      <c r="O963" s="107"/>
      <c r="P963" s="107"/>
      <c r="Q963" s="107"/>
      <c r="R963" s="107"/>
      <c r="S963" s="107"/>
      <c r="T963" s="107"/>
      <c r="U963" s="107"/>
      <c r="V963" s="107"/>
      <c r="W963" s="107"/>
      <c r="X963" s="107"/>
      <c r="Y963" s="107"/>
      <c r="Z963" s="107"/>
      <c r="AA963" s="107"/>
      <c r="AB963" s="107"/>
      <c r="AC963" s="107"/>
      <c r="AD963" s="107"/>
      <c r="AE963" s="107"/>
      <c r="AF963" s="107"/>
      <c r="AG963" s="107"/>
      <c r="AH963" s="107"/>
      <c r="AI963" s="107"/>
      <c r="AJ963" s="107"/>
      <c r="AK963" s="107"/>
      <c r="AL963" s="107"/>
      <c r="AM963" s="107"/>
      <c r="AN963" s="107"/>
      <c r="AO963" s="107"/>
      <c r="AP963" s="107"/>
      <c r="AQ963" s="107"/>
      <c r="AR963" s="107"/>
      <c r="AS963" s="107"/>
      <c r="AT963" s="107"/>
      <c r="AU963" s="107"/>
      <c r="AV963" s="107"/>
      <c r="AW963" s="107"/>
      <c r="AX963" s="107"/>
      <c r="AY963" s="107"/>
      <c r="AZ963" s="107"/>
      <c r="BA963" s="107"/>
      <c r="BB963" s="107"/>
    </row>
    <row r="964" spans="3:54" ht="12.75" customHeight="1" x14ac:dyDescent="0.25">
      <c r="C964" s="107"/>
      <c r="D964" s="107"/>
      <c r="E964" s="107"/>
      <c r="F964" s="107"/>
      <c r="G964" s="107"/>
      <c r="H964" s="107"/>
      <c r="I964" s="107"/>
      <c r="J964" s="107"/>
      <c r="K964" s="107"/>
      <c r="L964" s="107"/>
      <c r="M964" s="107"/>
      <c r="N964" s="107"/>
      <c r="O964" s="107"/>
      <c r="P964" s="107"/>
      <c r="Q964" s="107"/>
      <c r="R964" s="107"/>
      <c r="S964" s="107"/>
      <c r="T964" s="107"/>
      <c r="U964" s="107"/>
      <c r="V964" s="107"/>
      <c r="W964" s="107"/>
      <c r="X964" s="107"/>
      <c r="Y964" s="107"/>
      <c r="Z964" s="107"/>
      <c r="AA964" s="107"/>
      <c r="AB964" s="107"/>
      <c r="AC964" s="107"/>
      <c r="AD964" s="107"/>
      <c r="AE964" s="107"/>
      <c r="AF964" s="107"/>
      <c r="AG964" s="107"/>
      <c r="AH964" s="107"/>
      <c r="AI964" s="107"/>
      <c r="AJ964" s="107"/>
      <c r="AK964" s="107"/>
      <c r="AL964" s="107"/>
      <c r="AM964" s="107"/>
      <c r="AN964" s="107"/>
      <c r="AO964" s="107"/>
      <c r="AP964" s="107"/>
      <c r="AQ964" s="107"/>
      <c r="AR964" s="107"/>
      <c r="AS964" s="107"/>
      <c r="AT964" s="107"/>
      <c r="AU964" s="107"/>
      <c r="AV964" s="107"/>
      <c r="AW964" s="107"/>
      <c r="AX964" s="107"/>
      <c r="AY964" s="107"/>
      <c r="AZ964" s="107"/>
      <c r="BA964" s="107"/>
      <c r="BB964" s="107"/>
    </row>
    <row r="965" spans="3:54" ht="12.75" customHeight="1" x14ac:dyDescent="0.25">
      <c r="C965" s="107"/>
      <c r="D965" s="107"/>
      <c r="E965" s="107"/>
      <c r="F965" s="107"/>
      <c r="G965" s="107"/>
      <c r="H965" s="107"/>
      <c r="I965" s="107"/>
      <c r="J965" s="107"/>
      <c r="K965" s="107"/>
      <c r="L965" s="107"/>
      <c r="M965" s="107"/>
      <c r="N965" s="107"/>
      <c r="O965" s="107"/>
      <c r="P965" s="107"/>
      <c r="Q965" s="107"/>
      <c r="R965" s="107"/>
      <c r="S965" s="107"/>
      <c r="T965" s="107"/>
      <c r="U965" s="107"/>
      <c r="V965" s="107"/>
      <c r="W965" s="107"/>
      <c r="X965" s="107"/>
      <c r="Y965" s="107"/>
      <c r="Z965" s="107"/>
      <c r="AA965" s="107"/>
      <c r="AB965" s="107"/>
      <c r="AC965" s="107"/>
      <c r="AD965" s="107"/>
      <c r="AE965" s="107"/>
      <c r="AF965" s="107"/>
      <c r="AG965" s="107"/>
      <c r="AH965" s="107"/>
      <c r="AI965" s="107"/>
      <c r="AJ965" s="107"/>
      <c r="AK965" s="107"/>
      <c r="AL965" s="107"/>
      <c r="AM965" s="107"/>
      <c r="AN965" s="107"/>
      <c r="AO965" s="107"/>
      <c r="AP965" s="107"/>
      <c r="AQ965" s="107"/>
      <c r="AR965" s="107"/>
      <c r="AS965" s="107"/>
      <c r="AT965" s="107"/>
      <c r="AU965" s="107"/>
      <c r="AV965" s="107"/>
      <c r="AW965" s="107"/>
      <c r="AX965" s="107"/>
      <c r="AY965" s="107"/>
      <c r="AZ965" s="107"/>
      <c r="BA965" s="107"/>
      <c r="BB965" s="107"/>
    </row>
    <row r="966" spans="3:54" ht="12.75" customHeight="1" x14ac:dyDescent="0.25">
      <c r="C966" s="107"/>
      <c r="D966" s="107"/>
      <c r="E966" s="107"/>
      <c r="F966" s="107"/>
      <c r="G966" s="107"/>
      <c r="H966" s="107"/>
      <c r="I966" s="107"/>
      <c r="J966" s="107"/>
      <c r="K966" s="107"/>
      <c r="L966" s="107"/>
      <c r="M966" s="107"/>
      <c r="N966" s="107"/>
      <c r="O966" s="107"/>
      <c r="P966" s="107"/>
      <c r="Q966" s="107"/>
      <c r="R966" s="107"/>
      <c r="S966" s="107"/>
      <c r="T966" s="107"/>
      <c r="U966" s="107"/>
      <c r="V966" s="107"/>
      <c r="W966" s="107"/>
      <c r="X966" s="107"/>
      <c r="Y966" s="107"/>
      <c r="Z966" s="107"/>
      <c r="AA966" s="107"/>
      <c r="AB966" s="107"/>
      <c r="AC966" s="107"/>
      <c r="AD966" s="107"/>
      <c r="AE966" s="107"/>
      <c r="AF966" s="107"/>
      <c r="AG966" s="107"/>
      <c r="AH966" s="107"/>
      <c r="AI966" s="107"/>
      <c r="AJ966" s="107"/>
      <c r="AK966" s="107"/>
      <c r="AL966" s="107"/>
      <c r="AM966" s="107"/>
      <c r="AN966" s="107"/>
      <c r="AO966" s="107"/>
      <c r="AP966" s="107"/>
      <c r="AQ966" s="107"/>
      <c r="AR966" s="107"/>
      <c r="AS966" s="107"/>
      <c r="AT966" s="107"/>
      <c r="AU966" s="107"/>
      <c r="AV966" s="107"/>
      <c r="AW966" s="107"/>
      <c r="AX966" s="107"/>
      <c r="AY966" s="107"/>
      <c r="AZ966" s="107"/>
      <c r="BA966" s="107"/>
      <c r="BB966" s="107"/>
    </row>
    <row r="967" spans="3:54" ht="12.75" customHeight="1" x14ac:dyDescent="0.25">
      <c r="C967" s="107"/>
      <c r="D967" s="107"/>
      <c r="E967" s="107"/>
      <c r="F967" s="107"/>
      <c r="G967" s="107"/>
      <c r="H967" s="107"/>
      <c r="I967" s="107"/>
      <c r="J967" s="107"/>
      <c r="K967" s="107"/>
      <c r="L967" s="107"/>
      <c r="M967" s="107"/>
      <c r="N967" s="107"/>
      <c r="O967" s="107"/>
      <c r="P967" s="107"/>
      <c r="Q967" s="107"/>
      <c r="R967" s="107"/>
      <c r="S967" s="107"/>
      <c r="T967" s="107"/>
      <c r="U967" s="107"/>
      <c r="V967" s="107"/>
      <c r="W967" s="107"/>
      <c r="X967" s="107"/>
      <c r="Y967" s="107"/>
      <c r="Z967" s="107"/>
      <c r="AA967" s="107"/>
      <c r="AB967" s="107"/>
      <c r="AC967" s="107"/>
      <c r="AD967" s="107"/>
      <c r="AE967" s="107"/>
      <c r="AF967" s="107"/>
      <c r="AG967" s="107"/>
      <c r="AH967" s="107"/>
      <c r="AI967" s="107"/>
      <c r="AJ967" s="107"/>
      <c r="AK967" s="107"/>
      <c r="AL967" s="107"/>
      <c r="AM967" s="107"/>
      <c r="AN967" s="107"/>
      <c r="AO967" s="107"/>
      <c r="AP967" s="107"/>
      <c r="AQ967" s="107"/>
      <c r="AR967" s="107"/>
      <c r="AS967" s="107"/>
      <c r="AT967" s="107"/>
      <c r="AU967" s="107"/>
      <c r="AV967" s="107"/>
      <c r="AW967" s="107"/>
      <c r="AX967" s="107"/>
      <c r="AY967" s="107"/>
      <c r="AZ967" s="107"/>
      <c r="BA967" s="107"/>
      <c r="BB967" s="107"/>
    </row>
    <row r="968" spans="3:54" ht="12.75" customHeight="1" x14ac:dyDescent="0.25">
      <c r="C968" s="107"/>
      <c r="D968" s="107"/>
      <c r="E968" s="107"/>
      <c r="F968" s="107"/>
      <c r="G968" s="107"/>
      <c r="H968" s="107"/>
      <c r="I968" s="107"/>
      <c r="J968" s="107"/>
      <c r="K968" s="107"/>
      <c r="L968" s="107"/>
      <c r="M968" s="107"/>
      <c r="N968" s="107"/>
      <c r="O968" s="107"/>
      <c r="P968" s="107"/>
      <c r="Q968" s="107"/>
      <c r="R968" s="107"/>
      <c r="S968" s="107"/>
      <c r="T968" s="107"/>
      <c r="U968" s="107"/>
      <c r="V968" s="107"/>
      <c r="W968" s="107"/>
      <c r="X968" s="107"/>
      <c r="Y968" s="107"/>
      <c r="Z968" s="107"/>
      <c r="AA968" s="107"/>
      <c r="AB968" s="107"/>
      <c r="AC968" s="107"/>
      <c r="AD968" s="107"/>
      <c r="AE968" s="107"/>
      <c r="AF968" s="107"/>
      <c r="AG968" s="107"/>
      <c r="AH968" s="107"/>
      <c r="AI968" s="107"/>
      <c r="AJ968" s="107"/>
      <c r="AK968" s="107"/>
      <c r="AL968" s="107"/>
      <c r="AM968" s="107"/>
      <c r="AN968" s="107"/>
      <c r="AO968" s="107"/>
      <c r="AP968" s="107"/>
      <c r="AQ968" s="107"/>
      <c r="AR968" s="107"/>
      <c r="AS968" s="107"/>
      <c r="AT968" s="107"/>
      <c r="AU968" s="107"/>
      <c r="AV968" s="107"/>
      <c r="AW968" s="107"/>
      <c r="AX968" s="107"/>
      <c r="AY968" s="107"/>
      <c r="AZ968" s="107"/>
      <c r="BA968" s="107"/>
      <c r="BB968" s="107"/>
    </row>
    <row r="969" spans="3:54" ht="12.75" customHeight="1" x14ac:dyDescent="0.25">
      <c r="C969" s="107"/>
      <c r="D969" s="107"/>
      <c r="E969" s="107"/>
      <c r="F969" s="107"/>
      <c r="G969" s="107"/>
      <c r="H969" s="107"/>
      <c r="I969" s="107"/>
      <c r="J969" s="107"/>
      <c r="K969" s="107"/>
      <c r="L969" s="107"/>
      <c r="M969" s="107"/>
      <c r="N969" s="107"/>
      <c r="O969" s="107"/>
      <c r="P969" s="107"/>
      <c r="Q969" s="107"/>
      <c r="R969" s="107"/>
      <c r="S969" s="107"/>
      <c r="T969" s="107"/>
      <c r="U969" s="107"/>
      <c r="V969" s="107"/>
      <c r="W969" s="107"/>
      <c r="X969" s="107"/>
      <c r="Y969" s="107"/>
      <c r="Z969" s="107"/>
      <c r="AA969" s="107"/>
      <c r="AB969" s="107"/>
      <c r="AC969" s="107"/>
      <c r="AD969" s="107"/>
      <c r="AE969" s="107"/>
      <c r="AF969" s="107"/>
      <c r="AG969" s="107"/>
      <c r="AH969" s="107"/>
      <c r="AI969" s="107"/>
      <c r="AJ969" s="107"/>
      <c r="AK969" s="107"/>
      <c r="AL969" s="107"/>
      <c r="AM969" s="107"/>
      <c r="AN969" s="107"/>
      <c r="AO969" s="107"/>
      <c r="AP969" s="107"/>
      <c r="AQ969" s="107"/>
      <c r="AR969" s="107"/>
      <c r="AS969" s="107"/>
      <c r="AT969" s="107"/>
      <c r="AU969" s="107"/>
      <c r="AV969" s="107"/>
      <c r="AW969" s="107"/>
      <c r="AX969" s="107"/>
      <c r="AY969" s="107"/>
      <c r="AZ969" s="107"/>
      <c r="BA969" s="107"/>
      <c r="BB969" s="107"/>
    </row>
    <row r="970" spans="3:54" ht="12.75" customHeight="1" x14ac:dyDescent="0.25">
      <c r="C970" s="107"/>
      <c r="D970" s="107"/>
      <c r="E970" s="107"/>
      <c r="F970" s="107"/>
      <c r="G970" s="107"/>
      <c r="H970" s="107"/>
      <c r="I970" s="107"/>
      <c r="J970" s="107"/>
      <c r="K970" s="107"/>
      <c r="L970" s="107"/>
      <c r="M970" s="107"/>
      <c r="N970" s="107"/>
      <c r="O970" s="107"/>
      <c r="P970" s="107"/>
      <c r="Q970" s="107"/>
      <c r="R970" s="107"/>
      <c r="S970" s="107"/>
      <c r="T970" s="107"/>
      <c r="U970" s="107"/>
      <c r="V970" s="107"/>
      <c r="W970" s="107"/>
      <c r="X970" s="107"/>
      <c r="Y970" s="107"/>
      <c r="Z970" s="107"/>
      <c r="AA970" s="107"/>
      <c r="AB970" s="107"/>
      <c r="AC970" s="107"/>
      <c r="AD970" s="107"/>
      <c r="AE970" s="107"/>
      <c r="AF970" s="107"/>
      <c r="AG970" s="107"/>
      <c r="AH970" s="107"/>
      <c r="AI970" s="107"/>
      <c r="AJ970" s="107"/>
      <c r="AK970" s="107"/>
      <c r="AL970" s="107"/>
      <c r="AM970" s="107"/>
      <c r="AN970" s="107"/>
      <c r="AO970" s="107"/>
      <c r="AP970" s="107"/>
      <c r="AQ970" s="107"/>
      <c r="AR970" s="107"/>
      <c r="AS970" s="107"/>
      <c r="AT970" s="107"/>
      <c r="AU970" s="107"/>
      <c r="AV970" s="107"/>
      <c r="AW970" s="107"/>
      <c r="AX970" s="107"/>
      <c r="AY970" s="107"/>
      <c r="AZ970" s="107"/>
      <c r="BA970" s="107"/>
      <c r="BB970" s="107"/>
    </row>
    <row r="971" spans="3:54" ht="12.75" customHeight="1" x14ac:dyDescent="0.25">
      <c r="C971" s="107"/>
      <c r="D971" s="107"/>
      <c r="E971" s="107"/>
      <c r="F971" s="107"/>
      <c r="G971" s="107"/>
      <c r="H971" s="107"/>
      <c r="I971" s="107"/>
      <c r="J971" s="107"/>
      <c r="K971" s="107"/>
      <c r="L971" s="107"/>
      <c r="M971" s="107"/>
      <c r="N971" s="107"/>
      <c r="O971" s="107"/>
      <c r="P971" s="107"/>
      <c r="Q971" s="107"/>
      <c r="R971" s="107"/>
      <c r="S971" s="107"/>
      <c r="T971" s="107"/>
      <c r="U971" s="107"/>
      <c r="V971" s="107"/>
      <c r="W971" s="107"/>
      <c r="X971" s="107"/>
      <c r="Y971" s="107"/>
      <c r="Z971" s="107"/>
      <c r="AA971" s="107"/>
      <c r="AB971" s="107"/>
      <c r="AC971" s="107"/>
      <c r="AD971" s="107"/>
      <c r="AE971" s="107"/>
      <c r="AF971" s="107"/>
      <c r="AG971" s="107"/>
      <c r="AH971" s="107"/>
      <c r="AI971" s="107"/>
      <c r="AJ971" s="107"/>
      <c r="AK971" s="107"/>
      <c r="AL971" s="107"/>
      <c r="AM971" s="107"/>
      <c r="AN971" s="107"/>
      <c r="AO971" s="107"/>
      <c r="AP971" s="107"/>
      <c r="AQ971" s="107"/>
      <c r="AR971" s="107"/>
      <c r="AS971" s="107"/>
      <c r="AT971" s="107"/>
      <c r="AU971" s="107"/>
      <c r="AV971" s="107"/>
      <c r="AW971" s="107"/>
      <c r="AX971" s="107"/>
      <c r="AY971" s="107"/>
      <c r="AZ971" s="107"/>
      <c r="BA971" s="107"/>
      <c r="BB971" s="107"/>
    </row>
    <row r="972" spans="3:54" ht="12.75" customHeight="1" x14ac:dyDescent="0.25">
      <c r="C972" s="107"/>
      <c r="D972" s="107"/>
      <c r="E972" s="107"/>
      <c r="F972" s="107"/>
      <c r="G972" s="107"/>
      <c r="H972" s="107"/>
      <c r="I972" s="107"/>
      <c r="J972" s="107"/>
      <c r="K972" s="107"/>
      <c r="L972" s="107"/>
      <c r="M972" s="107"/>
      <c r="N972" s="107"/>
      <c r="O972" s="107"/>
      <c r="P972" s="107"/>
      <c r="Q972" s="107"/>
      <c r="R972" s="107"/>
      <c r="S972" s="107"/>
      <c r="T972" s="107"/>
      <c r="U972" s="107"/>
      <c r="V972" s="107"/>
      <c r="W972" s="107"/>
      <c r="X972" s="107"/>
      <c r="Y972" s="107"/>
      <c r="Z972" s="107"/>
      <c r="AA972" s="107"/>
      <c r="AB972" s="107"/>
      <c r="AC972" s="107"/>
      <c r="AD972" s="107"/>
      <c r="AE972" s="107"/>
      <c r="AF972" s="107"/>
      <c r="AG972" s="107"/>
      <c r="AH972" s="107"/>
      <c r="AI972" s="107"/>
      <c r="AJ972" s="107"/>
      <c r="AK972" s="107"/>
      <c r="AL972" s="107"/>
      <c r="AM972" s="107"/>
      <c r="AN972" s="107"/>
      <c r="AO972" s="107"/>
      <c r="AP972" s="107"/>
      <c r="AQ972" s="107"/>
      <c r="AR972" s="107"/>
      <c r="AS972" s="107"/>
      <c r="AT972" s="107"/>
      <c r="AU972" s="107"/>
      <c r="AV972" s="107"/>
      <c r="AW972" s="107"/>
      <c r="AX972" s="107"/>
      <c r="AY972" s="107"/>
      <c r="AZ972" s="107"/>
      <c r="BA972" s="107"/>
      <c r="BB972" s="107"/>
    </row>
    <row r="973" spans="3:54" ht="12.75" customHeight="1" x14ac:dyDescent="0.25">
      <c r="C973" s="107"/>
      <c r="D973" s="107"/>
      <c r="E973" s="107"/>
      <c r="F973" s="107"/>
      <c r="G973" s="107"/>
      <c r="H973" s="107"/>
      <c r="I973" s="107"/>
      <c r="J973" s="107"/>
      <c r="K973" s="107"/>
      <c r="L973" s="107"/>
      <c r="M973" s="107"/>
      <c r="N973" s="107"/>
      <c r="O973" s="107"/>
      <c r="P973" s="107"/>
      <c r="Q973" s="107"/>
      <c r="R973" s="107"/>
      <c r="S973" s="107"/>
      <c r="T973" s="107"/>
      <c r="U973" s="107"/>
      <c r="V973" s="107"/>
      <c r="W973" s="107"/>
      <c r="X973" s="107"/>
      <c r="Y973" s="107"/>
      <c r="Z973" s="107"/>
      <c r="AA973" s="107"/>
      <c r="AB973" s="107"/>
      <c r="AC973" s="107"/>
      <c r="AD973" s="107"/>
      <c r="AE973" s="107"/>
      <c r="AF973" s="107"/>
      <c r="AG973" s="107"/>
      <c r="AH973" s="107"/>
      <c r="AI973" s="107"/>
      <c r="AJ973" s="107"/>
      <c r="AK973" s="107"/>
      <c r="AL973" s="107"/>
      <c r="AM973" s="107"/>
      <c r="AN973" s="107"/>
      <c r="AO973" s="107"/>
      <c r="AP973" s="107"/>
      <c r="AQ973" s="107"/>
      <c r="AR973" s="107"/>
      <c r="AS973" s="107"/>
      <c r="AT973" s="107"/>
      <c r="AU973" s="107"/>
      <c r="AV973" s="107"/>
      <c r="AW973" s="107"/>
      <c r="AX973" s="107"/>
      <c r="AY973" s="107"/>
      <c r="AZ973" s="107"/>
      <c r="BA973" s="107"/>
      <c r="BB973" s="107"/>
    </row>
    <row r="974" spans="3:54" ht="12.75" customHeight="1" x14ac:dyDescent="0.25">
      <c r="C974" s="107"/>
      <c r="D974" s="107"/>
      <c r="E974" s="107"/>
      <c r="F974" s="107"/>
      <c r="G974" s="107"/>
      <c r="H974" s="107"/>
      <c r="I974" s="107"/>
      <c r="J974" s="107"/>
      <c r="K974" s="107"/>
      <c r="L974" s="107"/>
      <c r="M974" s="107"/>
      <c r="N974" s="107"/>
      <c r="O974" s="107"/>
      <c r="P974" s="107"/>
      <c r="Q974" s="107"/>
      <c r="R974" s="107"/>
      <c r="S974" s="107"/>
      <c r="T974" s="107"/>
      <c r="U974" s="107"/>
      <c r="V974" s="107"/>
      <c r="W974" s="107"/>
      <c r="X974" s="107"/>
      <c r="Y974" s="107"/>
      <c r="Z974" s="107"/>
      <c r="AA974" s="107"/>
      <c r="AB974" s="107"/>
      <c r="AC974" s="107"/>
      <c r="AD974" s="107"/>
      <c r="AE974" s="107"/>
      <c r="AF974" s="107"/>
      <c r="AG974" s="107"/>
      <c r="AH974" s="107"/>
      <c r="AI974" s="107"/>
      <c r="AJ974" s="107"/>
      <c r="AK974" s="107"/>
      <c r="AL974" s="107"/>
      <c r="AM974" s="107"/>
      <c r="AN974" s="107"/>
      <c r="AO974" s="107"/>
      <c r="AP974" s="107"/>
      <c r="AQ974" s="107"/>
      <c r="AR974" s="107"/>
      <c r="AS974" s="107"/>
      <c r="AT974" s="107"/>
      <c r="AU974" s="107"/>
      <c r="AV974" s="107"/>
      <c r="AW974" s="107"/>
      <c r="AX974" s="107"/>
      <c r="AY974" s="107"/>
      <c r="AZ974" s="107"/>
      <c r="BA974" s="107"/>
      <c r="BB974" s="107"/>
    </row>
    <row r="975" spans="3:54" ht="12.75" customHeight="1" x14ac:dyDescent="0.25">
      <c r="C975" s="107"/>
      <c r="D975" s="107"/>
      <c r="E975" s="107"/>
      <c r="F975" s="107"/>
      <c r="G975" s="107"/>
      <c r="H975" s="107"/>
      <c r="I975" s="107"/>
      <c r="J975" s="107"/>
      <c r="K975" s="107"/>
      <c r="L975" s="107"/>
      <c r="M975" s="107"/>
      <c r="N975" s="107"/>
      <c r="O975" s="107"/>
      <c r="P975" s="107"/>
      <c r="Q975" s="107"/>
      <c r="R975" s="107"/>
      <c r="S975" s="107"/>
      <c r="T975" s="107"/>
      <c r="U975" s="107"/>
      <c r="V975" s="107"/>
      <c r="W975" s="107"/>
      <c r="X975" s="107"/>
      <c r="Y975" s="107"/>
      <c r="Z975" s="107"/>
      <c r="AA975" s="107"/>
      <c r="AB975" s="107"/>
      <c r="AC975" s="107"/>
      <c r="AD975" s="107"/>
      <c r="AE975" s="107"/>
      <c r="AF975" s="107"/>
      <c r="AG975" s="107"/>
      <c r="AH975" s="107"/>
      <c r="AI975" s="107"/>
      <c r="AJ975" s="107"/>
      <c r="AK975" s="107"/>
      <c r="AL975" s="107"/>
      <c r="AM975" s="107"/>
      <c r="AN975" s="107"/>
      <c r="AO975" s="107"/>
      <c r="AP975" s="107"/>
      <c r="AQ975" s="107"/>
      <c r="AR975" s="107"/>
      <c r="AS975" s="107"/>
      <c r="AT975" s="107"/>
      <c r="AU975" s="107"/>
      <c r="AV975" s="107"/>
      <c r="AW975" s="107"/>
      <c r="AX975" s="107"/>
      <c r="AY975" s="107"/>
      <c r="AZ975" s="107"/>
      <c r="BA975" s="107"/>
      <c r="BB975" s="107"/>
    </row>
    <row r="976" spans="3:54" ht="12.75" customHeight="1" x14ac:dyDescent="0.25">
      <c r="C976" s="107"/>
      <c r="D976" s="107"/>
      <c r="E976" s="107"/>
      <c r="F976" s="107"/>
      <c r="G976" s="107"/>
      <c r="H976" s="107"/>
      <c r="I976" s="107"/>
      <c r="J976" s="107"/>
      <c r="K976" s="107"/>
      <c r="L976" s="107"/>
      <c r="M976" s="107"/>
      <c r="N976" s="107"/>
      <c r="O976" s="107"/>
      <c r="P976" s="107"/>
      <c r="Q976" s="107"/>
      <c r="R976" s="107"/>
      <c r="S976" s="107"/>
      <c r="T976" s="107"/>
      <c r="U976" s="107"/>
      <c r="V976" s="107"/>
      <c r="W976" s="107"/>
      <c r="X976" s="107"/>
      <c r="Y976" s="107"/>
      <c r="Z976" s="107"/>
      <c r="AA976" s="107"/>
      <c r="AB976" s="107"/>
      <c r="AC976" s="107"/>
      <c r="AD976" s="107"/>
      <c r="AE976" s="107"/>
      <c r="AF976" s="107"/>
      <c r="AG976" s="107"/>
      <c r="AH976" s="107"/>
      <c r="AI976" s="107"/>
      <c r="AJ976" s="107"/>
      <c r="AK976" s="107"/>
      <c r="AL976" s="107"/>
      <c r="AM976" s="107"/>
      <c r="AN976" s="107"/>
      <c r="AO976" s="107"/>
      <c r="AP976" s="107"/>
      <c r="AQ976" s="107"/>
      <c r="AR976" s="107"/>
      <c r="AS976" s="107"/>
      <c r="AT976" s="107"/>
      <c r="AU976" s="107"/>
      <c r="AV976" s="107"/>
      <c r="AW976" s="107"/>
      <c r="AX976" s="107"/>
      <c r="AY976" s="107"/>
      <c r="AZ976" s="107"/>
      <c r="BA976" s="107"/>
      <c r="BB976" s="107"/>
    </row>
    <row r="977" spans="3:54" ht="12.75" customHeight="1" x14ac:dyDescent="0.25">
      <c r="C977" s="107"/>
      <c r="D977" s="107"/>
      <c r="E977" s="107"/>
      <c r="F977" s="107"/>
      <c r="G977" s="107"/>
      <c r="H977" s="107"/>
      <c r="I977" s="107"/>
      <c r="J977" s="107"/>
      <c r="K977" s="107"/>
      <c r="L977" s="107"/>
      <c r="M977" s="107"/>
      <c r="N977" s="107"/>
      <c r="O977" s="107"/>
      <c r="P977" s="107"/>
      <c r="Q977" s="107"/>
      <c r="R977" s="107"/>
      <c r="S977" s="107"/>
      <c r="T977" s="107"/>
      <c r="U977" s="107"/>
      <c r="V977" s="107"/>
      <c r="W977" s="107"/>
      <c r="X977" s="107"/>
      <c r="Y977" s="107"/>
      <c r="Z977" s="107"/>
      <c r="AA977" s="107"/>
      <c r="AB977" s="107"/>
      <c r="AC977" s="107"/>
      <c r="AD977" s="107"/>
      <c r="AE977" s="107"/>
      <c r="AF977" s="107"/>
      <c r="AG977" s="107"/>
      <c r="AH977" s="107"/>
      <c r="AI977" s="107"/>
      <c r="AJ977" s="107"/>
      <c r="AK977" s="107"/>
      <c r="AL977" s="107"/>
      <c r="AM977" s="107"/>
      <c r="AN977" s="107"/>
      <c r="AO977" s="107"/>
      <c r="AP977" s="107"/>
      <c r="AQ977" s="107"/>
      <c r="AR977" s="107"/>
      <c r="AS977" s="107"/>
      <c r="AT977" s="107"/>
      <c r="AU977" s="107"/>
      <c r="AV977" s="107"/>
      <c r="AW977" s="107"/>
      <c r="AX977" s="107"/>
      <c r="AY977" s="107"/>
      <c r="AZ977" s="107"/>
      <c r="BA977" s="107"/>
      <c r="BB977" s="107"/>
    </row>
    <row r="978" spans="3:54" ht="12.75" customHeight="1" x14ac:dyDescent="0.25">
      <c r="C978" s="107"/>
      <c r="D978" s="107"/>
      <c r="E978" s="107"/>
      <c r="F978" s="107"/>
      <c r="G978" s="107"/>
      <c r="H978" s="107"/>
      <c r="I978" s="107"/>
      <c r="J978" s="107"/>
      <c r="K978" s="107"/>
      <c r="L978" s="107"/>
      <c r="M978" s="107"/>
      <c r="N978" s="107"/>
      <c r="O978" s="107"/>
      <c r="P978" s="107"/>
      <c r="Q978" s="107"/>
      <c r="R978" s="107"/>
      <c r="S978" s="107"/>
      <c r="T978" s="107"/>
      <c r="U978" s="107"/>
      <c r="V978" s="107"/>
      <c r="W978" s="107"/>
      <c r="X978" s="107"/>
      <c r="Y978" s="107"/>
      <c r="Z978" s="107"/>
      <c r="AA978" s="107"/>
      <c r="AB978" s="107"/>
      <c r="AC978" s="107"/>
      <c r="AD978" s="107"/>
      <c r="AE978" s="107"/>
      <c r="AF978" s="107"/>
      <c r="AG978" s="107"/>
      <c r="AH978" s="107"/>
      <c r="AI978" s="107"/>
      <c r="AJ978" s="107"/>
      <c r="AK978" s="107"/>
      <c r="AL978" s="107"/>
      <c r="AM978" s="107"/>
      <c r="AN978" s="107"/>
      <c r="AO978" s="107"/>
      <c r="AP978" s="107"/>
      <c r="AQ978" s="107"/>
      <c r="AR978" s="107"/>
      <c r="AS978" s="107"/>
      <c r="AT978" s="107"/>
      <c r="AU978" s="107"/>
      <c r="AV978" s="107"/>
      <c r="AW978" s="107"/>
      <c r="AX978" s="107"/>
      <c r="AY978" s="107"/>
      <c r="AZ978" s="107"/>
      <c r="BA978" s="107"/>
      <c r="BB978" s="107"/>
    </row>
    <row r="979" spans="3:54" ht="12.75" customHeight="1" x14ac:dyDescent="0.25">
      <c r="C979" s="107"/>
      <c r="D979" s="107"/>
      <c r="E979" s="107"/>
      <c r="F979" s="107"/>
      <c r="G979" s="107"/>
      <c r="H979" s="107"/>
      <c r="I979" s="107"/>
      <c r="J979" s="107"/>
      <c r="K979" s="107"/>
      <c r="L979" s="107"/>
      <c r="M979" s="107"/>
      <c r="N979" s="107"/>
      <c r="O979" s="107"/>
      <c r="P979" s="107"/>
      <c r="Q979" s="107"/>
      <c r="R979" s="107"/>
      <c r="S979" s="107"/>
      <c r="T979" s="107"/>
      <c r="U979" s="107"/>
      <c r="V979" s="107"/>
      <c r="W979" s="107"/>
      <c r="X979" s="107"/>
      <c r="Y979" s="107"/>
      <c r="Z979" s="107"/>
      <c r="AA979" s="107"/>
      <c r="AB979" s="107"/>
      <c r="AC979" s="107"/>
      <c r="AD979" s="107"/>
      <c r="AE979" s="107"/>
      <c r="AF979" s="107"/>
      <c r="AG979" s="107"/>
      <c r="AH979" s="107"/>
      <c r="AI979" s="107"/>
      <c r="AJ979" s="107"/>
      <c r="AK979" s="107"/>
      <c r="AL979" s="107"/>
      <c r="AM979" s="107"/>
      <c r="AN979" s="107"/>
      <c r="AO979" s="107"/>
      <c r="AP979" s="107"/>
      <c r="AQ979" s="107"/>
      <c r="AR979" s="107"/>
      <c r="AS979" s="107"/>
      <c r="AT979" s="107"/>
      <c r="AU979" s="107"/>
      <c r="AV979" s="107"/>
      <c r="AW979" s="107"/>
      <c r="AX979" s="107"/>
      <c r="AY979" s="107"/>
      <c r="AZ979" s="107"/>
      <c r="BA979" s="107"/>
      <c r="BB979" s="107"/>
    </row>
    <row r="980" spans="3:54" ht="12.75" customHeight="1" x14ac:dyDescent="0.25">
      <c r="C980" s="107"/>
      <c r="D980" s="107"/>
      <c r="E980" s="107"/>
      <c r="F980" s="107"/>
      <c r="G980" s="107"/>
      <c r="H980" s="107"/>
      <c r="I980" s="107"/>
      <c r="J980" s="107"/>
      <c r="K980" s="107"/>
      <c r="L980" s="107"/>
      <c r="M980" s="107"/>
      <c r="N980" s="107"/>
      <c r="O980" s="107"/>
      <c r="P980" s="107"/>
      <c r="Q980" s="107"/>
      <c r="R980" s="107"/>
      <c r="S980" s="107"/>
      <c r="T980" s="107"/>
      <c r="U980" s="107"/>
      <c r="V980" s="107"/>
      <c r="W980" s="107"/>
      <c r="X980" s="107"/>
      <c r="Y980" s="107"/>
      <c r="Z980" s="107"/>
      <c r="AA980" s="107"/>
      <c r="AB980" s="107"/>
      <c r="AC980" s="107"/>
      <c r="AD980" s="107"/>
      <c r="AE980" s="107"/>
      <c r="AF980" s="107"/>
      <c r="AG980" s="107"/>
      <c r="AH980" s="107"/>
      <c r="AI980" s="107"/>
      <c r="AJ980" s="107"/>
      <c r="AK980" s="107"/>
      <c r="AL980" s="107"/>
      <c r="AM980" s="107"/>
      <c r="AN980" s="107"/>
      <c r="AO980" s="107"/>
      <c r="AP980" s="107"/>
      <c r="AQ980" s="107"/>
      <c r="AR980" s="107"/>
      <c r="AS980" s="107"/>
      <c r="AT980" s="107"/>
      <c r="AU980" s="107"/>
      <c r="AV980" s="107"/>
      <c r="AW980" s="107"/>
      <c r="AX980" s="107"/>
      <c r="AY980" s="107"/>
      <c r="AZ980" s="107"/>
      <c r="BA980" s="107"/>
      <c r="BB980" s="107"/>
    </row>
    <row r="981" spans="3:54" ht="12.75" customHeight="1" x14ac:dyDescent="0.25">
      <c r="C981" s="107"/>
      <c r="D981" s="107"/>
      <c r="E981" s="107"/>
      <c r="F981" s="107"/>
      <c r="G981" s="107"/>
      <c r="H981" s="107"/>
      <c r="I981" s="107"/>
      <c r="J981" s="107"/>
      <c r="K981" s="107"/>
      <c r="L981" s="107"/>
      <c r="M981" s="107"/>
      <c r="N981" s="107"/>
      <c r="O981" s="107"/>
      <c r="P981" s="107"/>
      <c r="Q981" s="107"/>
      <c r="R981" s="107"/>
      <c r="S981" s="107"/>
      <c r="T981" s="107"/>
      <c r="U981" s="107"/>
      <c r="V981" s="107"/>
      <c r="W981" s="107"/>
      <c r="X981" s="107"/>
      <c r="Y981" s="107"/>
      <c r="Z981" s="107"/>
      <c r="AA981" s="107"/>
      <c r="AB981" s="107"/>
      <c r="AC981" s="107"/>
      <c r="AD981" s="107"/>
      <c r="AE981" s="107"/>
      <c r="AF981" s="107"/>
      <c r="AG981" s="107"/>
      <c r="AH981" s="107"/>
      <c r="AI981" s="107"/>
      <c r="AJ981" s="107"/>
      <c r="AK981" s="107"/>
      <c r="AL981" s="107"/>
      <c r="AM981" s="107"/>
      <c r="AN981" s="107"/>
      <c r="AO981" s="107"/>
      <c r="AP981" s="107"/>
      <c r="AQ981" s="107"/>
      <c r="AR981" s="107"/>
      <c r="AS981" s="107"/>
      <c r="AT981" s="107"/>
      <c r="AU981" s="107"/>
      <c r="AV981" s="107"/>
      <c r="AW981" s="107"/>
      <c r="AX981" s="107"/>
      <c r="AY981" s="107"/>
      <c r="AZ981" s="107"/>
      <c r="BA981" s="107"/>
      <c r="BB981" s="107"/>
    </row>
    <row r="982" spans="3:54" ht="12.75" customHeight="1" x14ac:dyDescent="0.25">
      <c r="C982" s="107"/>
      <c r="D982" s="107"/>
      <c r="E982" s="107"/>
      <c r="F982" s="107"/>
      <c r="G982" s="107"/>
      <c r="H982" s="107"/>
      <c r="I982" s="107"/>
      <c r="J982" s="107"/>
      <c r="K982" s="107"/>
      <c r="L982" s="107"/>
      <c r="M982" s="107"/>
      <c r="N982" s="107"/>
      <c r="O982" s="107"/>
      <c r="P982" s="107"/>
      <c r="Q982" s="107"/>
      <c r="R982" s="107"/>
      <c r="S982" s="107"/>
      <c r="T982" s="107"/>
      <c r="U982" s="107"/>
      <c r="V982" s="107"/>
      <c r="W982" s="107"/>
      <c r="X982" s="107"/>
      <c r="Y982" s="107"/>
      <c r="Z982" s="107"/>
      <c r="AA982" s="107"/>
      <c r="AB982" s="107"/>
      <c r="AC982" s="107"/>
      <c r="AD982" s="107"/>
      <c r="AE982" s="107"/>
      <c r="AF982" s="107"/>
      <c r="AG982" s="107"/>
      <c r="AH982" s="107"/>
      <c r="AI982" s="107"/>
      <c r="AJ982" s="107"/>
      <c r="AK982" s="107"/>
      <c r="AL982" s="107"/>
      <c r="AM982" s="107"/>
      <c r="AN982" s="107"/>
      <c r="AO982" s="107"/>
      <c r="AP982" s="107"/>
      <c r="AQ982" s="107"/>
      <c r="AR982" s="107"/>
      <c r="AS982" s="107"/>
      <c r="AT982" s="107"/>
      <c r="AU982" s="107"/>
      <c r="AV982" s="107"/>
      <c r="AW982" s="107"/>
      <c r="AX982" s="107"/>
      <c r="AY982" s="107"/>
      <c r="AZ982" s="107"/>
      <c r="BA982" s="107"/>
      <c r="BB982" s="107"/>
    </row>
    <row r="983" spans="3:54" ht="12.75" customHeight="1" x14ac:dyDescent="0.25">
      <c r="C983" s="107"/>
      <c r="D983" s="107"/>
      <c r="E983" s="107"/>
      <c r="F983" s="107"/>
      <c r="G983" s="107"/>
      <c r="H983" s="107"/>
      <c r="I983" s="107"/>
      <c r="J983" s="107"/>
      <c r="K983" s="107"/>
      <c r="L983" s="107"/>
      <c r="M983" s="107"/>
      <c r="N983" s="107"/>
      <c r="O983" s="107"/>
      <c r="P983" s="107"/>
      <c r="Q983" s="107"/>
      <c r="R983" s="107"/>
      <c r="S983" s="107"/>
      <c r="T983" s="107"/>
      <c r="U983" s="107"/>
      <c r="V983" s="107"/>
      <c r="W983" s="107"/>
      <c r="X983" s="107"/>
      <c r="Y983" s="107"/>
      <c r="Z983" s="107"/>
      <c r="AA983" s="107"/>
      <c r="AB983" s="107"/>
      <c r="AC983" s="107"/>
      <c r="AD983" s="107"/>
      <c r="AE983" s="107"/>
      <c r="AF983" s="107"/>
      <c r="AG983" s="107"/>
      <c r="AH983" s="107"/>
      <c r="AI983" s="107"/>
      <c r="AJ983" s="107"/>
      <c r="AK983" s="107"/>
      <c r="AL983" s="107"/>
      <c r="AM983" s="107"/>
      <c r="AN983" s="107"/>
      <c r="AO983" s="107"/>
      <c r="AP983" s="107"/>
      <c r="AQ983" s="107"/>
      <c r="AR983" s="107"/>
      <c r="AS983" s="107"/>
      <c r="AT983" s="107"/>
      <c r="AU983" s="107"/>
      <c r="AV983" s="107"/>
      <c r="AW983" s="107"/>
      <c r="AX983" s="107"/>
      <c r="AY983" s="107"/>
      <c r="AZ983" s="107"/>
      <c r="BA983" s="107"/>
      <c r="BB983" s="107"/>
    </row>
    <row r="984" spans="3:54" ht="12.75" customHeight="1" x14ac:dyDescent="0.25">
      <c r="C984" s="107"/>
      <c r="D984" s="107"/>
      <c r="E984" s="107"/>
      <c r="F984" s="107"/>
      <c r="G984" s="107"/>
      <c r="H984" s="107"/>
      <c r="I984" s="107"/>
      <c r="J984" s="107"/>
      <c r="K984" s="107"/>
      <c r="L984" s="107"/>
      <c r="M984" s="107"/>
      <c r="N984" s="107"/>
      <c r="O984" s="107"/>
      <c r="P984" s="107"/>
      <c r="Q984" s="107"/>
      <c r="R984" s="107"/>
      <c r="S984" s="107"/>
      <c r="T984" s="107"/>
      <c r="U984" s="107"/>
      <c r="V984" s="107"/>
      <c r="W984" s="107"/>
      <c r="X984" s="107"/>
      <c r="Y984" s="107"/>
      <c r="Z984" s="107"/>
      <c r="AA984" s="107"/>
      <c r="AB984" s="107"/>
      <c r="AC984" s="107"/>
      <c r="AD984" s="107"/>
      <c r="AE984" s="107"/>
      <c r="AF984" s="107"/>
      <c r="AG984" s="107"/>
      <c r="AH984" s="107"/>
      <c r="AI984" s="107"/>
      <c r="AJ984" s="107"/>
      <c r="AK984" s="107"/>
      <c r="AL984" s="107"/>
      <c r="AM984" s="107"/>
      <c r="AN984" s="107"/>
      <c r="AO984" s="107"/>
      <c r="AP984" s="107"/>
      <c r="AQ984" s="107"/>
      <c r="AR984" s="107"/>
      <c r="AS984" s="107"/>
      <c r="AT984" s="107"/>
      <c r="AU984" s="107"/>
      <c r="AV984" s="107"/>
      <c r="AW984" s="107"/>
      <c r="AX984" s="107"/>
      <c r="AY984" s="107"/>
      <c r="AZ984" s="107"/>
      <c r="BA984" s="107"/>
      <c r="BB984" s="107"/>
    </row>
    <row r="985" spans="3:54" ht="12.75" customHeight="1" x14ac:dyDescent="0.25">
      <c r="C985" s="107"/>
      <c r="D985" s="107"/>
      <c r="E985" s="107"/>
      <c r="F985" s="107"/>
      <c r="G985" s="107"/>
      <c r="H985" s="107"/>
      <c r="I985" s="107"/>
      <c r="J985" s="107"/>
      <c r="K985" s="107"/>
      <c r="L985" s="107"/>
      <c r="M985" s="107"/>
      <c r="N985" s="107"/>
      <c r="O985" s="107"/>
      <c r="P985" s="107"/>
      <c r="Q985" s="107"/>
      <c r="R985" s="107"/>
      <c r="S985" s="107"/>
      <c r="T985" s="107"/>
      <c r="U985" s="107"/>
      <c r="V985" s="107"/>
      <c r="W985" s="107"/>
      <c r="X985" s="107"/>
      <c r="Y985" s="107"/>
      <c r="Z985" s="107"/>
      <c r="AA985" s="107"/>
      <c r="AB985" s="107"/>
      <c r="AC985" s="107"/>
      <c r="AD985" s="107"/>
      <c r="AE985" s="107"/>
      <c r="AF985" s="107"/>
      <c r="AG985" s="107"/>
      <c r="AH985" s="107"/>
      <c r="AI985" s="107"/>
      <c r="AJ985" s="107"/>
      <c r="AK985" s="107"/>
      <c r="AL985" s="107"/>
      <c r="AM985" s="107"/>
      <c r="AN985" s="107"/>
      <c r="AO985" s="107"/>
      <c r="AP985" s="107"/>
      <c r="AQ985" s="107"/>
      <c r="AR985" s="107"/>
      <c r="AS985" s="107"/>
      <c r="AT985" s="107"/>
      <c r="AU985" s="107"/>
      <c r="AV985" s="107"/>
      <c r="AW985" s="107"/>
      <c r="AX985" s="107"/>
      <c r="AY985" s="107"/>
      <c r="AZ985" s="107"/>
      <c r="BA985" s="107"/>
      <c r="BB985" s="107"/>
    </row>
    <row r="986" spans="3:54" ht="12.75" customHeight="1" x14ac:dyDescent="0.25">
      <c r="C986" s="107"/>
      <c r="D986" s="107"/>
      <c r="E986" s="107"/>
      <c r="F986" s="107"/>
      <c r="G986" s="107"/>
      <c r="H986" s="107"/>
      <c r="I986" s="107"/>
      <c r="J986" s="107"/>
      <c r="K986" s="107"/>
      <c r="L986" s="107"/>
      <c r="M986" s="107"/>
      <c r="N986" s="107"/>
      <c r="O986" s="107"/>
      <c r="P986" s="107"/>
      <c r="Q986" s="107"/>
      <c r="R986" s="107"/>
      <c r="S986" s="107"/>
      <c r="T986" s="107"/>
      <c r="U986" s="107"/>
      <c r="V986" s="107"/>
      <c r="W986" s="107"/>
      <c r="X986" s="107"/>
      <c r="Y986" s="107"/>
      <c r="Z986" s="107"/>
      <c r="AA986" s="107"/>
      <c r="AB986" s="107"/>
      <c r="AC986" s="107"/>
      <c r="AD986" s="107"/>
      <c r="AE986" s="107"/>
      <c r="AF986" s="107"/>
      <c r="AG986" s="107"/>
      <c r="AH986" s="107"/>
      <c r="AI986" s="107"/>
      <c r="AJ986" s="107"/>
      <c r="AK986" s="107"/>
      <c r="AL986" s="107"/>
      <c r="AM986" s="107"/>
      <c r="AN986" s="107"/>
      <c r="AO986" s="107"/>
      <c r="AP986" s="107"/>
      <c r="AQ986" s="107"/>
      <c r="AR986" s="107"/>
      <c r="AS986" s="107"/>
      <c r="AT986" s="107"/>
      <c r="AU986" s="107"/>
      <c r="AV986" s="107"/>
      <c r="AW986" s="107"/>
      <c r="AX986" s="107"/>
      <c r="AY986" s="107"/>
      <c r="AZ986" s="107"/>
      <c r="BA986" s="107"/>
      <c r="BB986" s="107"/>
    </row>
    <row r="987" spans="3:54" ht="12.75" customHeight="1" x14ac:dyDescent="0.25">
      <c r="C987" s="107"/>
      <c r="D987" s="107"/>
      <c r="E987" s="107"/>
      <c r="F987" s="107"/>
      <c r="G987" s="107"/>
      <c r="H987" s="107"/>
      <c r="I987" s="107"/>
      <c r="J987" s="107"/>
      <c r="K987" s="107"/>
      <c r="L987" s="107"/>
      <c r="M987" s="107"/>
      <c r="N987" s="107"/>
      <c r="O987" s="107"/>
      <c r="P987" s="107"/>
      <c r="Q987" s="107"/>
      <c r="R987" s="107"/>
      <c r="S987" s="107"/>
      <c r="T987" s="107"/>
      <c r="U987" s="107"/>
      <c r="V987" s="107"/>
      <c r="W987" s="107"/>
      <c r="X987" s="107"/>
      <c r="Y987" s="107"/>
      <c r="Z987" s="107"/>
      <c r="AA987" s="107"/>
      <c r="AB987" s="107"/>
      <c r="AC987" s="107"/>
      <c r="AD987" s="107"/>
      <c r="AE987" s="107"/>
      <c r="AF987" s="107"/>
      <c r="AG987" s="107"/>
      <c r="AH987" s="107"/>
      <c r="AI987" s="107"/>
      <c r="AJ987" s="107"/>
      <c r="AK987" s="107"/>
      <c r="AL987" s="107"/>
      <c r="AM987" s="107"/>
      <c r="AN987" s="107"/>
      <c r="AO987" s="107"/>
      <c r="AP987" s="107"/>
      <c r="AQ987" s="107"/>
      <c r="AR987" s="107"/>
      <c r="AS987" s="107"/>
      <c r="AT987" s="107"/>
      <c r="AU987" s="107"/>
      <c r="AV987" s="107"/>
      <c r="AW987" s="107"/>
      <c r="AX987" s="107"/>
      <c r="AY987" s="107"/>
      <c r="AZ987" s="107"/>
      <c r="BA987" s="107"/>
      <c r="BB987" s="107"/>
    </row>
    <row r="988" spans="3:54" ht="12.75" customHeight="1" x14ac:dyDescent="0.25">
      <c r="C988" s="107"/>
      <c r="D988" s="107"/>
      <c r="E988" s="107"/>
      <c r="F988" s="107"/>
      <c r="G988" s="107"/>
      <c r="H988" s="107"/>
      <c r="I988" s="107"/>
      <c r="J988" s="107"/>
      <c r="K988" s="107"/>
      <c r="L988" s="107"/>
      <c r="M988" s="107"/>
      <c r="N988" s="107"/>
      <c r="O988" s="107"/>
      <c r="P988" s="107"/>
      <c r="Q988" s="107"/>
      <c r="R988" s="107"/>
      <c r="S988" s="107"/>
      <c r="T988" s="107"/>
      <c r="U988" s="107"/>
      <c r="V988" s="107"/>
      <c r="W988" s="107"/>
      <c r="X988" s="107"/>
      <c r="Y988" s="107"/>
      <c r="Z988" s="107"/>
      <c r="AA988" s="107"/>
      <c r="AB988" s="107"/>
      <c r="AC988" s="107"/>
      <c r="AD988" s="107"/>
      <c r="AE988" s="107"/>
      <c r="AF988" s="107"/>
      <c r="AG988" s="107"/>
      <c r="AH988" s="107"/>
      <c r="AI988" s="107"/>
      <c r="AJ988" s="107"/>
      <c r="AK988" s="107"/>
      <c r="AL988" s="107"/>
      <c r="AM988" s="107"/>
      <c r="AN988" s="107"/>
      <c r="AO988" s="107"/>
      <c r="AP988" s="107"/>
      <c r="AQ988" s="107"/>
      <c r="AR988" s="107"/>
      <c r="AS988" s="107"/>
      <c r="AT988" s="107"/>
      <c r="AU988" s="107"/>
      <c r="AV988" s="107"/>
      <c r="AW988" s="107"/>
      <c r="AX988" s="107"/>
      <c r="AY988" s="107"/>
      <c r="AZ988" s="107"/>
      <c r="BA988" s="107"/>
      <c r="BB988" s="107"/>
    </row>
    <row r="989" spans="3:54" ht="12.75" customHeight="1" x14ac:dyDescent="0.25">
      <c r="C989" s="107"/>
      <c r="D989" s="107"/>
      <c r="E989" s="107"/>
      <c r="F989" s="107"/>
      <c r="G989" s="107"/>
      <c r="H989" s="107"/>
      <c r="I989" s="107"/>
      <c r="J989" s="107"/>
      <c r="K989" s="107"/>
      <c r="L989" s="107"/>
      <c r="M989" s="107"/>
      <c r="N989" s="107"/>
      <c r="O989" s="107"/>
      <c r="P989" s="107"/>
      <c r="Q989" s="107"/>
      <c r="R989" s="107"/>
      <c r="S989" s="107"/>
      <c r="T989" s="107"/>
      <c r="U989" s="107"/>
      <c r="V989" s="107"/>
      <c r="W989" s="107"/>
      <c r="X989" s="107"/>
      <c r="Y989" s="107"/>
      <c r="Z989" s="107"/>
      <c r="AA989" s="107"/>
      <c r="AB989" s="107"/>
      <c r="AC989" s="107"/>
      <c r="AD989" s="107"/>
      <c r="AE989" s="107"/>
      <c r="AF989" s="107"/>
      <c r="AG989" s="107"/>
      <c r="AH989" s="107"/>
      <c r="AI989" s="107"/>
      <c r="AJ989" s="107"/>
      <c r="AK989" s="107"/>
      <c r="AL989" s="107"/>
      <c r="AM989" s="107"/>
      <c r="AN989" s="107"/>
      <c r="AO989" s="107"/>
      <c r="AP989" s="107"/>
      <c r="AQ989" s="107"/>
      <c r="AR989" s="107"/>
      <c r="AS989" s="107"/>
      <c r="AT989" s="107"/>
      <c r="AU989" s="107"/>
      <c r="AV989" s="107"/>
      <c r="AW989" s="107"/>
      <c r="AX989" s="107"/>
      <c r="AY989" s="107"/>
      <c r="AZ989" s="107"/>
      <c r="BA989" s="107"/>
      <c r="BB989" s="107"/>
    </row>
    <row r="990" spans="3:54" ht="12.75" customHeight="1" x14ac:dyDescent="0.25">
      <c r="C990" s="107"/>
      <c r="D990" s="107"/>
      <c r="E990" s="107"/>
      <c r="F990" s="107"/>
      <c r="G990" s="107"/>
      <c r="H990" s="107"/>
      <c r="I990" s="107"/>
      <c r="J990" s="107"/>
      <c r="K990" s="107"/>
      <c r="L990" s="107"/>
      <c r="M990" s="107"/>
      <c r="N990" s="107"/>
      <c r="O990" s="107"/>
      <c r="P990" s="107"/>
      <c r="Q990" s="107"/>
      <c r="R990" s="107"/>
      <c r="S990" s="107"/>
      <c r="T990" s="107"/>
      <c r="U990" s="107"/>
      <c r="V990" s="107"/>
      <c r="W990" s="107"/>
      <c r="X990" s="107"/>
      <c r="Y990" s="107"/>
      <c r="Z990" s="107"/>
      <c r="AA990" s="107"/>
      <c r="AB990" s="107"/>
      <c r="AC990" s="107"/>
      <c r="AD990" s="107"/>
      <c r="AE990" s="107"/>
      <c r="AF990" s="107"/>
      <c r="AG990" s="107"/>
      <c r="AH990" s="107"/>
      <c r="AI990" s="107"/>
      <c r="AJ990" s="107"/>
      <c r="AK990" s="107"/>
      <c r="AL990" s="107"/>
      <c r="AM990" s="107"/>
      <c r="AN990" s="107"/>
      <c r="AO990" s="107"/>
      <c r="AP990" s="107"/>
      <c r="AQ990" s="107"/>
      <c r="AR990" s="107"/>
      <c r="AS990" s="107"/>
      <c r="AT990" s="107"/>
      <c r="AU990" s="107"/>
      <c r="AV990" s="107"/>
      <c r="AW990" s="107"/>
      <c r="AX990" s="107"/>
      <c r="AY990" s="107"/>
      <c r="AZ990" s="107"/>
      <c r="BA990" s="107"/>
      <c r="BB990" s="107"/>
    </row>
    <row r="991" spans="3:54" ht="12.75" customHeight="1" x14ac:dyDescent="0.25">
      <c r="C991" s="107"/>
      <c r="D991" s="107"/>
      <c r="E991" s="107"/>
      <c r="F991" s="107"/>
      <c r="G991" s="107"/>
      <c r="H991" s="107"/>
      <c r="I991" s="107"/>
      <c r="J991" s="107"/>
      <c r="K991" s="107"/>
      <c r="L991" s="107"/>
      <c r="M991" s="107"/>
      <c r="N991" s="107"/>
      <c r="O991" s="107"/>
      <c r="P991" s="107"/>
      <c r="Q991" s="107"/>
      <c r="R991" s="107"/>
      <c r="S991" s="107"/>
      <c r="T991" s="107"/>
      <c r="U991" s="107"/>
      <c r="V991" s="107"/>
      <c r="W991" s="107"/>
      <c r="X991" s="107"/>
      <c r="Y991" s="107"/>
      <c r="Z991" s="107"/>
      <c r="AA991" s="107"/>
      <c r="AB991" s="107"/>
      <c r="AC991" s="107"/>
      <c r="AD991" s="107"/>
      <c r="AE991" s="107"/>
      <c r="AF991" s="107"/>
      <c r="AG991" s="107"/>
      <c r="AH991" s="107"/>
      <c r="AI991" s="107"/>
      <c r="AJ991" s="107"/>
      <c r="AK991" s="107"/>
      <c r="AL991" s="107"/>
      <c r="AM991" s="107"/>
      <c r="AN991" s="107"/>
      <c r="AO991" s="107"/>
      <c r="AP991" s="107"/>
      <c r="AQ991" s="107"/>
      <c r="AR991" s="107"/>
      <c r="AS991" s="107"/>
      <c r="AT991" s="107"/>
      <c r="AU991" s="107"/>
      <c r="AV991" s="107"/>
      <c r="AW991" s="107"/>
      <c r="AX991" s="107"/>
      <c r="AY991" s="107"/>
      <c r="AZ991" s="107"/>
      <c r="BA991" s="107"/>
      <c r="BB991" s="107"/>
    </row>
    <row r="992" spans="3:54" ht="12.75" customHeight="1" x14ac:dyDescent="0.25">
      <c r="C992" s="107"/>
      <c r="D992" s="107"/>
      <c r="E992" s="107"/>
      <c r="F992" s="107"/>
      <c r="G992" s="107"/>
      <c r="H992" s="107"/>
      <c r="I992" s="107"/>
      <c r="J992" s="107"/>
      <c r="K992" s="107"/>
      <c r="L992" s="107"/>
      <c r="M992" s="107"/>
      <c r="N992" s="107"/>
      <c r="O992" s="107"/>
      <c r="P992" s="107"/>
      <c r="Q992" s="107"/>
      <c r="R992" s="107"/>
      <c r="S992" s="107"/>
      <c r="T992" s="107"/>
      <c r="U992" s="107"/>
      <c r="V992" s="107"/>
      <c r="W992" s="107"/>
      <c r="X992" s="107"/>
      <c r="Y992" s="107"/>
      <c r="Z992" s="107"/>
      <c r="AA992" s="107"/>
      <c r="AB992" s="107"/>
      <c r="AC992" s="107"/>
      <c r="AD992" s="107"/>
      <c r="AE992" s="107"/>
      <c r="AF992" s="107"/>
      <c r="AG992" s="107"/>
      <c r="AH992" s="107"/>
      <c r="AI992" s="107"/>
      <c r="AJ992" s="107"/>
      <c r="AK992" s="107"/>
      <c r="AL992" s="107"/>
      <c r="AM992" s="107"/>
      <c r="AN992" s="107"/>
      <c r="AO992" s="107"/>
      <c r="AP992" s="107"/>
      <c r="AQ992" s="107"/>
      <c r="AR992" s="107"/>
      <c r="AS992" s="107"/>
      <c r="AT992" s="107"/>
      <c r="AU992" s="107"/>
      <c r="AV992" s="107"/>
      <c r="AW992" s="107"/>
      <c r="AX992" s="107"/>
      <c r="AY992" s="107"/>
      <c r="AZ992" s="107"/>
      <c r="BA992" s="107"/>
      <c r="BB992" s="107"/>
    </row>
    <row r="993" spans="3:54" ht="12.75" customHeight="1" x14ac:dyDescent="0.25">
      <c r="C993" s="107"/>
      <c r="D993" s="107"/>
      <c r="E993" s="107"/>
      <c r="F993" s="107"/>
      <c r="G993" s="107"/>
      <c r="H993" s="107"/>
      <c r="I993" s="107"/>
      <c r="J993" s="107"/>
      <c r="K993" s="107"/>
      <c r="L993" s="107"/>
      <c r="M993" s="107"/>
      <c r="N993" s="107"/>
      <c r="O993" s="107"/>
      <c r="P993" s="107"/>
      <c r="Q993" s="107"/>
      <c r="R993" s="107"/>
      <c r="S993" s="107"/>
      <c r="T993" s="107"/>
      <c r="U993" s="107"/>
      <c r="V993" s="107"/>
      <c r="W993" s="107"/>
      <c r="X993" s="107"/>
      <c r="Y993" s="107"/>
      <c r="Z993" s="107"/>
      <c r="AA993" s="107"/>
      <c r="AB993" s="107"/>
      <c r="AC993" s="107"/>
      <c r="AD993" s="107"/>
      <c r="AE993" s="107"/>
      <c r="AF993" s="107"/>
      <c r="AG993" s="107"/>
      <c r="AH993" s="107"/>
      <c r="AI993" s="107"/>
      <c r="AJ993" s="107"/>
      <c r="AK993" s="107"/>
      <c r="AL993" s="107"/>
      <c r="AM993" s="107"/>
      <c r="AN993" s="107"/>
      <c r="AO993" s="107"/>
      <c r="AP993" s="107"/>
      <c r="AQ993" s="107"/>
      <c r="AR993" s="107"/>
      <c r="AS993" s="107"/>
      <c r="AT993" s="107"/>
      <c r="AU993" s="107"/>
      <c r="AV993" s="107"/>
      <c r="AW993" s="107"/>
      <c r="AX993" s="107"/>
      <c r="AY993" s="107"/>
      <c r="AZ993" s="107"/>
      <c r="BA993" s="107"/>
      <c r="BB993" s="107"/>
    </row>
    <row r="994" spans="3:54" ht="12.75" customHeight="1" x14ac:dyDescent="0.25">
      <c r="C994" s="107"/>
      <c r="D994" s="107"/>
      <c r="E994" s="107"/>
      <c r="F994" s="107"/>
      <c r="G994" s="107"/>
      <c r="H994" s="107"/>
      <c r="I994" s="107"/>
      <c r="J994" s="107"/>
      <c r="K994" s="107"/>
      <c r="L994" s="107"/>
      <c r="M994" s="107"/>
      <c r="N994" s="107"/>
      <c r="O994" s="107"/>
      <c r="P994" s="107"/>
      <c r="Q994" s="107"/>
      <c r="R994" s="107"/>
      <c r="S994" s="107"/>
      <c r="T994" s="107"/>
      <c r="U994" s="107"/>
      <c r="V994" s="107"/>
      <c r="W994" s="107"/>
      <c r="X994" s="107"/>
      <c r="Y994" s="107"/>
      <c r="Z994" s="107"/>
      <c r="AA994" s="107"/>
      <c r="AB994" s="107"/>
      <c r="AC994" s="107"/>
      <c r="AD994" s="107"/>
      <c r="AE994" s="107"/>
      <c r="AF994" s="107"/>
      <c r="AG994" s="107"/>
      <c r="AH994" s="107"/>
      <c r="AI994" s="107"/>
      <c r="AJ994" s="107"/>
      <c r="AK994" s="107"/>
      <c r="AL994" s="107"/>
      <c r="AM994" s="107"/>
      <c r="AN994" s="107"/>
      <c r="AO994" s="107"/>
      <c r="AP994" s="107"/>
      <c r="AQ994" s="107"/>
      <c r="AR994" s="107"/>
      <c r="AS994" s="107"/>
      <c r="AT994" s="107"/>
      <c r="AU994" s="107"/>
      <c r="AV994" s="107"/>
      <c r="AW994" s="107"/>
      <c r="AX994" s="107"/>
      <c r="AY994" s="107"/>
      <c r="AZ994" s="107"/>
      <c r="BA994" s="107"/>
      <c r="BB994" s="107"/>
    </row>
    <row r="995" spans="3:54" ht="12.75" customHeight="1" x14ac:dyDescent="0.25">
      <c r="C995" s="107"/>
      <c r="D995" s="107"/>
      <c r="E995" s="107"/>
      <c r="F995" s="107"/>
      <c r="G995" s="107"/>
      <c r="H995" s="107"/>
      <c r="I995" s="107"/>
      <c r="J995" s="107"/>
      <c r="K995" s="107"/>
      <c r="L995" s="107"/>
      <c r="M995" s="107"/>
      <c r="N995" s="107"/>
      <c r="O995" s="107"/>
      <c r="P995" s="107"/>
      <c r="Q995" s="107"/>
      <c r="R995" s="107"/>
      <c r="S995" s="107"/>
      <c r="T995" s="107"/>
      <c r="U995" s="107"/>
      <c r="V995" s="107"/>
      <c r="W995" s="107"/>
      <c r="X995" s="107"/>
      <c r="Y995" s="107"/>
      <c r="Z995" s="107"/>
      <c r="AA995" s="107"/>
      <c r="AB995" s="107"/>
      <c r="AC995" s="107"/>
      <c r="AD995" s="107"/>
      <c r="AE995" s="107"/>
      <c r="AF995" s="107"/>
      <c r="AG995" s="107"/>
      <c r="AH995" s="107"/>
      <c r="AI995" s="107"/>
      <c r="AJ995" s="107"/>
      <c r="AK995" s="107"/>
      <c r="AL995" s="107"/>
      <c r="AM995" s="107"/>
      <c r="AN995" s="107"/>
      <c r="AO995" s="107"/>
      <c r="AP995" s="107"/>
      <c r="AQ995" s="107"/>
      <c r="AR995" s="107"/>
      <c r="AS995" s="107"/>
      <c r="AT995" s="107"/>
      <c r="AU995" s="107"/>
      <c r="AV995" s="107"/>
      <c r="AW995" s="107"/>
      <c r="AX995" s="107"/>
      <c r="AY995" s="107"/>
      <c r="AZ995" s="107"/>
      <c r="BA995" s="107"/>
      <c r="BB995" s="107"/>
    </row>
    <row r="996" spans="3:54" ht="12.75" customHeight="1" x14ac:dyDescent="0.25">
      <c r="C996" s="107"/>
      <c r="D996" s="107"/>
      <c r="E996" s="107"/>
      <c r="F996" s="107"/>
      <c r="G996" s="107"/>
      <c r="H996" s="107"/>
      <c r="I996" s="107"/>
      <c r="J996" s="107"/>
      <c r="K996" s="107"/>
      <c r="L996" s="107"/>
      <c r="M996" s="107"/>
      <c r="N996" s="107"/>
      <c r="O996" s="107"/>
      <c r="P996" s="107"/>
      <c r="Q996" s="107"/>
      <c r="R996" s="107"/>
      <c r="S996" s="107"/>
      <c r="T996" s="107"/>
      <c r="U996" s="107"/>
      <c r="V996" s="107"/>
      <c r="W996" s="107"/>
      <c r="X996" s="107"/>
      <c r="Y996" s="107"/>
      <c r="Z996" s="107"/>
      <c r="AA996" s="107"/>
      <c r="AB996" s="107"/>
      <c r="AC996" s="107"/>
      <c r="AD996" s="107"/>
      <c r="AE996" s="107"/>
      <c r="AF996" s="107"/>
      <c r="AG996" s="107"/>
      <c r="AH996" s="107"/>
      <c r="AI996" s="107"/>
      <c r="AJ996" s="107"/>
      <c r="AK996" s="107"/>
      <c r="AL996" s="107"/>
      <c r="AM996" s="107"/>
      <c r="AN996" s="107"/>
      <c r="AO996" s="107"/>
      <c r="AP996" s="107"/>
      <c r="AQ996" s="107"/>
      <c r="AR996" s="107"/>
      <c r="AS996" s="107"/>
      <c r="AT996" s="107"/>
      <c r="AU996" s="107"/>
      <c r="AV996" s="107"/>
      <c r="AW996" s="107"/>
      <c r="AX996" s="107"/>
      <c r="AY996" s="107"/>
      <c r="AZ996" s="107"/>
      <c r="BA996" s="107"/>
      <c r="BB996" s="107"/>
    </row>
    <row r="997" spans="3:54" ht="12.75" customHeight="1" x14ac:dyDescent="0.25">
      <c r="C997" s="107"/>
      <c r="D997" s="107"/>
      <c r="E997" s="107"/>
      <c r="F997" s="107"/>
      <c r="G997" s="107"/>
      <c r="H997" s="107"/>
      <c r="I997" s="107"/>
      <c r="J997" s="107"/>
      <c r="K997" s="107"/>
      <c r="L997" s="107"/>
      <c r="M997" s="107"/>
      <c r="N997" s="107"/>
      <c r="O997" s="107"/>
      <c r="P997" s="107"/>
      <c r="Q997" s="107"/>
      <c r="R997" s="107"/>
      <c r="S997" s="107"/>
      <c r="T997" s="107"/>
      <c r="U997" s="107"/>
      <c r="V997" s="107"/>
      <c r="W997" s="107"/>
      <c r="X997" s="107"/>
      <c r="Y997" s="107"/>
      <c r="Z997" s="107"/>
      <c r="AA997" s="107"/>
      <c r="AB997" s="107"/>
      <c r="AC997" s="107"/>
      <c r="AD997" s="107"/>
      <c r="AE997" s="107"/>
      <c r="AF997" s="107"/>
      <c r="AG997" s="107"/>
      <c r="AH997" s="107"/>
      <c r="AI997" s="107"/>
      <c r="AJ997" s="107"/>
      <c r="AK997" s="107"/>
      <c r="AL997" s="107"/>
      <c r="AM997" s="107"/>
      <c r="AN997" s="107"/>
      <c r="AO997" s="107"/>
      <c r="AP997" s="107"/>
      <c r="AQ997" s="107"/>
      <c r="AR997" s="107"/>
      <c r="AS997" s="107"/>
      <c r="AT997" s="107"/>
      <c r="AU997" s="107"/>
      <c r="AV997" s="107"/>
      <c r="AW997" s="107"/>
      <c r="AX997" s="107"/>
      <c r="AY997" s="107"/>
      <c r="AZ997" s="107"/>
      <c r="BA997" s="107"/>
      <c r="BB997" s="107"/>
    </row>
    <row r="998" spans="3:54" ht="12.75" customHeight="1" x14ac:dyDescent="0.25">
      <c r="C998" s="107"/>
      <c r="D998" s="107"/>
      <c r="E998" s="107"/>
      <c r="F998" s="107"/>
      <c r="G998" s="107"/>
      <c r="H998" s="107"/>
      <c r="I998" s="107"/>
      <c r="J998" s="107"/>
      <c r="K998" s="107"/>
      <c r="L998" s="107"/>
      <c r="M998" s="107"/>
      <c r="N998" s="107"/>
      <c r="O998" s="107"/>
      <c r="P998" s="107"/>
      <c r="Q998" s="107"/>
      <c r="R998" s="107"/>
      <c r="S998" s="107"/>
      <c r="T998" s="107"/>
      <c r="U998" s="107"/>
      <c r="V998" s="107"/>
      <c r="W998" s="107"/>
      <c r="X998" s="107"/>
      <c r="Y998" s="107"/>
      <c r="Z998" s="107"/>
      <c r="AA998" s="107"/>
      <c r="AB998" s="107"/>
      <c r="AC998" s="107"/>
      <c r="AD998" s="107"/>
      <c r="AE998" s="107"/>
      <c r="AF998" s="107"/>
      <c r="AG998" s="107"/>
      <c r="AH998" s="107"/>
      <c r="AI998" s="107"/>
      <c r="AJ998" s="107"/>
      <c r="AK998" s="107"/>
      <c r="AL998" s="107"/>
      <c r="AM998" s="107"/>
      <c r="AN998" s="107"/>
      <c r="AO998" s="107"/>
      <c r="AP998" s="107"/>
      <c r="AQ998" s="107"/>
      <c r="AR998" s="107"/>
      <c r="AS998" s="107"/>
      <c r="AT998" s="107"/>
      <c r="AU998" s="107"/>
      <c r="AV998" s="107"/>
      <c r="AW998" s="107"/>
      <c r="AX998" s="107"/>
      <c r="AY998" s="107"/>
      <c r="AZ998" s="107"/>
      <c r="BA998" s="107"/>
      <c r="BB998" s="107"/>
    </row>
    <row r="999" spans="3:54" ht="12.75" customHeight="1" x14ac:dyDescent="0.25">
      <c r="C999" s="107"/>
      <c r="D999" s="107"/>
      <c r="E999" s="107"/>
      <c r="F999" s="107"/>
      <c r="G999" s="107"/>
      <c r="H999" s="107"/>
      <c r="I999" s="107"/>
      <c r="J999" s="107"/>
      <c r="K999" s="107"/>
      <c r="L999" s="107"/>
      <c r="M999" s="107"/>
      <c r="N999" s="107"/>
      <c r="O999" s="107"/>
      <c r="P999" s="107"/>
      <c r="Q999" s="107"/>
      <c r="R999" s="107"/>
      <c r="S999" s="107"/>
      <c r="T999" s="107"/>
      <c r="U999" s="107"/>
      <c r="V999" s="107"/>
      <c r="W999" s="107"/>
      <c r="X999" s="107"/>
      <c r="Y999" s="107"/>
      <c r="Z999" s="107"/>
      <c r="AA999" s="107"/>
      <c r="AB999" s="107"/>
      <c r="AC999" s="107"/>
      <c r="AD999" s="107"/>
      <c r="AE999" s="107"/>
      <c r="AF999" s="107"/>
      <c r="AG999" s="107"/>
      <c r="AH999" s="107"/>
      <c r="AI999" s="107"/>
      <c r="AJ999" s="107"/>
      <c r="AK999" s="107"/>
      <c r="AL999" s="107"/>
      <c r="AM999" s="107"/>
      <c r="AN999" s="107"/>
      <c r="AO999" s="107"/>
      <c r="AP999" s="107"/>
      <c r="AQ999" s="107"/>
      <c r="AR999" s="107"/>
      <c r="AS999" s="107"/>
      <c r="AT999" s="107"/>
      <c r="AU999" s="107"/>
      <c r="AV999" s="107"/>
      <c r="AW999" s="107"/>
      <c r="AX999" s="107"/>
      <c r="AY999" s="107"/>
      <c r="AZ999" s="107"/>
      <c r="BA999" s="107"/>
      <c r="BB999" s="107"/>
    </row>
    <row r="1000" spans="3:54" ht="12.75" customHeight="1" x14ac:dyDescent="0.25">
      <c r="C1000" s="107"/>
      <c r="D1000" s="107"/>
      <c r="E1000" s="107"/>
      <c r="F1000" s="107"/>
      <c r="G1000" s="107"/>
      <c r="H1000" s="107"/>
      <c r="I1000" s="107"/>
      <c r="J1000" s="107"/>
      <c r="K1000" s="107"/>
      <c r="L1000" s="107"/>
      <c r="M1000" s="107"/>
      <c r="N1000" s="107"/>
      <c r="O1000" s="107"/>
      <c r="P1000" s="107"/>
      <c r="Q1000" s="107"/>
      <c r="R1000" s="107"/>
      <c r="S1000" s="107"/>
      <c r="T1000" s="107"/>
      <c r="U1000" s="107"/>
      <c r="V1000" s="107"/>
      <c r="W1000" s="107"/>
      <c r="X1000" s="107"/>
      <c r="Y1000" s="107"/>
      <c r="Z1000" s="107"/>
      <c r="AA1000" s="107"/>
      <c r="AB1000" s="107"/>
      <c r="AC1000" s="107"/>
      <c r="AD1000" s="107"/>
      <c r="AE1000" s="107"/>
      <c r="AF1000" s="107"/>
      <c r="AG1000" s="107"/>
      <c r="AH1000" s="107"/>
      <c r="AI1000" s="107"/>
      <c r="AJ1000" s="107"/>
      <c r="AK1000" s="107"/>
      <c r="AL1000" s="107"/>
      <c r="AM1000" s="107"/>
      <c r="AN1000" s="107"/>
      <c r="AO1000" s="107"/>
      <c r="AP1000" s="107"/>
      <c r="AQ1000" s="107"/>
      <c r="AR1000" s="107"/>
      <c r="AS1000" s="107"/>
      <c r="AT1000" s="107"/>
      <c r="AU1000" s="107"/>
      <c r="AV1000" s="107"/>
      <c r="AW1000" s="107"/>
      <c r="AX1000" s="107"/>
      <c r="AY1000" s="107"/>
      <c r="AZ1000" s="107"/>
      <c r="BA1000" s="107"/>
      <c r="BB1000" s="107"/>
    </row>
  </sheetData>
  <sheetProtection algorithmName="SHA-512" hashValue="g8CPl3rhMIcskYVpRsH8ghLbvzTM/q5nu86mWME8pdIx1EtzbXxXW1JdJcK72DNdCogWHx0UmsvZriy1N/YeeA==" saltValue="PVMZVjNZ+gn/ennigoLyrQ==" spinCount="100000" sheet="1" objects="1" scenarios="1"/>
  <mergeCells count="7">
    <mergeCell ref="AZ3:BF3"/>
    <mergeCell ref="AY3:AY4"/>
    <mergeCell ref="H1:N2"/>
    <mergeCell ref="AQ3:AU3"/>
    <mergeCell ref="AV3:AX3"/>
    <mergeCell ref="U3:AB3"/>
    <mergeCell ref="P3:T3"/>
  </mergeCells>
  <pageMargins left="0.7" right="0.7" top="0.75" bottom="0.75" header="0.3" footer="0.3"/>
  <pageSetup paperSize="9" scale="38" orientation="landscape" r:id="rId1"/>
  <colBreaks count="1" manualBreakCount="1">
    <brk id="28" max="9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A39589"/>
  <sheetViews>
    <sheetView view="pageBreakPreview" zoomScaleNormal="100" zoomScaleSheetLayoutView="100" workbookViewId="0">
      <selection activeCell="J2" sqref="J2"/>
    </sheetView>
  </sheetViews>
  <sheetFormatPr baseColWidth="10" defaultRowHeight="15" x14ac:dyDescent="0.25"/>
  <cols>
    <col min="1" max="1" width="12.42578125" style="16" customWidth="1"/>
    <col min="2" max="2" width="7.140625" style="16" customWidth="1"/>
    <col min="3" max="3" width="7.7109375" style="16" customWidth="1"/>
    <col min="4" max="4" width="9.7109375" style="317" customWidth="1"/>
    <col min="5" max="6" width="6" style="16" customWidth="1"/>
    <col min="7" max="7" width="6.85546875" style="16" customWidth="1"/>
    <col min="8" max="8" width="7" style="369" customWidth="1"/>
    <col min="9" max="9" width="21.5703125" style="16" customWidth="1"/>
    <col min="10" max="10" width="13" style="16" customWidth="1"/>
    <col min="11" max="12" width="12.140625" style="16" customWidth="1"/>
    <col min="13" max="13" width="13.42578125" style="16" customWidth="1"/>
    <col min="14" max="14" width="12.140625" style="16" customWidth="1"/>
    <col min="15" max="15" width="16.5703125" style="16" customWidth="1"/>
    <col min="16" max="16" width="14" style="16" customWidth="1"/>
    <col min="17" max="17" width="7.7109375" style="16" customWidth="1"/>
    <col min="18" max="18" width="11.140625" style="16" customWidth="1"/>
    <col min="19" max="20" width="16.140625" style="16" customWidth="1"/>
    <col min="21" max="24" width="12.85546875" style="16" customWidth="1"/>
    <col min="25" max="28" width="13.7109375" style="196" customWidth="1"/>
    <col min="29" max="29" width="13.7109375" style="322" customWidth="1"/>
    <col min="30" max="30" width="20.85546875" style="323" customWidth="1"/>
    <col min="31" max="31" width="10.5703125" style="323" customWidth="1"/>
    <col min="32" max="32" width="12.85546875" style="323" customWidth="1"/>
    <col min="33" max="33" width="21.7109375" style="16" customWidth="1"/>
    <col min="34" max="40" width="6.42578125" style="16" customWidth="1"/>
    <col min="41" max="61" width="7.42578125" style="16" customWidth="1"/>
    <col min="62" max="62" width="6.140625" style="16" customWidth="1"/>
    <col min="63" max="63" width="11.28515625" style="16" customWidth="1"/>
    <col min="64" max="64" width="13.7109375" style="16" customWidth="1"/>
    <col min="65" max="65" width="16.42578125" style="16" customWidth="1"/>
    <col min="66" max="66" width="9.7109375" style="16" customWidth="1"/>
    <col min="67" max="67" width="13.7109375" style="16" customWidth="1"/>
    <col min="68" max="68" width="17.42578125" style="16" customWidth="1"/>
    <col min="69" max="69" width="12.85546875" style="16" customWidth="1"/>
    <col min="70" max="70" width="14.7109375" style="16" customWidth="1"/>
    <col min="71" max="71" width="21.140625" style="16" customWidth="1"/>
    <col min="72" max="72" width="8.28515625" style="16" customWidth="1"/>
    <col min="73" max="73" width="14.140625" style="16" customWidth="1"/>
    <col min="74" max="74" width="11.42578125" style="16" customWidth="1"/>
    <col min="75" max="75" width="15.5703125" style="16" customWidth="1"/>
    <col min="76" max="16384" width="11.42578125" style="16"/>
  </cols>
  <sheetData>
    <row r="1" spans="1:79" s="164" customFormat="1" x14ac:dyDescent="0.25">
      <c r="A1" s="188" t="s">
        <v>4356</v>
      </c>
      <c r="B1" s="185" t="s">
        <v>3156</v>
      </c>
      <c r="C1" s="186" t="s">
        <v>3125</v>
      </c>
      <c r="D1" s="314" t="s">
        <v>4359</v>
      </c>
      <c r="E1" s="186" t="s">
        <v>4358</v>
      </c>
      <c r="F1" s="186" t="s">
        <v>4357</v>
      </c>
      <c r="G1" s="186" t="s">
        <v>3126</v>
      </c>
      <c r="H1" s="368" t="s">
        <v>3127</v>
      </c>
      <c r="I1" s="186" t="s">
        <v>3128</v>
      </c>
      <c r="J1" s="186" t="s">
        <v>3129</v>
      </c>
      <c r="K1" s="186" t="s">
        <v>3130</v>
      </c>
      <c r="L1" s="186" t="s">
        <v>3143</v>
      </c>
      <c r="M1" s="186" t="s">
        <v>3144</v>
      </c>
      <c r="N1" s="186" t="s">
        <v>3379</v>
      </c>
      <c r="O1" s="186" t="s">
        <v>63</v>
      </c>
      <c r="P1" s="186" t="s">
        <v>4145</v>
      </c>
      <c r="Q1" s="186" t="s">
        <v>4146</v>
      </c>
      <c r="R1" s="186" t="s">
        <v>4147</v>
      </c>
      <c r="S1" s="186" t="s">
        <v>4148</v>
      </c>
      <c r="T1" s="187" t="s">
        <v>3131</v>
      </c>
      <c r="U1" s="186" t="s">
        <v>3132</v>
      </c>
      <c r="V1" s="186" t="s">
        <v>3133</v>
      </c>
      <c r="W1" s="186" t="s">
        <v>3134</v>
      </c>
      <c r="X1" s="188" t="s">
        <v>3137</v>
      </c>
      <c r="Y1" s="188" t="s">
        <v>4211</v>
      </c>
      <c r="Z1" s="188" t="s">
        <v>4371</v>
      </c>
      <c r="AA1" s="188" t="s">
        <v>4285</v>
      </c>
      <c r="AB1" s="187" t="s">
        <v>3135</v>
      </c>
      <c r="AC1" s="318" t="s">
        <v>3136</v>
      </c>
      <c r="AD1" s="319" t="s">
        <v>4170</v>
      </c>
      <c r="AE1" s="319" t="s">
        <v>4171</v>
      </c>
      <c r="AF1" s="319" t="s">
        <v>4172</v>
      </c>
      <c r="AG1" s="189" t="s">
        <v>3138</v>
      </c>
      <c r="AH1" s="187" t="s">
        <v>3139</v>
      </c>
      <c r="AI1" s="186" t="s">
        <v>3159</v>
      </c>
      <c r="AJ1" s="186" t="s">
        <v>3160</v>
      </c>
      <c r="AK1" s="186" t="s">
        <v>3161</v>
      </c>
      <c r="AL1" s="186" t="s">
        <v>3162</v>
      </c>
      <c r="AM1" s="186" t="s">
        <v>3163</v>
      </c>
      <c r="AN1" s="186" t="s">
        <v>3164</v>
      </c>
      <c r="AO1" s="186" t="s">
        <v>3165</v>
      </c>
      <c r="AP1" s="186" t="s">
        <v>3166</v>
      </c>
      <c r="AQ1" s="186" t="s">
        <v>3167</v>
      </c>
      <c r="AR1" s="186" t="s">
        <v>3168</v>
      </c>
      <c r="AS1" s="186" t="s">
        <v>3169</v>
      </c>
      <c r="AT1" s="186" t="s">
        <v>3170</v>
      </c>
      <c r="AU1" s="186" t="s">
        <v>3171</v>
      </c>
      <c r="AV1" s="186" t="s">
        <v>3172</v>
      </c>
      <c r="AW1" s="186" t="s">
        <v>3173</v>
      </c>
      <c r="AX1" s="186" t="s">
        <v>3174</v>
      </c>
      <c r="AY1" s="186" t="s">
        <v>3175</v>
      </c>
      <c r="AZ1" s="186" t="s">
        <v>3176</v>
      </c>
      <c r="BA1" s="186" t="s">
        <v>3177</v>
      </c>
      <c r="BB1" s="186" t="s">
        <v>3178</v>
      </c>
      <c r="BC1" s="186" t="s">
        <v>3179</v>
      </c>
      <c r="BD1" s="186" t="s">
        <v>3180</v>
      </c>
      <c r="BE1" s="186" t="s">
        <v>3181</v>
      </c>
      <c r="BF1" s="186" t="s">
        <v>3182</v>
      </c>
      <c r="BG1" s="186" t="s">
        <v>3183</v>
      </c>
      <c r="BH1" s="186" t="s">
        <v>3184</v>
      </c>
      <c r="BI1" s="186" t="s">
        <v>3185</v>
      </c>
      <c r="BJ1" s="186" t="s">
        <v>3186</v>
      </c>
      <c r="BK1" s="186" t="s">
        <v>3187</v>
      </c>
      <c r="BL1" s="186" t="s">
        <v>3188</v>
      </c>
      <c r="BM1" s="187" t="s">
        <v>3140</v>
      </c>
      <c r="BN1" s="187" t="s">
        <v>4342</v>
      </c>
      <c r="BO1" s="187" t="s">
        <v>3141</v>
      </c>
      <c r="BP1" s="187" t="s">
        <v>3142</v>
      </c>
      <c r="BQ1" s="188" t="s">
        <v>3145</v>
      </c>
      <c r="BR1" s="188" t="s">
        <v>3146</v>
      </c>
      <c r="BS1" s="187" t="s">
        <v>3148</v>
      </c>
      <c r="BT1" s="188" t="s">
        <v>3149</v>
      </c>
      <c r="BU1" s="188" t="s">
        <v>3151</v>
      </c>
      <c r="BV1" s="187" t="s">
        <v>3150</v>
      </c>
      <c r="BW1" s="188" t="s">
        <v>3152</v>
      </c>
      <c r="BX1" s="188" t="s">
        <v>3153</v>
      </c>
      <c r="BY1" s="188" t="s">
        <v>3154</v>
      </c>
      <c r="BZ1" s="190" t="s">
        <v>3155</v>
      </c>
      <c r="CA1" s="188" t="s">
        <v>4676</v>
      </c>
    </row>
    <row r="2" spans="1:79" x14ac:dyDescent="0.25">
      <c r="A2" s="313" t="str">
        <f>IF(U2&lt;&gt;0,'ORDEN DE CUARENTENA'!$AE$2,"")</f>
        <v/>
      </c>
      <c r="B2" s="184" t="str">
        <f>IF(U2&lt;&gt;0,'ORDEN DE CUARENTENA'!$AE$3,"")</f>
        <v/>
      </c>
      <c r="C2" s="168" t="str">
        <f t="shared" ref="C2:C33" si="0">IF(U2&lt;&gt;0,CONCATENATE(B2,"-",H2),"")</f>
        <v/>
      </c>
      <c r="D2" s="315" t="str">
        <f>IF(U2&lt;&gt;0,'ORDEN DE CUARENTENA'!$I$6,"")</f>
        <v/>
      </c>
      <c r="E2" s="168" t="str">
        <f>IF(U2&lt;&gt;0,TEXT('ORDEN DE CUARENTENA'!$I$6,"aaa"),"")</f>
        <v/>
      </c>
      <c r="F2" s="167" t="str">
        <f>IF(U2&lt;&gt;0,TEXT('ORDEN DE CUARENTENA'!$I$6,"dd"),"")</f>
        <v/>
      </c>
      <c r="G2" s="166" t="str">
        <f>IF(U2&lt;&gt;0,TEXT('ORDEN DE CUARENTENA'!$I$6,"mm"),"")</f>
        <v/>
      </c>
      <c r="H2" s="165" t="str">
        <f>IF(U2&lt;&gt;0,TEXT('ORDEN DE CUARENTENA'!$I$6,"yyy"),"")</f>
        <v/>
      </c>
      <c r="I2" s="151" t="str">
        <f>IF(U2&lt;&gt;0,'ORDEN DE CUARENTENA'!$H$7,"")</f>
        <v/>
      </c>
      <c r="J2" s="151" t="str">
        <f>IF(U2&lt;&gt;0,'ORDEN DE CUARENTENA'!$H$9,"")</f>
        <v/>
      </c>
      <c r="K2" s="151" t="str">
        <f>IF(U2&lt;&gt;0,'ORDEN DE CUARENTENA'!$Q$9,"")</f>
        <v/>
      </c>
      <c r="L2" s="151" t="str">
        <f>IFERROR(VLOOKUP(U2,Item[],4,FALSE),IFERROR(VLOOKUP(U2,Item2[],4,FALSE),""))</f>
        <v/>
      </c>
      <c r="M2" s="151" t="str">
        <f>IFERROR(VLOOKUP(U2,Item[],5,FALSE),IFERROR(VLOOKUP(U2,Item2[],5,FALSE),""))</f>
        <v/>
      </c>
      <c r="N2" s="151" t="str">
        <f>IFERROR(VLOOKUP(W2,SuscepEARs[],2,FALSE),"")</f>
        <v/>
      </c>
      <c r="O2" s="151" t="str">
        <f>IFERROR(VLOOKUP(DatosAll[[#This Row],[ESPECIE]],CITES[],2,FALSE),"")</f>
        <v/>
      </c>
      <c r="P2" s="151">
        <f>IFERROR(VLOOKUP(T2,Hallazgo[],2,FALSE),"")</f>
        <v>0</v>
      </c>
      <c r="Q2" s="151">
        <f>IFERROR(VLOOKUP(T2,Hallazgo[],3,FALSE),"")</f>
        <v>0</v>
      </c>
      <c r="R2" s="151">
        <f>IFERROR(VLOOKUP(T2,Hallazgo[],4,FALSE),"")</f>
        <v>0</v>
      </c>
      <c r="S2" s="151">
        <f>IFERROR(VLOOKUP(T2,Hallazgo[],5,FALSE),"")</f>
        <v>0</v>
      </c>
      <c r="T2" s="151">
        <f>'Acuario (Arribado - mortalidad)'!C15</f>
        <v>0</v>
      </c>
      <c r="U2" s="151">
        <f>'Acuario (Arribado - mortalidad)'!B15</f>
        <v>0</v>
      </c>
      <c r="V2" s="151" t="str">
        <f>'Acuario (Arribado - mortalidad)'!D15</f>
        <v/>
      </c>
      <c r="W2" s="151" t="str">
        <f>'Acuario (Arribado - mortalidad)'!E15</f>
        <v/>
      </c>
      <c r="X2" s="151">
        <f>'Acuario (Arribado - mortalidad)'!F15</f>
        <v>0</v>
      </c>
      <c r="Y2" s="151">
        <f>'Acuario (Arribado - mortalidad)'!H15</f>
        <v>0</v>
      </c>
      <c r="Z2" s="151">
        <f>'Acuario (Arribado - mortalidad)'!I15</f>
        <v>0</v>
      </c>
      <c r="AA2" s="151">
        <f>'Acuario (Arribado - mortalidad)'!J15</f>
        <v>0</v>
      </c>
      <c r="AB2" s="151" t="str">
        <f>'Acuario (Arribado - mortalidad)'!K15</f>
        <v/>
      </c>
      <c r="AC2" s="320" t="str">
        <f>IFERROR(('Acuario (Arribado - mortalidad)'!K15/DatosAll[[#This Row],[N_INDIVIDUOS]])*100,"")</f>
        <v/>
      </c>
      <c r="AD2" s="320" t="str">
        <f>IFERROR(('Acuario (Arribado - mortalidad)'!O15/DatosAll[[#This Row],[N_INDIVIDUOS]])*100,"")</f>
        <v/>
      </c>
      <c r="AE2" s="320" t="str">
        <f>IFERROR(('Acuario (Arribado - mortalidad)'!BG15/DatosAll[[#This Row],[N_INDIVIDUOS]])*100,"")</f>
        <v/>
      </c>
      <c r="AF2" s="320" t="str">
        <f>IFERROR(('Acuario (Arribado - mortalidad)'!BH15/DatosAll[[#This Row],[N_INDIVIDUOS]])*100,"")</f>
        <v/>
      </c>
      <c r="AG2" s="151">
        <f>'Acuario (Arribado - mortalidad)'!M15</f>
        <v>0</v>
      </c>
      <c r="AH2" s="151" t="str">
        <f>'Acuario (Arribado - mortalidad)'!G15</f>
        <v/>
      </c>
      <c r="AI2" s="151">
        <f>'Acuario (Arribado - mortalidad)'!O15</f>
        <v>0</v>
      </c>
      <c r="AJ2" s="151">
        <f>'Acuario (Arribado - mortalidad)'!P15</f>
        <v>0</v>
      </c>
      <c r="AK2" s="151">
        <f>'Acuario (Arribado - mortalidad)'!Q15</f>
        <v>0</v>
      </c>
      <c r="AL2" s="151">
        <f>'Acuario (Arribado - mortalidad)'!R15</f>
        <v>0</v>
      </c>
      <c r="AM2" s="151">
        <f>'Acuario (Arribado - mortalidad)'!S15</f>
        <v>0</v>
      </c>
      <c r="AN2" s="151">
        <f>'Acuario (Arribado - mortalidad)'!T15</f>
        <v>0</v>
      </c>
      <c r="AO2" s="151">
        <f>'Acuario (Arribado - mortalidad)'!U15</f>
        <v>0</v>
      </c>
      <c r="AP2" s="151">
        <f>'Acuario (Arribado - mortalidad)'!V15</f>
        <v>0</v>
      </c>
      <c r="AQ2" s="151">
        <f>'Acuario (Arribado - mortalidad)'!W15</f>
        <v>0</v>
      </c>
      <c r="AR2" s="151">
        <f>'Acuario (Arribado - mortalidad)'!X15</f>
        <v>0</v>
      </c>
      <c r="AS2" s="151">
        <f>'Acuario (Arribado - mortalidad)'!Y15</f>
        <v>0</v>
      </c>
      <c r="AT2" s="151">
        <f>'Acuario (Arribado - mortalidad)'!Z15</f>
        <v>0</v>
      </c>
      <c r="AU2" s="151">
        <f>'Acuario (Arribado - mortalidad)'!AA15</f>
        <v>0</v>
      </c>
      <c r="AV2" s="151">
        <f>'Acuario (Arribado - mortalidad)'!AB15</f>
        <v>0</v>
      </c>
      <c r="AW2" s="151">
        <f>'Acuario (Arribado - mortalidad)'!AC15</f>
        <v>0</v>
      </c>
      <c r="AX2" s="151">
        <f>'Acuario (Arribado - mortalidad)'!AD15</f>
        <v>0</v>
      </c>
      <c r="AY2" s="151">
        <f>'Acuario (Arribado - mortalidad)'!AE15</f>
        <v>0</v>
      </c>
      <c r="AZ2" s="151">
        <f>'Acuario (Arribado - mortalidad)'!AF15</f>
        <v>0</v>
      </c>
      <c r="BA2" s="151">
        <f>'Acuario (Arribado - mortalidad)'!AG15</f>
        <v>0</v>
      </c>
      <c r="BB2" s="151">
        <f>'Acuario (Arribado - mortalidad)'!AH15</f>
        <v>0</v>
      </c>
      <c r="BC2" s="151">
        <f>'Acuario (Arribado - mortalidad)'!AI15</f>
        <v>0</v>
      </c>
      <c r="BD2" s="151">
        <f>'Acuario (Arribado - mortalidad)'!AJ15</f>
        <v>0</v>
      </c>
      <c r="BE2" s="151">
        <f>'Acuario (Arribado - mortalidad)'!AK15</f>
        <v>0</v>
      </c>
      <c r="BF2" s="151">
        <f>'Acuario (Arribado - mortalidad)'!AL15</f>
        <v>0</v>
      </c>
      <c r="BG2" s="151">
        <f>'Acuario (Arribado - mortalidad)'!AM15</f>
        <v>0</v>
      </c>
      <c r="BH2" s="151">
        <f>'Acuario (Arribado - mortalidad)'!AN15</f>
        <v>0</v>
      </c>
      <c r="BI2" s="151">
        <f>'Acuario (Arribado - mortalidad)'!AO15</f>
        <v>0</v>
      </c>
      <c r="BJ2" s="151">
        <f>'Acuario (Arribado - mortalidad)'!AP15</f>
        <v>0</v>
      </c>
      <c r="BK2" s="151">
        <f>'Acuario (Arribado - mortalidad)'!AQ15</f>
        <v>0</v>
      </c>
      <c r="BL2" s="151">
        <f>'Acuario (Arribado - mortalidad)'!AR15</f>
        <v>0</v>
      </c>
      <c r="BM2" s="151" t="str">
        <f>'Acuario (Arribado - mortalidad)'!AS15</f>
        <v/>
      </c>
      <c r="BN2" s="151">
        <f>'Acuario (Arribado - mortalidad)'!AT15</f>
        <v>0</v>
      </c>
      <c r="BO2" s="151">
        <f>'Acuario (Arribado - mortalidad)'!AU15</f>
        <v>0</v>
      </c>
      <c r="BP2" s="151">
        <f>'Acuario (Arribado - mortalidad)'!AV15</f>
        <v>0</v>
      </c>
      <c r="BQ2" s="151" t="str">
        <f>'Acuario (Arribado - mortalidad)'!AW15</f>
        <v/>
      </c>
      <c r="BR2" s="151">
        <f>'Acuario (Arribado - mortalidad)'!AX15</f>
        <v>0</v>
      </c>
      <c r="BS2" s="151">
        <f>'Acuario (Arribado - mortalidad)'!AY15</f>
        <v>0</v>
      </c>
      <c r="BT2" s="151" t="str">
        <f>'Acuario (Arribado - mortalidad)'!AZ15</f>
        <v/>
      </c>
      <c r="BU2" s="151" t="str">
        <f>'Acuario (Arribado - mortalidad)'!BA15</f>
        <v/>
      </c>
      <c r="BV2" s="151" t="str">
        <f>'Acuario (Arribado - mortalidad)'!BB15</f>
        <v/>
      </c>
      <c r="BW2" s="151" t="str">
        <f>'Acuario (Arribado - mortalidad)'!BC15</f>
        <v/>
      </c>
      <c r="BX2" s="151">
        <f>'Acuario (Arribado - mortalidad)'!BD15</f>
        <v>0</v>
      </c>
      <c r="BY2" s="151" t="str">
        <f>'Acuario (Arribado - mortalidad)'!BE15</f>
        <v/>
      </c>
      <c r="BZ2" s="22" t="str">
        <f>'Acuario (Arribado - mortalidad)'!BF15</f>
        <v/>
      </c>
      <c r="CA2" s="313" t="str">
        <f>IF(U2&lt;&gt;0,'Acuario (Arribado - mortalidad)'!$M$5,"")</f>
        <v/>
      </c>
    </row>
    <row r="3" spans="1:79" x14ac:dyDescent="0.25">
      <c r="A3" s="313" t="str">
        <f>IF(U3&lt;&gt;0,'ORDEN DE CUARENTENA'!$AE$2,"")</f>
        <v/>
      </c>
      <c r="B3" s="184" t="str">
        <f>IF(U3&lt;&gt;0,'ORDEN DE CUARENTENA'!$AE$3,"")</f>
        <v/>
      </c>
      <c r="C3" s="168" t="str">
        <f t="shared" si="0"/>
        <v/>
      </c>
      <c r="D3" s="315" t="str">
        <f>IF(U3&lt;&gt;0,'ORDEN DE CUARENTENA'!$I$6,"")</f>
        <v/>
      </c>
      <c r="E3" s="168" t="str">
        <f>IF(U3&lt;&gt;0,TEXT('ORDEN DE CUARENTENA'!$I$6,"aaa"),"")</f>
        <v/>
      </c>
      <c r="F3" s="167" t="str">
        <f>IF(U3&lt;&gt;0,TEXT('ORDEN DE CUARENTENA'!$I$6,"dd"),"")</f>
        <v/>
      </c>
      <c r="G3" s="166" t="str">
        <f>IF(U3&lt;&gt;0,TEXT('ORDEN DE CUARENTENA'!$I$6,"mm"),"")</f>
        <v/>
      </c>
      <c r="H3" s="165" t="str">
        <f>IF(U3&lt;&gt;0,TEXT('ORDEN DE CUARENTENA'!$I$6,"yyy"),"")</f>
        <v/>
      </c>
      <c r="I3" s="151" t="str">
        <f>IF(U3&lt;&gt;0,'ORDEN DE CUARENTENA'!$H$7,"")</f>
        <v/>
      </c>
      <c r="J3" s="151" t="str">
        <f>IF(U3&lt;&gt;0,'ORDEN DE CUARENTENA'!$H$9,"")</f>
        <v/>
      </c>
      <c r="K3" s="151" t="str">
        <f>IF(U3&lt;&gt;0,'ORDEN DE CUARENTENA'!$Q$9,"")</f>
        <v/>
      </c>
      <c r="L3" s="151" t="str">
        <f>IFERROR(VLOOKUP(U3,Item[],4,FALSE),IFERROR(VLOOKUP(U3,Item2[],4,FALSE),""))</f>
        <v/>
      </c>
      <c r="M3" s="151" t="str">
        <f>IFERROR(VLOOKUP(U3,Item[],5,FALSE),IFERROR(VLOOKUP(U3,Item2[],5,FALSE),""))</f>
        <v/>
      </c>
      <c r="N3" s="151" t="str">
        <f>IFERROR(VLOOKUP(W3,SuscepEARs[],2,FALSE),"")</f>
        <v/>
      </c>
      <c r="O3" s="151" t="str">
        <f>IFERROR(VLOOKUP(DatosAll[[#This Row],[ESPECIE]],CITES[],2,FALSE),"")</f>
        <v/>
      </c>
      <c r="P3" s="151">
        <f>IFERROR(VLOOKUP(T3,Hallazgo[],2,FALSE),"")</f>
        <v>0</v>
      </c>
      <c r="Q3" s="151">
        <f>IFERROR(VLOOKUP(T3,Hallazgo[],3,FALSE),"")</f>
        <v>0</v>
      </c>
      <c r="R3" s="151">
        <f>IFERROR(VLOOKUP(T3,Hallazgo[],4,FALSE),"")</f>
        <v>0</v>
      </c>
      <c r="S3" s="151">
        <f>IFERROR(VLOOKUP(T3,Hallazgo[],5,FALSE),"")</f>
        <v>0</v>
      </c>
      <c r="T3" s="151">
        <f>'Acuario (Arribado - mortalidad)'!C16</f>
        <v>0</v>
      </c>
      <c r="U3" s="151">
        <f>'Acuario (Arribado - mortalidad)'!B16</f>
        <v>0</v>
      </c>
      <c r="V3" s="151" t="str">
        <f>'Acuario (Arribado - mortalidad)'!D16</f>
        <v/>
      </c>
      <c r="W3" s="151" t="str">
        <f>'Acuario (Arribado - mortalidad)'!E16</f>
        <v/>
      </c>
      <c r="X3" s="151">
        <f>'Acuario (Arribado - mortalidad)'!F16</f>
        <v>0</v>
      </c>
      <c r="Y3" s="151">
        <f>'Acuario (Arribado - mortalidad)'!H16</f>
        <v>0</v>
      </c>
      <c r="Z3" s="151">
        <f>'Acuario (Arribado - mortalidad)'!I16</f>
        <v>0</v>
      </c>
      <c r="AA3" s="151">
        <f>'Acuario (Arribado - mortalidad)'!J16</f>
        <v>0</v>
      </c>
      <c r="AB3" s="151" t="str">
        <f>'Acuario (Arribado - mortalidad)'!K16</f>
        <v/>
      </c>
      <c r="AC3" s="320" t="str">
        <f>IFERROR(('Acuario (Arribado - mortalidad)'!K16/DatosAll[[#This Row],[N_INDIVIDUOS]])*100,"")</f>
        <v/>
      </c>
      <c r="AD3" s="320" t="str">
        <f>IFERROR(('Acuario (Arribado - mortalidad)'!O16/DatosAll[[#This Row],[N_INDIVIDUOS]])*100,"")</f>
        <v/>
      </c>
      <c r="AE3" s="320" t="str">
        <f>IFERROR(('Acuario (Arribado - mortalidad)'!BG16/DatosAll[[#This Row],[N_INDIVIDUOS]])*100,"")</f>
        <v/>
      </c>
      <c r="AF3" s="320" t="str">
        <f>IFERROR(('Acuario (Arribado - mortalidad)'!BH16/DatosAll[[#This Row],[N_INDIVIDUOS]])*100,"")</f>
        <v/>
      </c>
      <c r="AG3" s="151">
        <f>'Acuario (Arribado - mortalidad)'!M16</f>
        <v>0</v>
      </c>
      <c r="AH3" s="151" t="str">
        <f>'Acuario (Arribado - mortalidad)'!G16</f>
        <v/>
      </c>
      <c r="AI3" s="151">
        <f>'Acuario (Arribado - mortalidad)'!O16</f>
        <v>0</v>
      </c>
      <c r="AJ3" s="151">
        <f>'Acuario (Arribado - mortalidad)'!P16</f>
        <v>0</v>
      </c>
      <c r="AK3" s="151">
        <f>'Acuario (Arribado - mortalidad)'!Q16</f>
        <v>0</v>
      </c>
      <c r="AL3" s="151">
        <f>'Acuario (Arribado - mortalidad)'!R16</f>
        <v>0</v>
      </c>
      <c r="AM3" s="151">
        <f>'Acuario (Arribado - mortalidad)'!S16</f>
        <v>0</v>
      </c>
      <c r="AN3" s="151">
        <f>'Acuario (Arribado - mortalidad)'!T16</f>
        <v>0</v>
      </c>
      <c r="AO3" s="151">
        <f>'Acuario (Arribado - mortalidad)'!U16</f>
        <v>0</v>
      </c>
      <c r="AP3" s="151">
        <f>'Acuario (Arribado - mortalidad)'!V16</f>
        <v>0</v>
      </c>
      <c r="AQ3" s="151">
        <f>'Acuario (Arribado - mortalidad)'!W16</f>
        <v>0</v>
      </c>
      <c r="AR3" s="151">
        <f>'Acuario (Arribado - mortalidad)'!X16</f>
        <v>0</v>
      </c>
      <c r="AS3" s="151">
        <f>'Acuario (Arribado - mortalidad)'!Y16</f>
        <v>0</v>
      </c>
      <c r="AT3" s="151">
        <f>'Acuario (Arribado - mortalidad)'!Z16</f>
        <v>0</v>
      </c>
      <c r="AU3" s="151">
        <f>'Acuario (Arribado - mortalidad)'!AA16</f>
        <v>0</v>
      </c>
      <c r="AV3" s="151">
        <f>'Acuario (Arribado - mortalidad)'!AB16</f>
        <v>0</v>
      </c>
      <c r="AW3" s="151">
        <f>'Acuario (Arribado - mortalidad)'!AC16</f>
        <v>0</v>
      </c>
      <c r="AX3" s="151">
        <f>'Acuario (Arribado - mortalidad)'!AD16</f>
        <v>0</v>
      </c>
      <c r="AY3" s="151">
        <f>'Acuario (Arribado - mortalidad)'!AE16</f>
        <v>0</v>
      </c>
      <c r="AZ3" s="151">
        <f>'Acuario (Arribado - mortalidad)'!AF16</f>
        <v>0</v>
      </c>
      <c r="BA3" s="151">
        <f>'Acuario (Arribado - mortalidad)'!AG16</f>
        <v>0</v>
      </c>
      <c r="BB3" s="151">
        <f>'Acuario (Arribado - mortalidad)'!AH16</f>
        <v>0</v>
      </c>
      <c r="BC3" s="151">
        <f>'Acuario (Arribado - mortalidad)'!AI16</f>
        <v>0</v>
      </c>
      <c r="BD3" s="151">
        <f>'Acuario (Arribado - mortalidad)'!AJ16</f>
        <v>0</v>
      </c>
      <c r="BE3" s="151">
        <f>'Acuario (Arribado - mortalidad)'!AK16</f>
        <v>0</v>
      </c>
      <c r="BF3" s="151">
        <f>'Acuario (Arribado - mortalidad)'!AL16</f>
        <v>0</v>
      </c>
      <c r="BG3" s="151">
        <f>'Acuario (Arribado - mortalidad)'!AM16</f>
        <v>0</v>
      </c>
      <c r="BH3" s="151">
        <f>'Acuario (Arribado - mortalidad)'!AN16</f>
        <v>0</v>
      </c>
      <c r="BI3" s="151">
        <f>'Acuario (Arribado - mortalidad)'!AO16</f>
        <v>0</v>
      </c>
      <c r="BJ3" s="151">
        <f>'Acuario (Arribado - mortalidad)'!AP16</f>
        <v>0</v>
      </c>
      <c r="BK3" s="151">
        <f>'Acuario (Arribado - mortalidad)'!AQ16</f>
        <v>0</v>
      </c>
      <c r="BL3" s="151">
        <f>'Acuario (Arribado - mortalidad)'!AR16</f>
        <v>0</v>
      </c>
      <c r="BM3" s="151" t="str">
        <f>'Acuario (Arribado - mortalidad)'!AS16</f>
        <v/>
      </c>
      <c r="BN3" s="151">
        <f>'Acuario (Arribado - mortalidad)'!AT16</f>
        <v>0</v>
      </c>
      <c r="BO3" s="151">
        <f>'Acuario (Arribado - mortalidad)'!AU16</f>
        <v>0</v>
      </c>
      <c r="BP3" s="151">
        <f>'Acuario (Arribado - mortalidad)'!AV16</f>
        <v>0</v>
      </c>
      <c r="BQ3" s="151" t="str">
        <f>'Acuario (Arribado - mortalidad)'!AW16</f>
        <v/>
      </c>
      <c r="BR3" s="151">
        <f>'Acuario (Arribado - mortalidad)'!AX16</f>
        <v>0</v>
      </c>
      <c r="BS3" s="151">
        <f>'Acuario (Arribado - mortalidad)'!AY16</f>
        <v>0</v>
      </c>
      <c r="BT3" s="151" t="str">
        <f>'Acuario (Arribado - mortalidad)'!AZ16</f>
        <v/>
      </c>
      <c r="BU3" s="151" t="str">
        <f>'Acuario (Arribado - mortalidad)'!BA16</f>
        <v/>
      </c>
      <c r="BV3" s="151" t="str">
        <f>'Acuario (Arribado - mortalidad)'!BB16</f>
        <v/>
      </c>
      <c r="BW3" s="151" t="str">
        <f>'Acuario (Arribado - mortalidad)'!BC16</f>
        <v/>
      </c>
      <c r="BX3" s="151">
        <f>'Acuario (Arribado - mortalidad)'!BD16</f>
        <v>0</v>
      </c>
      <c r="BY3" s="151" t="str">
        <f>'Acuario (Arribado - mortalidad)'!BE16</f>
        <v/>
      </c>
      <c r="BZ3" s="22" t="str">
        <f>'Acuario (Arribado - mortalidad)'!BF16</f>
        <v/>
      </c>
      <c r="CA3" s="151" t="str">
        <f>IF(U3&lt;&gt;0,'Acuario (Arribado - mortalidad)'!$M$5,"")</f>
        <v/>
      </c>
    </row>
    <row r="4" spans="1:79" x14ac:dyDescent="0.25">
      <c r="A4" s="313" t="str">
        <f>IF(U4&lt;&gt;0,'ORDEN DE CUARENTENA'!$AE$2,"")</f>
        <v/>
      </c>
      <c r="B4" s="184" t="str">
        <f>IF(U4&lt;&gt;0,'ORDEN DE CUARENTENA'!$AE$3,"")</f>
        <v/>
      </c>
      <c r="C4" s="168" t="str">
        <f t="shared" si="0"/>
        <v/>
      </c>
      <c r="D4" s="315" t="str">
        <f>IF(U4&lt;&gt;0,'ORDEN DE CUARENTENA'!$I$6,"")</f>
        <v/>
      </c>
      <c r="E4" s="168" t="str">
        <f>IF(U4&lt;&gt;0,TEXT('ORDEN DE CUARENTENA'!$I$6,"aaa"),"")</f>
        <v/>
      </c>
      <c r="F4" s="167" t="str">
        <f>IF(U4&lt;&gt;0,TEXT('ORDEN DE CUARENTENA'!$I$6,"dd"),"")</f>
        <v/>
      </c>
      <c r="G4" s="166" t="str">
        <f>IF(U4&lt;&gt;0,TEXT('ORDEN DE CUARENTENA'!$I$6,"mm"),"")</f>
        <v/>
      </c>
      <c r="H4" s="165" t="str">
        <f>IF(U4&lt;&gt;0,TEXT('ORDEN DE CUARENTENA'!$I$6,"yyy"),"")</f>
        <v/>
      </c>
      <c r="I4" s="151" t="str">
        <f>IF(U4&lt;&gt;0,'ORDEN DE CUARENTENA'!$H$7,"")</f>
        <v/>
      </c>
      <c r="J4" s="151" t="str">
        <f>IF(U4&lt;&gt;0,'ORDEN DE CUARENTENA'!$H$9,"")</f>
        <v/>
      </c>
      <c r="K4" s="151" t="str">
        <f>IF(U4&lt;&gt;0,'ORDEN DE CUARENTENA'!$Q$9,"")</f>
        <v/>
      </c>
      <c r="L4" s="151" t="str">
        <f>IFERROR(VLOOKUP(U4,Item[],4,FALSE),IFERROR(VLOOKUP(U4,Item2[],4,FALSE),""))</f>
        <v/>
      </c>
      <c r="M4" s="151" t="str">
        <f>IFERROR(VLOOKUP(U4,Item[],5,FALSE),IFERROR(VLOOKUP(U4,Item2[],5,FALSE),""))</f>
        <v/>
      </c>
      <c r="N4" s="151" t="str">
        <f>IFERROR(VLOOKUP(W4,SuscepEARs[],2,FALSE),"")</f>
        <v/>
      </c>
      <c r="O4" s="151" t="str">
        <f>IFERROR(VLOOKUP(DatosAll[[#This Row],[ESPECIE]],CITES[],2,FALSE),"")</f>
        <v/>
      </c>
      <c r="P4" s="151">
        <f>IFERROR(VLOOKUP(T4,Hallazgo[],2,FALSE),"")</f>
        <v>0</v>
      </c>
      <c r="Q4" s="151">
        <f>IFERROR(VLOOKUP(T4,Hallazgo[],3,FALSE),"")</f>
        <v>0</v>
      </c>
      <c r="R4" s="151">
        <f>IFERROR(VLOOKUP(T4,Hallazgo[],4,FALSE),"")</f>
        <v>0</v>
      </c>
      <c r="S4" s="151">
        <f>IFERROR(VLOOKUP(T4,Hallazgo[],5,FALSE),"")</f>
        <v>0</v>
      </c>
      <c r="T4" s="151">
        <f>'Acuario (Arribado - mortalidad)'!C17</f>
        <v>0</v>
      </c>
      <c r="U4" s="151">
        <f>'Acuario (Arribado - mortalidad)'!B17</f>
        <v>0</v>
      </c>
      <c r="V4" s="151" t="str">
        <f>'Acuario (Arribado - mortalidad)'!D17</f>
        <v/>
      </c>
      <c r="W4" s="151" t="str">
        <f>'Acuario (Arribado - mortalidad)'!E17</f>
        <v/>
      </c>
      <c r="X4" s="151">
        <f>'Acuario (Arribado - mortalidad)'!F17</f>
        <v>0</v>
      </c>
      <c r="Y4" s="151">
        <f>'Acuario (Arribado - mortalidad)'!H17</f>
        <v>0</v>
      </c>
      <c r="Z4" s="151">
        <f>'Acuario (Arribado - mortalidad)'!I17</f>
        <v>0</v>
      </c>
      <c r="AA4" s="151">
        <f>'Acuario (Arribado - mortalidad)'!J17</f>
        <v>0</v>
      </c>
      <c r="AB4" s="151" t="str">
        <f>'Acuario (Arribado - mortalidad)'!K17</f>
        <v/>
      </c>
      <c r="AC4" s="320" t="str">
        <f>IFERROR(('Acuario (Arribado - mortalidad)'!K17/DatosAll[[#This Row],[N_INDIVIDUOS]])*100,"")</f>
        <v/>
      </c>
      <c r="AD4" s="320" t="str">
        <f>IFERROR(('Acuario (Arribado - mortalidad)'!O17/DatosAll[[#This Row],[N_INDIVIDUOS]])*100,"")</f>
        <v/>
      </c>
      <c r="AE4" s="320" t="str">
        <f>IFERROR(('Acuario (Arribado - mortalidad)'!BG17/DatosAll[[#This Row],[N_INDIVIDUOS]])*100,"")</f>
        <v/>
      </c>
      <c r="AF4" s="320" t="str">
        <f>IFERROR(('Acuario (Arribado - mortalidad)'!BH17/DatosAll[[#This Row],[N_INDIVIDUOS]])*100,"")</f>
        <v/>
      </c>
      <c r="AG4" s="151">
        <f>'Acuario (Arribado - mortalidad)'!M17</f>
        <v>0</v>
      </c>
      <c r="AH4" s="151" t="str">
        <f>'Acuario (Arribado - mortalidad)'!G17</f>
        <v/>
      </c>
      <c r="AI4" s="151">
        <f>'Acuario (Arribado - mortalidad)'!O17</f>
        <v>0</v>
      </c>
      <c r="AJ4" s="151">
        <f>'Acuario (Arribado - mortalidad)'!P17</f>
        <v>0</v>
      </c>
      <c r="AK4" s="151">
        <f>'Acuario (Arribado - mortalidad)'!Q17</f>
        <v>0</v>
      </c>
      <c r="AL4" s="151">
        <f>'Acuario (Arribado - mortalidad)'!R17</f>
        <v>0</v>
      </c>
      <c r="AM4" s="151">
        <f>'Acuario (Arribado - mortalidad)'!S17</f>
        <v>0</v>
      </c>
      <c r="AN4" s="151">
        <f>'Acuario (Arribado - mortalidad)'!T17</f>
        <v>0</v>
      </c>
      <c r="AO4" s="151">
        <f>'Acuario (Arribado - mortalidad)'!U17</f>
        <v>0</v>
      </c>
      <c r="AP4" s="151">
        <f>'Acuario (Arribado - mortalidad)'!V17</f>
        <v>0</v>
      </c>
      <c r="AQ4" s="151">
        <f>'Acuario (Arribado - mortalidad)'!W17</f>
        <v>0</v>
      </c>
      <c r="AR4" s="151">
        <f>'Acuario (Arribado - mortalidad)'!X17</f>
        <v>0</v>
      </c>
      <c r="AS4" s="151">
        <f>'Acuario (Arribado - mortalidad)'!Y17</f>
        <v>0</v>
      </c>
      <c r="AT4" s="151">
        <f>'Acuario (Arribado - mortalidad)'!Z17</f>
        <v>0</v>
      </c>
      <c r="AU4" s="151">
        <f>'Acuario (Arribado - mortalidad)'!AA17</f>
        <v>0</v>
      </c>
      <c r="AV4" s="151">
        <f>'Acuario (Arribado - mortalidad)'!AB17</f>
        <v>0</v>
      </c>
      <c r="AW4" s="151">
        <f>'Acuario (Arribado - mortalidad)'!AC17</f>
        <v>0</v>
      </c>
      <c r="AX4" s="151">
        <f>'Acuario (Arribado - mortalidad)'!AD17</f>
        <v>0</v>
      </c>
      <c r="AY4" s="151">
        <f>'Acuario (Arribado - mortalidad)'!AE17</f>
        <v>0</v>
      </c>
      <c r="AZ4" s="151">
        <f>'Acuario (Arribado - mortalidad)'!AF17</f>
        <v>0</v>
      </c>
      <c r="BA4" s="151">
        <f>'Acuario (Arribado - mortalidad)'!AG17</f>
        <v>0</v>
      </c>
      <c r="BB4" s="151">
        <f>'Acuario (Arribado - mortalidad)'!AH17</f>
        <v>0</v>
      </c>
      <c r="BC4" s="151">
        <f>'Acuario (Arribado - mortalidad)'!AI17</f>
        <v>0</v>
      </c>
      <c r="BD4" s="151">
        <f>'Acuario (Arribado - mortalidad)'!AJ17</f>
        <v>0</v>
      </c>
      <c r="BE4" s="151">
        <f>'Acuario (Arribado - mortalidad)'!AK17</f>
        <v>0</v>
      </c>
      <c r="BF4" s="151">
        <f>'Acuario (Arribado - mortalidad)'!AL17</f>
        <v>0</v>
      </c>
      <c r="BG4" s="151">
        <f>'Acuario (Arribado - mortalidad)'!AM17</f>
        <v>0</v>
      </c>
      <c r="BH4" s="151">
        <f>'Acuario (Arribado - mortalidad)'!AN17</f>
        <v>0</v>
      </c>
      <c r="BI4" s="151">
        <f>'Acuario (Arribado - mortalidad)'!AO17</f>
        <v>0</v>
      </c>
      <c r="BJ4" s="151">
        <f>'Acuario (Arribado - mortalidad)'!AP17</f>
        <v>0</v>
      </c>
      <c r="BK4" s="151">
        <f>'Acuario (Arribado - mortalidad)'!AQ17</f>
        <v>0</v>
      </c>
      <c r="BL4" s="151">
        <f>'Acuario (Arribado - mortalidad)'!AR17</f>
        <v>0</v>
      </c>
      <c r="BM4" s="151" t="str">
        <f>'Acuario (Arribado - mortalidad)'!AS17</f>
        <v/>
      </c>
      <c r="BN4" s="151">
        <f>'Acuario (Arribado - mortalidad)'!AT17</f>
        <v>0</v>
      </c>
      <c r="BO4" s="151">
        <f>'Acuario (Arribado - mortalidad)'!AU17</f>
        <v>0</v>
      </c>
      <c r="BP4" s="151">
        <f>'Acuario (Arribado - mortalidad)'!AV17</f>
        <v>0</v>
      </c>
      <c r="BQ4" s="151" t="str">
        <f>'Acuario (Arribado - mortalidad)'!AW17</f>
        <v/>
      </c>
      <c r="BR4" s="151">
        <f>'Acuario (Arribado - mortalidad)'!AX17</f>
        <v>0</v>
      </c>
      <c r="BS4" s="151">
        <f>'Acuario (Arribado - mortalidad)'!AY17</f>
        <v>0</v>
      </c>
      <c r="BT4" s="151" t="str">
        <f>'Acuario (Arribado - mortalidad)'!AZ17</f>
        <v/>
      </c>
      <c r="BU4" s="151" t="str">
        <f>'Acuario (Arribado - mortalidad)'!BA17</f>
        <v/>
      </c>
      <c r="BV4" s="151" t="str">
        <f>'Acuario (Arribado - mortalidad)'!BB17</f>
        <v/>
      </c>
      <c r="BW4" s="151" t="str">
        <f>'Acuario (Arribado - mortalidad)'!BC17</f>
        <v/>
      </c>
      <c r="BX4" s="151">
        <f>'Acuario (Arribado - mortalidad)'!BD17</f>
        <v>0</v>
      </c>
      <c r="BY4" s="151" t="str">
        <f>'Acuario (Arribado - mortalidad)'!BE17</f>
        <v/>
      </c>
      <c r="BZ4" s="22" t="str">
        <f>'Acuario (Arribado - mortalidad)'!BF17</f>
        <v/>
      </c>
      <c r="CA4" s="151" t="str">
        <f>IF(U4&lt;&gt;0,'Acuario (Arribado - mortalidad)'!$M$5,"")</f>
        <v/>
      </c>
    </row>
    <row r="5" spans="1:79" x14ac:dyDescent="0.25">
      <c r="A5" s="313" t="str">
        <f>IF(U5&lt;&gt;0,'ORDEN DE CUARENTENA'!$AE$2,"")</f>
        <v/>
      </c>
      <c r="B5" s="184" t="str">
        <f>IF(U5&lt;&gt;0,'ORDEN DE CUARENTENA'!$AE$3,"")</f>
        <v/>
      </c>
      <c r="C5" s="168" t="str">
        <f t="shared" si="0"/>
        <v/>
      </c>
      <c r="D5" s="315" t="str">
        <f>IF(U5&lt;&gt;0,'ORDEN DE CUARENTENA'!$I$6,"")</f>
        <v/>
      </c>
      <c r="E5" s="168" t="str">
        <f>IF(U5&lt;&gt;0,TEXT('ORDEN DE CUARENTENA'!$I$6,"aaa"),"")</f>
        <v/>
      </c>
      <c r="F5" s="167" t="str">
        <f>IF(U5&lt;&gt;0,TEXT('ORDEN DE CUARENTENA'!$I$6,"dd"),"")</f>
        <v/>
      </c>
      <c r="G5" s="166" t="str">
        <f>IF(U5&lt;&gt;0,TEXT('ORDEN DE CUARENTENA'!$I$6,"mm"),"")</f>
        <v/>
      </c>
      <c r="H5" s="165" t="str">
        <f>IF(U5&lt;&gt;0,TEXT('ORDEN DE CUARENTENA'!$I$6,"yyy"),"")</f>
        <v/>
      </c>
      <c r="I5" s="151" t="str">
        <f>IF(U5&lt;&gt;0,'ORDEN DE CUARENTENA'!$H$7,"")</f>
        <v/>
      </c>
      <c r="J5" s="151" t="str">
        <f>IF(U5&lt;&gt;0,'ORDEN DE CUARENTENA'!$H$9,"")</f>
        <v/>
      </c>
      <c r="K5" s="151" t="str">
        <f>IF(U5&lt;&gt;0,'ORDEN DE CUARENTENA'!$Q$9,"")</f>
        <v/>
      </c>
      <c r="L5" s="151" t="str">
        <f>IFERROR(VLOOKUP(U5,Item[],4,FALSE),IFERROR(VLOOKUP(U5,Item2[],4,FALSE),""))</f>
        <v/>
      </c>
      <c r="M5" s="151" t="str">
        <f>IFERROR(VLOOKUP(U5,Item[],5,FALSE),IFERROR(VLOOKUP(U5,Item2[],5,FALSE),""))</f>
        <v/>
      </c>
      <c r="N5" s="151" t="str">
        <f>IFERROR(VLOOKUP(W5,SuscepEARs[],2,FALSE),"")</f>
        <v/>
      </c>
      <c r="O5" s="151" t="str">
        <f>IFERROR(VLOOKUP(DatosAll[[#This Row],[ESPECIE]],CITES[],2,FALSE),"")</f>
        <v/>
      </c>
      <c r="P5" s="151">
        <f>IFERROR(VLOOKUP(T5,Hallazgo[],2,FALSE),"")</f>
        <v>0</v>
      </c>
      <c r="Q5" s="151">
        <f>IFERROR(VLOOKUP(T5,Hallazgo[],3,FALSE),"")</f>
        <v>0</v>
      </c>
      <c r="R5" s="151">
        <f>IFERROR(VLOOKUP(T5,Hallazgo[],4,FALSE),"")</f>
        <v>0</v>
      </c>
      <c r="S5" s="151">
        <f>IFERROR(VLOOKUP(T5,Hallazgo[],5,FALSE),"")</f>
        <v>0</v>
      </c>
      <c r="T5" s="151">
        <f>'Acuario (Arribado - mortalidad)'!C18</f>
        <v>0</v>
      </c>
      <c r="U5" s="151">
        <f>'Acuario (Arribado - mortalidad)'!B18</f>
        <v>0</v>
      </c>
      <c r="V5" s="151" t="str">
        <f>'Acuario (Arribado - mortalidad)'!D18</f>
        <v/>
      </c>
      <c r="W5" s="151" t="str">
        <f>'Acuario (Arribado - mortalidad)'!E18</f>
        <v/>
      </c>
      <c r="X5" s="151">
        <f>'Acuario (Arribado - mortalidad)'!F18</f>
        <v>0</v>
      </c>
      <c r="Y5" s="151">
        <f>'Acuario (Arribado - mortalidad)'!H18</f>
        <v>0</v>
      </c>
      <c r="Z5" s="151">
        <f>'Acuario (Arribado - mortalidad)'!I18</f>
        <v>0</v>
      </c>
      <c r="AA5" s="151">
        <f>'Acuario (Arribado - mortalidad)'!J18</f>
        <v>0</v>
      </c>
      <c r="AB5" s="151" t="str">
        <f>'Acuario (Arribado - mortalidad)'!K18</f>
        <v/>
      </c>
      <c r="AC5" s="320" t="str">
        <f>IFERROR(('Acuario (Arribado - mortalidad)'!K18/DatosAll[[#This Row],[N_INDIVIDUOS]])*100,"")</f>
        <v/>
      </c>
      <c r="AD5" s="320" t="str">
        <f>IFERROR(('Acuario (Arribado - mortalidad)'!O18/DatosAll[[#This Row],[N_INDIVIDUOS]])*100,"")</f>
        <v/>
      </c>
      <c r="AE5" s="320" t="str">
        <f>IFERROR(('Acuario (Arribado - mortalidad)'!BG18/DatosAll[[#This Row],[N_INDIVIDUOS]])*100,"")</f>
        <v/>
      </c>
      <c r="AF5" s="320" t="str">
        <f>IFERROR(('Acuario (Arribado - mortalidad)'!BH18/DatosAll[[#This Row],[N_INDIVIDUOS]])*100,"")</f>
        <v/>
      </c>
      <c r="AG5" s="151">
        <f>'Acuario (Arribado - mortalidad)'!M18</f>
        <v>0</v>
      </c>
      <c r="AH5" s="151" t="str">
        <f>'Acuario (Arribado - mortalidad)'!G18</f>
        <v/>
      </c>
      <c r="AI5" s="151">
        <f>'Acuario (Arribado - mortalidad)'!O18</f>
        <v>0</v>
      </c>
      <c r="AJ5" s="151">
        <f>'Acuario (Arribado - mortalidad)'!P18</f>
        <v>0</v>
      </c>
      <c r="AK5" s="151">
        <f>'Acuario (Arribado - mortalidad)'!Q18</f>
        <v>0</v>
      </c>
      <c r="AL5" s="151">
        <f>'Acuario (Arribado - mortalidad)'!R18</f>
        <v>0</v>
      </c>
      <c r="AM5" s="151">
        <f>'Acuario (Arribado - mortalidad)'!S18</f>
        <v>0</v>
      </c>
      <c r="AN5" s="151">
        <f>'Acuario (Arribado - mortalidad)'!T18</f>
        <v>0</v>
      </c>
      <c r="AO5" s="151">
        <f>'Acuario (Arribado - mortalidad)'!U18</f>
        <v>0</v>
      </c>
      <c r="AP5" s="151">
        <f>'Acuario (Arribado - mortalidad)'!V18</f>
        <v>0</v>
      </c>
      <c r="AQ5" s="151">
        <f>'Acuario (Arribado - mortalidad)'!W18</f>
        <v>0</v>
      </c>
      <c r="AR5" s="151">
        <f>'Acuario (Arribado - mortalidad)'!X18</f>
        <v>0</v>
      </c>
      <c r="AS5" s="151">
        <f>'Acuario (Arribado - mortalidad)'!Y18</f>
        <v>0</v>
      </c>
      <c r="AT5" s="151">
        <f>'Acuario (Arribado - mortalidad)'!Z18</f>
        <v>0</v>
      </c>
      <c r="AU5" s="151">
        <f>'Acuario (Arribado - mortalidad)'!AA18</f>
        <v>0</v>
      </c>
      <c r="AV5" s="151">
        <f>'Acuario (Arribado - mortalidad)'!AB18</f>
        <v>0</v>
      </c>
      <c r="AW5" s="151">
        <f>'Acuario (Arribado - mortalidad)'!AC18</f>
        <v>0</v>
      </c>
      <c r="AX5" s="151">
        <f>'Acuario (Arribado - mortalidad)'!AD18</f>
        <v>0</v>
      </c>
      <c r="AY5" s="151">
        <f>'Acuario (Arribado - mortalidad)'!AE18</f>
        <v>0</v>
      </c>
      <c r="AZ5" s="151">
        <f>'Acuario (Arribado - mortalidad)'!AF18</f>
        <v>0</v>
      </c>
      <c r="BA5" s="151">
        <f>'Acuario (Arribado - mortalidad)'!AG18</f>
        <v>0</v>
      </c>
      <c r="BB5" s="151">
        <f>'Acuario (Arribado - mortalidad)'!AH18</f>
        <v>0</v>
      </c>
      <c r="BC5" s="151">
        <f>'Acuario (Arribado - mortalidad)'!AI18</f>
        <v>0</v>
      </c>
      <c r="BD5" s="151">
        <f>'Acuario (Arribado - mortalidad)'!AJ18</f>
        <v>0</v>
      </c>
      <c r="BE5" s="151">
        <f>'Acuario (Arribado - mortalidad)'!AK18</f>
        <v>0</v>
      </c>
      <c r="BF5" s="151">
        <f>'Acuario (Arribado - mortalidad)'!AL18</f>
        <v>0</v>
      </c>
      <c r="BG5" s="151">
        <f>'Acuario (Arribado - mortalidad)'!AM18</f>
        <v>0</v>
      </c>
      <c r="BH5" s="151">
        <f>'Acuario (Arribado - mortalidad)'!AN18</f>
        <v>0</v>
      </c>
      <c r="BI5" s="151">
        <f>'Acuario (Arribado - mortalidad)'!AO18</f>
        <v>0</v>
      </c>
      <c r="BJ5" s="151">
        <f>'Acuario (Arribado - mortalidad)'!AP18</f>
        <v>0</v>
      </c>
      <c r="BK5" s="151">
        <f>'Acuario (Arribado - mortalidad)'!AQ18</f>
        <v>0</v>
      </c>
      <c r="BL5" s="151">
        <f>'Acuario (Arribado - mortalidad)'!AR18</f>
        <v>0</v>
      </c>
      <c r="BM5" s="151" t="str">
        <f>'Acuario (Arribado - mortalidad)'!AS18</f>
        <v/>
      </c>
      <c r="BN5" s="151">
        <f>'Acuario (Arribado - mortalidad)'!AT18</f>
        <v>0</v>
      </c>
      <c r="BO5" s="151">
        <f>'Acuario (Arribado - mortalidad)'!AU18</f>
        <v>0</v>
      </c>
      <c r="BP5" s="151">
        <f>'Acuario (Arribado - mortalidad)'!AV18</f>
        <v>0</v>
      </c>
      <c r="BQ5" s="151" t="str">
        <f>'Acuario (Arribado - mortalidad)'!AW18</f>
        <v/>
      </c>
      <c r="BR5" s="151">
        <f>'Acuario (Arribado - mortalidad)'!AX18</f>
        <v>0</v>
      </c>
      <c r="BS5" s="151">
        <f>'Acuario (Arribado - mortalidad)'!AY18</f>
        <v>0</v>
      </c>
      <c r="BT5" s="151" t="str">
        <f>'Acuario (Arribado - mortalidad)'!AZ18</f>
        <v/>
      </c>
      <c r="BU5" s="151" t="str">
        <f>'Acuario (Arribado - mortalidad)'!BA18</f>
        <v/>
      </c>
      <c r="BV5" s="151" t="str">
        <f>'Acuario (Arribado - mortalidad)'!BB18</f>
        <v/>
      </c>
      <c r="BW5" s="151" t="str">
        <f>'Acuario (Arribado - mortalidad)'!BC18</f>
        <v/>
      </c>
      <c r="BX5" s="151">
        <f>'Acuario (Arribado - mortalidad)'!BD18</f>
        <v>0</v>
      </c>
      <c r="BY5" s="151" t="str">
        <f>'Acuario (Arribado - mortalidad)'!BE18</f>
        <v/>
      </c>
      <c r="BZ5" s="22" t="str">
        <f>'Acuario (Arribado - mortalidad)'!BF18</f>
        <v/>
      </c>
      <c r="CA5" s="151" t="str">
        <f>IF(U5&lt;&gt;0,'Acuario (Arribado - mortalidad)'!$M$5,"")</f>
        <v/>
      </c>
    </row>
    <row r="6" spans="1:79" x14ac:dyDescent="0.25">
      <c r="A6" s="313" t="str">
        <f>IF(U6&lt;&gt;0,'ORDEN DE CUARENTENA'!$AE$2,"")</f>
        <v/>
      </c>
      <c r="B6" s="184" t="str">
        <f>IF(U6&lt;&gt;0,'ORDEN DE CUARENTENA'!$AE$3,"")</f>
        <v/>
      </c>
      <c r="C6" s="168" t="str">
        <f t="shared" si="0"/>
        <v/>
      </c>
      <c r="D6" s="315" t="str">
        <f>IF(U6&lt;&gt;0,'ORDEN DE CUARENTENA'!$I$6,"")</f>
        <v/>
      </c>
      <c r="E6" s="168" t="str">
        <f>IF(U6&lt;&gt;0,TEXT('ORDEN DE CUARENTENA'!$I$6,"aaa"),"")</f>
        <v/>
      </c>
      <c r="F6" s="167" t="str">
        <f>IF(U6&lt;&gt;0,TEXT('ORDEN DE CUARENTENA'!$I$6,"dd"),"")</f>
        <v/>
      </c>
      <c r="G6" s="166" t="str">
        <f>IF(U6&lt;&gt;0,TEXT('ORDEN DE CUARENTENA'!$I$6,"mm"),"")</f>
        <v/>
      </c>
      <c r="H6" s="165" t="str">
        <f>IF(U6&lt;&gt;0,TEXT('ORDEN DE CUARENTENA'!$I$6,"yyy"),"")</f>
        <v/>
      </c>
      <c r="I6" s="151" t="str">
        <f>IF(U6&lt;&gt;0,'ORDEN DE CUARENTENA'!$H$7,"")</f>
        <v/>
      </c>
      <c r="J6" s="151" t="str">
        <f>IF(U6&lt;&gt;0,'ORDEN DE CUARENTENA'!$H$9,"")</f>
        <v/>
      </c>
      <c r="K6" s="151" t="str">
        <f>IF(U6&lt;&gt;0,'ORDEN DE CUARENTENA'!$Q$9,"")</f>
        <v/>
      </c>
      <c r="L6" s="151" t="str">
        <f>IFERROR(VLOOKUP(U6,Item[],4,FALSE),IFERROR(VLOOKUP(U6,Item2[],4,FALSE),""))</f>
        <v/>
      </c>
      <c r="M6" s="151" t="str">
        <f>IFERROR(VLOOKUP(U6,Item[],5,FALSE),IFERROR(VLOOKUP(U6,Item2[],5,FALSE),""))</f>
        <v/>
      </c>
      <c r="N6" s="151" t="str">
        <f>IFERROR(VLOOKUP(W6,SuscepEARs[],2,FALSE),"")</f>
        <v/>
      </c>
      <c r="O6" s="151" t="str">
        <f>IFERROR(VLOOKUP(DatosAll[[#This Row],[ESPECIE]],CITES[],2,FALSE),"")</f>
        <v/>
      </c>
      <c r="P6" s="151">
        <f>IFERROR(VLOOKUP(T6,Hallazgo[],2,FALSE),"")</f>
        <v>0</v>
      </c>
      <c r="Q6" s="151">
        <f>IFERROR(VLOOKUP(T6,Hallazgo[],3,FALSE),"")</f>
        <v>0</v>
      </c>
      <c r="R6" s="151">
        <f>IFERROR(VLOOKUP(T6,Hallazgo[],4,FALSE),"")</f>
        <v>0</v>
      </c>
      <c r="S6" s="151">
        <f>IFERROR(VLOOKUP(T6,Hallazgo[],5,FALSE),"")</f>
        <v>0</v>
      </c>
      <c r="T6" s="151">
        <f>'Acuario (Arribado - mortalidad)'!C19</f>
        <v>0</v>
      </c>
      <c r="U6" s="151">
        <f>'Acuario (Arribado - mortalidad)'!B19</f>
        <v>0</v>
      </c>
      <c r="V6" s="151" t="str">
        <f>'Acuario (Arribado - mortalidad)'!D19</f>
        <v/>
      </c>
      <c r="W6" s="151" t="str">
        <f>'Acuario (Arribado - mortalidad)'!E19</f>
        <v/>
      </c>
      <c r="X6" s="151">
        <f>'Acuario (Arribado - mortalidad)'!F19</f>
        <v>0</v>
      </c>
      <c r="Y6" s="151">
        <f>'Acuario (Arribado - mortalidad)'!H19</f>
        <v>0</v>
      </c>
      <c r="Z6" s="151">
        <f>'Acuario (Arribado - mortalidad)'!I19</f>
        <v>0</v>
      </c>
      <c r="AA6" s="151">
        <f>'Acuario (Arribado - mortalidad)'!J19</f>
        <v>0</v>
      </c>
      <c r="AB6" s="151" t="str">
        <f>'Acuario (Arribado - mortalidad)'!K19</f>
        <v/>
      </c>
      <c r="AC6" s="320" t="str">
        <f>IFERROR(('Acuario (Arribado - mortalidad)'!K19/DatosAll[[#This Row],[N_INDIVIDUOS]])*100,"")</f>
        <v/>
      </c>
      <c r="AD6" s="320" t="str">
        <f>IFERROR(('Acuario (Arribado - mortalidad)'!O19/DatosAll[[#This Row],[N_INDIVIDUOS]])*100,"")</f>
        <v/>
      </c>
      <c r="AE6" s="320" t="str">
        <f>IFERROR(('Acuario (Arribado - mortalidad)'!BG19/DatosAll[[#This Row],[N_INDIVIDUOS]])*100,"")</f>
        <v/>
      </c>
      <c r="AF6" s="320" t="str">
        <f>IFERROR(('Acuario (Arribado - mortalidad)'!BH19/DatosAll[[#This Row],[N_INDIVIDUOS]])*100,"")</f>
        <v/>
      </c>
      <c r="AG6" s="151">
        <f>'Acuario (Arribado - mortalidad)'!M19</f>
        <v>0</v>
      </c>
      <c r="AH6" s="151" t="str">
        <f>'Acuario (Arribado - mortalidad)'!G19</f>
        <v/>
      </c>
      <c r="AI6" s="151">
        <f>'Acuario (Arribado - mortalidad)'!O19</f>
        <v>0</v>
      </c>
      <c r="AJ6" s="151">
        <f>'Acuario (Arribado - mortalidad)'!P19</f>
        <v>0</v>
      </c>
      <c r="AK6" s="151">
        <f>'Acuario (Arribado - mortalidad)'!Q19</f>
        <v>0</v>
      </c>
      <c r="AL6" s="151">
        <f>'Acuario (Arribado - mortalidad)'!R19</f>
        <v>0</v>
      </c>
      <c r="AM6" s="151">
        <f>'Acuario (Arribado - mortalidad)'!S19</f>
        <v>0</v>
      </c>
      <c r="AN6" s="151">
        <f>'Acuario (Arribado - mortalidad)'!T19</f>
        <v>0</v>
      </c>
      <c r="AO6" s="151">
        <f>'Acuario (Arribado - mortalidad)'!U19</f>
        <v>0</v>
      </c>
      <c r="AP6" s="151">
        <f>'Acuario (Arribado - mortalidad)'!V19</f>
        <v>0</v>
      </c>
      <c r="AQ6" s="151">
        <f>'Acuario (Arribado - mortalidad)'!W19</f>
        <v>0</v>
      </c>
      <c r="AR6" s="151">
        <f>'Acuario (Arribado - mortalidad)'!X19</f>
        <v>0</v>
      </c>
      <c r="AS6" s="151">
        <f>'Acuario (Arribado - mortalidad)'!Y19</f>
        <v>0</v>
      </c>
      <c r="AT6" s="151">
        <f>'Acuario (Arribado - mortalidad)'!Z19</f>
        <v>0</v>
      </c>
      <c r="AU6" s="151">
        <f>'Acuario (Arribado - mortalidad)'!AA19</f>
        <v>0</v>
      </c>
      <c r="AV6" s="151">
        <f>'Acuario (Arribado - mortalidad)'!AB19</f>
        <v>0</v>
      </c>
      <c r="AW6" s="151">
        <f>'Acuario (Arribado - mortalidad)'!AC19</f>
        <v>0</v>
      </c>
      <c r="AX6" s="151">
        <f>'Acuario (Arribado - mortalidad)'!AD19</f>
        <v>0</v>
      </c>
      <c r="AY6" s="151">
        <f>'Acuario (Arribado - mortalidad)'!AE19</f>
        <v>0</v>
      </c>
      <c r="AZ6" s="151">
        <f>'Acuario (Arribado - mortalidad)'!AF19</f>
        <v>0</v>
      </c>
      <c r="BA6" s="151">
        <f>'Acuario (Arribado - mortalidad)'!AG19</f>
        <v>0</v>
      </c>
      <c r="BB6" s="151">
        <f>'Acuario (Arribado - mortalidad)'!AH19</f>
        <v>0</v>
      </c>
      <c r="BC6" s="151">
        <f>'Acuario (Arribado - mortalidad)'!AI19</f>
        <v>0</v>
      </c>
      <c r="BD6" s="151">
        <f>'Acuario (Arribado - mortalidad)'!AJ19</f>
        <v>0</v>
      </c>
      <c r="BE6" s="151">
        <f>'Acuario (Arribado - mortalidad)'!AK19</f>
        <v>0</v>
      </c>
      <c r="BF6" s="151">
        <f>'Acuario (Arribado - mortalidad)'!AL19</f>
        <v>0</v>
      </c>
      <c r="BG6" s="151">
        <f>'Acuario (Arribado - mortalidad)'!AM19</f>
        <v>0</v>
      </c>
      <c r="BH6" s="151">
        <f>'Acuario (Arribado - mortalidad)'!AN19</f>
        <v>0</v>
      </c>
      <c r="BI6" s="151">
        <f>'Acuario (Arribado - mortalidad)'!AO19</f>
        <v>0</v>
      </c>
      <c r="BJ6" s="151">
        <f>'Acuario (Arribado - mortalidad)'!AP19</f>
        <v>0</v>
      </c>
      <c r="BK6" s="151">
        <f>'Acuario (Arribado - mortalidad)'!AQ19</f>
        <v>0</v>
      </c>
      <c r="BL6" s="151">
        <f>'Acuario (Arribado - mortalidad)'!AR19</f>
        <v>0</v>
      </c>
      <c r="BM6" s="151" t="str">
        <f>'Acuario (Arribado - mortalidad)'!AS19</f>
        <v/>
      </c>
      <c r="BN6" s="151">
        <f>'Acuario (Arribado - mortalidad)'!AT19</f>
        <v>0</v>
      </c>
      <c r="BO6" s="151">
        <f>'Acuario (Arribado - mortalidad)'!AU19</f>
        <v>0</v>
      </c>
      <c r="BP6" s="151">
        <f>'Acuario (Arribado - mortalidad)'!AV19</f>
        <v>0</v>
      </c>
      <c r="BQ6" s="151" t="str">
        <f>'Acuario (Arribado - mortalidad)'!AW19</f>
        <v/>
      </c>
      <c r="BR6" s="151">
        <f>'Acuario (Arribado - mortalidad)'!AX19</f>
        <v>0</v>
      </c>
      <c r="BS6" s="151">
        <f>'Acuario (Arribado - mortalidad)'!AY19</f>
        <v>0</v>
      </c>
      <c r="BT6" s="151" t="str">
        <f>'Acuario (Arribado - mortalidad)'!AZ19</f>
        <v/>
      </c>
      <c r="BU6" s="151" t="str">
        <f>'Acuario (Arribado - mortalidad)'!BA19</f>
        <v/>
      </c>
      <c r="BV6" s="151" t="str">
        <f>'Acuario (Arribado - mortalidad)'!BB19</f>
        <v/>
      </c>
      <c r="BW6" s="151" t="str">
        <f>'Acuario (Arribado - mortalidad)'!BC19</f>
        <v/>
      </c>
      <c r="BX6" s="151">
        <f>'Acuario (Arribado - mortalidad)'!BD19</f>
        <v>0</v>
      </c>
      <c r="BY6" s="151" t="str">
        <f>'Acuario (Arribado - mortalidad)'!BE19</f>
        <v/>
      </c>
      <c r="BZ6" s="22" t="str">
        <f>'Acuario (Arribado - mortalidad)'!BF19</f>
        <v/>
      </c>
      <c r="CA6" s="151" t="str">
        <f>IF(U6&lt;&gt;0,'Acuario (Arribado - mortalidad)'!$M$5,"")</f>
        <v/>
      </c>
    </row>
    <row r="7" spans="1:79" x14ac:dyDescent="0.25">
      <c r="A7" s="313" t="str">
        <f>IF(U7&lt;&gt;0,'ORDEN DE CUARENTENA'!$AE$2,"")</f>
        <v/>
      </c>
      <c r="B7" s="184" t="str">
        <f>IF(U7&lt;&gt;0,'ORDEN DE CUARENTENA'!$AE$3,"")</f>
        <v/>
      </c>
      <c r="C7" s="168" t="str">
        <f t="shared" si="0"/>
        <v/>
      </c>
      <c r="D7" s="315" t="str">
        <f>IF(U7&lt;&gt;0,'ORDEN DE CUARENTENA'!$I$6,"")</f>
        <v/>
      </c>
      <c r="E7" s="168" t="str">
        <f>IF(U7&lt;&gt;0,TEXT('ORDEN DE CUARENTENA'!$I$6,"aaa"),"")</f>
        <v/>
      </c>
      <c r="F7" s="167" t="str">
        <f>IF(U7&lt;&gt;0,TEXT('ORDEN DE CUARENTENA'!$I$6,"dd"),"")</f>
        <v/>
      </c>
      <c r="G7" s="166" t="str">
        <f>IF(U7&lt;&gt;0,TEXT('ORDEN DE CUARENTENA'!$I$6,"mm"),"")</f>
        <v/>
      </c>
      <c r="H7" s="165" t="str">
        <f>IF(U7&lt;&gt;0,TEXT('ORDEN DE CUARENTENA'!$I$6,"yyy"),"")</f>
        <v/>
      </c>
      <c r="I7" s="151" t="str">
        <f>IF(U7&lt;&gt;0,'ORDEN DE CUARENTENA'!$H$7,"")</f>
        <v/>
      </c>
      <c r="J7" s="151" t="str">
        <f>IF(U7&lt;&gt;0,'ORDEN DE CUARENTENA'!$H$9,"")</f>
        <v/>
      </c>
      <c r="K7" s="151" t="str">
        <f>IF(U7&lt;&gt;0,'ORDEN DE CUARENTENA'!$Q$9,"")</f>
        <v/>
      </c>
      <c r="L7" s="151" t="str">
        <f>IFERROR(VLOOKUP(U7,Item[],4,FALSE),IFERROR(VLOOKUP(U7,Item2[],4,FALSE),""))</f>
        <v/>
      </c>
      <c r="M7" s="151" t="str">
        <f>IFERROR(VLOOKUP(U7,Item[],5,FALSE),IFERROR(VLOOKUP(U7,Item2[],5,FALSE),""))</f>
        <v/>
      </c>
      <c r="N7" s="151" t="str">
        <f>IFERROR(VLOOKUP(W7,SuscepEARs[],2,FALSE),"")</f>
        <v/>
      </c>
      <c r="O7" s="151" t="str">
        <f>IFERROR(VLOOKUP(DatosAll[[#This Row],[ESPECIE]],CITES[],2,FALSE),"")</f>
        <v/>
      </c>
      <c r="P7" s="151">
        <f>IFERROR(VLOOKUP(T7,Hallazgo[],2,FALSE),"")</f>
        <v>0</v>
      </c>
      <c r="Q7" s="151">
        <f>IFERROR(VLOOKUP(T7,Hallazgo[],3,FALSE),"")</f>
        <v>0</v>
      </c>
      <c r="R7" s="151">
        <f>IFERROR(VLOOKUP(T7,Hallazgo[],4,FALSE),"")</f>
        <v>0</v>
      </c>
      <c r="S7" s="151">
        <f>IFERROR(VLOOKUP(T7,Hallazgo[],5,FALSE),"")</f>
        <v>0</v>
      </c>
      <c r="T7" s="151">
        <f>'Acuario (Arribado - mortalidad)'!C20</f>
        <v>0</v>
      </c>
      <c r="U7" s="151">
        <f>'Acuario (Arribado - mortalidad)'!B20</f>
        <v>0</v>
      </c>
      <c r="V7" s="151" t="str">
        <f>'Acuario (Arribado - mortalidad)'!D20</f>
        <v/>
      </c>
      <c r="W7" s="151" t="str">
        <f>'Acuario (Arribado - mortalidad)'!E20</f>
        <v/>
      </c>
      <c r="X7" s="151">
        <f>'Acuario (Arribado - mortalidad)'!F20</f>
        <v>0</v>
      </c>
      <c r="Y7" s="151">
        <f>'Acuario (Arribado - mortalidad)'!H20</f>
        <v>0</v>
      </c>
      <c r="Z7" s="151">
        <f>'Acuario (Arribado - mortalidad)'!I20</f>
        <v>0</v>
      </c>
      <c r="AA7" s="151">
        <f>'Acuario (Arribado - mortalidad)'!J20</f>
        <v>0</v>
      </c>
      <c r="AB7" s="151" t="str">
        <f>'Acuario (Arribado - mortalidad)'!K20</f>
        <v/>
      </c>
      <c r="AC7" s="320" t="str">
        <f>IFERROR(('Acuario (Arribado - mortalidad)'!K20/DatosAll[[#This Row],[N_INDIVIDUOS]])*100,"")</f>
        <v/>
      </c>
      <c r="AD7" s="320" t="str">
        <f>IFERROR(('Acuario (Arribado - mortalidad)'!O20/DatosAll[[#This Row],[N_INDIVIDUOS]])*100,"")</f>
        <v/>
      </c>
      <c r="AE7" s="320" t="str">
        <f>IFERROR(('Acuario (Arribado - mortalidad)'!BG20/DatosAll[[#This Row],[N_INDIVIDUOS]])*100,"")</f>
        <v/>
      </c>
      <c r="AF7" s="320" t="str">
        <f>IFERROR(('Acuario (Arribado - mortalidad)'!BH20/DatosAll[[#This Row],[N_INDIVIDUOS]])*100,"")</f>
        <v/>
      </c>
      <c r="AG7" s="151">
        <f>'Acuario (Arribado - mortalidad)'!M20</f>
        <v>0</v>
      </c>
      <c r="AH7" s="151" t="str">
        <f>'Acuario (Arribado - mortalidad)'!G20</f>
        <v/>
      </c>
      <c r="AI7" s="151">
        <f>'Acuario (Arribado - mortalidad)'!O20</f>
        <v>0</v>
      </c>
      <c r="AJ7" s="151">
        <f>'Acuario (Arribado - mortalidad)'!P20</f>
        <v>0</v>
      </c>
      <c r="AK7" s="151">
        <f>'Acuario (Arribado - mortalidad)'!Q20</f>
        <v>0</v>
      </c>
      <c r="AL7" s="151">
        <f>'Acuario (Arribado - mortalidad)'!R20</f>
        <v>0</v>
      </c>
      <c r="AM7" s="151">
        <f>'Acuario (Arribado - mortalidad)'!S20</f>
        <v>0</v>
      </c>
      <c r="AN7" s="151">
        <f>'Acuario (Arribado - mortalidad)'!T20</f>
        <v>0</v>
      </c>
      <c r="AO7" s="151">
        <f>'Acuario (Arribado - mortalidad)'!U20</f>
        <v>0</v>
      </c>
      <c r="AP7" s="151">
        <f>'Acuario (Arribado - mortalidad)'!V20</f>
        <v>0</v>
      </c>
      <c r="AQ7" s="151">
        <f>'Acuario (Arribado - mortalidad)'!W20</f>
        <v>0</v>
      </c>
      <c r="AR7" s="151">
        <f>'Acuario (Arribado - mortalidad)'!X20</f>
        <v>0</v>
      </c>
      <c r="AS7" s="151">
        <f>'Acuario (Arribado - mortalidad)'!Y20</f>
        <v>0</v>
      </c>
      <c r="AT7" s="151">
        <f>'Acuario (Arribado - mortalidad)'!Z20</f>
        <v>0</v>
      </c>
      <c r="AU7" s="151">
        <f>'Acuario (Arribado - mortalidad)'!AA20</f>
        <v>0</v>
      </c>
      <c r="AV7" s="151">
        <f>'Acuario (Arribado - mortalidad)'!AB20</f>
        <v>0</v>
      </c>
      <c r="AW7" s="151">
        <f>'Acuario (Arribado - mortalidad)'!AC20</f>
        <v>0</v>
      </c>
      <c r="AX7" s="151">
        <f>'Acuario (Arribado - mortalidad)'!AD20</f>
        <v>0</v>
      </c>
      <c r="AY7" s="151">
        <f>'Acuario (Arribado - mortalidad)'!AE20</f>
        <v>0</v>
      </c>
      <c r="AZ7" s="151">
        <f>'Acuario (Arribado - mortalidad)'!AF20</f>
        <v>0</v>
      </c>
      <c r="BA7" s="151">
        <f>'Acuario (Arribado - mortalidad)'!AG20</f>
        <v>0</v>
      </c>
      <c r="BB7" s="151">
        <f>'Acuario (Arribado - mortalidad)'!AH20</f>
        <v>0</v>
      </c>
      <c r="BC7" s="151">
        <f>'Acuario (Arribado - mortalidad)'!AI20</f>
        <v>0</v>
      </c>
      <c r="BD7" s="151">
        <f>'Acuario (Arribado - mortalidad)'!AJ20</f>
        <v>0</v>
      </c>
      <c r="BE7" s="151">
        <f>'Acuario (Arribado - mortalidad)'!AK20</f>
        <v>0</v>
      </c>
      <c r="BF7" s="151">
        <f>'Acuario (Arribado - mortalidad)'!AL20</f>
        <v>0</v>
      </c>
      <c r="BG7" s="151">
        <f>'Acuario (Arribado - mortalidad)'!AM20</f>
        <v>0</v>
      </c>
      <c r="BH7" s="151">
        <f>'Acuario (Arribado - mortalidad)'!AN20</f>
        <v>0</v>
      </c>
      <c r="BI7" s="151">
        <f>'Acuario (Arribado - mortalidad)'!AO20</f>
        <v>0</v>
      </c>
      <c r="BJ7" s="151">
        <f>'Acuario (Arribado - mortalidad)'!AP20</f>
        <v>0</v>
      </c>
      <c r="BK7" s="151">
        <f>'Acuario (Arribado - mortalidad)'!AQ20</f>
        <v>0</v>
      </c>
      <c r="BL7" s="151">
        <f>'Acuario (Arribado - mortalidad)'!AR20</f>
        <v>0</v>
      </c>
      <c r="BM7" s="151" t="str">
        <f>'Acuario (Arribado - mortalidad)'!AS20</f>
        <v/>
      </c>
      <c r="BN7" s="151">
        <f>'Acuario (Arribado - mortalidad)'!AT20</f>
        <v>0</v>
      </c>
      <c r="BO7" s="151">
        <f>'Acuario (Arribado - mortalidad)'!AU20</f>
        <v>0</v>
      </c>
      <c r="BP7" s="151">
        <f>'Acuario (Arribado - mortalidad)'!AV20</f>
        <v>0</v>
      </c>
      <c r="BQ7" s="151" t="str">
        <f>'Acuario (Arribado - mortalidad)'!AW20</f>
        <v/>
      </c>
      <c r="BR7" s="151">
        <f>'Acuario (Arribado - mortalidad)'!AX20</f>
        <v>0</v>
      </c>
      <c r="BS7" s="151">
        <f>'Acuario (Arribado - mortalidad)'!AY20</f>
        <v>0</v>
      </c>
      <c r="BT7" s="151" t="str">
        <f>'Acuario (Arribado - mortalidad)'!AZ20</f>
        <v/>
      </c>
      <c r="BU7" s="151" t="str">
        <f>'Acuario (Arribado - mortalidad)'!BA20</f>
        <v/>
      </c>
      <c r="BV7" s="151" t="str">
        <f>'Acuario (Arribado - mortalidad)'!BB20</f>
        <v/>
      </c>
      <c r="BW7" s="151" t="str">
        <f>'Acuario (Arribado - mortalidad)'!BC20</f>
        <v/>
      </c>
      <c r="BX7" s="151">
        <f>'Acuario (Arribado - mortalidad)'!BD20</f>
        <v>0</v>
      </c>
      <c r="BY7" s="151" t="str">
        <f>'Acuario (Arribado - mortalidad)'!BE20</f>
        <v/>
      </c>
      <c r="BZ7" s="22" t="str">
        <f>'Acuario (Arribado - mortalidad)'!BF20</f>
        <v/>
      </c>
      <c r="CA7" s="151" t="str">
        <f>IF(U7&lt;&gt;0,'Acuario (Arribado - mortalidad)'!$M$5,"")</f>
        <v/>
      </c>
    </row>
    <row r="8" spans="1:79" x14ac:dyDescent="0.25">
      <c r="A8" s="313" t="str">
        <f>IF(U8&lt;&gt;0,'ORDEN DE CUARENTENA'!$AE$2,"")</f>
        <v/>
      </c>
      <c r="B8" s="184" t="str">
        <f>IF(U8&lt;&gt;0,'ORDEN DE CUARENTENA'!$AE$3,"")</f>
        <v/>
      </c>
      <c r="C8" s="168" t="str">
        <f t="shared" si="0"/>
        <v/>
      </c>
      <c r="D8" s="315" t="str">
        <f>IF(U8&lt;&gt;0,'ORDEN DE CUARENTENA'!$I$6,"")</f>
        <v/>
      </c>
      <c r="E8" s="168" t="str">
        <f>IF(U8&lt;&gt;0,TEXT('ORDEN DE CUARENTENA'!$I$6,"aaa"),"")</f>
        <v/>
      </c>
      <c r="F8" s="167" t="str">
        <f>IF(U8&lt;&gt;0,TEXT('ORDEN DE CUARENTENA'!$I$6,"dd"),"")</f>
        <v/>
      </c>
      <c r="G8" s="166" t="str">
        <f>IF(U8&lt;&gt;0,TEXT('ORDEN DE CUARENTENA'!$I$6,"mm"),"")</f>
        <v/>
      </c>
      <c r="H8" s="165" t="str">
        <f>IF(U8&lt;&gt;0,TEXT('ORDEN DE CUARENTENA'!$I$6,"yyy"),"")</f>
        <v/>
      </c>
      <c r="I8" s="151" t="str">
        <f>IF(U8&lt;&gt;0,'ORDEN DE CUARENTENA'!$H$7,"")</f>
        <v/>
      </c>
      <c r="J8" s="151" t="str">
        <f>IF(U8&lt;&gt;0,'ORDEN DE CUARENTENA'!$H$9,"")</f>
        <v/>
      </c>
      <c r="K8" s="151" t="str">
        <f>IF(U8&lt;&gt;0,'ORDEN DE CUARENTENA'!$Q$9,"")</f>
        <v/>
      </c>
      <c r="L8" s="151" t="str">
        <f>IFERROR(VLOOKUP(U8,Item[],4,FALSE),IFERROR(VLOOKUP(U8,Item2[],4,FALSE),""))</f>
        <v/>
      </c>
      <c r="M8" s="151" t="str">
        <f>IFERROR(VLOOKUP(U8,Item[],5,FALSE),IFERROR(VLOOKUP(U8,Item2[],5,FALSE),""))</f>
        <v/>
      </c>
      <c r="N8" s="151" t="str">
        <f>IFERROR(VLOOKUP(W8,SuscepEARs[],2,FALSE),"")</f>
        <v/>
      </c>
      <c r="O8" s="151" t="str">
        <f>IFERROR(VLOOKUP(DatosAll[[#This Row],[ESPECIE]],CITES[],2,FALSE),"")</f>
        <v/>
      </c>
      <c r="P8" s="151">
        <f>IFERROR(VLOOKUP(T8,Hallazgo[],2,FALSE),"")</f>
        <v>0</v>
      </c>
      <c r="Q8" s="151">
        <f>IFERROR(VLOOKUP(T8,Hallazgo[],3,FALSE),"")</f>
        <v>0</v>
      </c>
      <c r="R8" s="151">
        <f>IFERROR(VLOOKUP(T8,Hallazgo[],4,FALSE),"")</f>
        <v>0</v>
      </c>
      <c r="S8" s="151">
        <f>IFERROR(VLOOKUP(T8,Hallazgo[],5,FALSE),"")</f>
        <v>0</v>
      </c>
      <c r="T8" s="151">
        <f>'Acuario (Arribado - mortalidad)'!C21</f>
        <v>0</v>
      </c>
      <c r="U8" s="151">
        <f>'Acuario (Arribado - mortalidad)'!B21</f>
        <v>0</v>
      </c>
      <c r="V8" s="151" t="str">
        <f>'Acuario (Arribado - mortalidad)'!D21</f>
        <v/>
      </c>
      <c r="W8" s="151" t="str">
        <f>'Acuario (Arribado - mortalidad)'!E21</f>
        <v/>
      </c>
      <c r="X8" s="151">
        <f>'Acuario (Arribado - mortalidad)'!F21</f>
        <v>0</v>
      </c>
      <c r="Y8" s="151">
        <f>'Acuario (Arribado - mortalidad)'!H21</f>
        <v>0</v>
      </c>
      <c r="Z8" s="151">
        <f>'Acuario (Arribado - mortalidad)'!I21</f>
        <v>0</v>
      </c>
      <c r="AA8" s="151">
        <f>'Acuario (Arribado - mortalidad)'!J21</f>
        <v>0</v>
      </c>
      <c r="AB8" s="151" t="str">
        <f>'Acuario (Arribado - mortalidad)'!K21</f>
        <v/>
      </c>
      <c r="AC8" s="320" t="str">
        <f>IFERROR(('Acuario (Arribado - mortalidad)'!K21/DatosAll[[#This Row],[N_INDIVIDUOS]])*100,"")</f>
        <v/>
      </c>
      <c r="AD8" s="320" t="str">
        <f>IFERROR(('Acuario (Arribado - mortalidad)'!O21/DatosAll[[#This Row],[N_INDIVIDUOS]])*100,"")</f>
        <v/>
      </c>
      <c r="AE8" s="320" t="str">
        <f>IFERROR(('Acuario (Arribado - mortalidad)'!BG21/DatosAll[[#This Row],[N_INDIVIDUOS]])*100,"")</f>
        <v/>
      </c>
      <c r="AF8" s="320" t="str">
        <f>IFERROR(('Acuario (Arribado - mortalidad)'!BH21/DatosAll[[#This Row],[N_INDIVIDUOS]])*100,"")</f>
        <v/>
      </c>
      <c r="AG8" s="151">
        <f>'Acuario (Arribado - mortalidad)'!M21</f>
        <v>0</v>
      </c>
      <c r="AH8" s="151" t="str">
        <f>'Acuario (Arribado - mortalidad)'!G21</f>
        <v/>
      </c>
      <c r="AI8" s="151">
        <f>'Acuario (Arribado - mortalidad)'!O21</f>
        <v>0</v>
      </c>
      <c r="AJ8" s="151">
        <f>'Acuario (Arribado - mortalidad)'!P21</f>
        <v>0</v>
      </c>
      <c r="AK8" s="151">
        <f>'Acuario (Arribado - mortalidad)'!Q21</f>
        <v>0</v>
      </c>
      <c r="AL8" s="151">
        <f>'Acuario (Arribado - mortalidad)'!R21</f>
        <v>0</v>
      </c>
      <c r="AM8" s="151">
        <f>'Acuario (Arribado - mortalidad)'!S21</f>
        <v>0</v>
      </c>
      <c r="AN8" s="151">
        <f>'Acuario (Arribado - mortalidad)'!T21</f>
        <v>0</v>
      </c>
      <c r="AO8" s="151">
        <f>'Acuario (Arribado - mortalidad)'!U21</f>
        <v>0</v>
      </c>
      <c r="AP8" s="151">
        <f>'Acuario (Arribado - mortalidad)'!V21</f>
        <v>0</v>
      </c>
      <c r="AQ8" s="151">
        <f>'Acuario (Arribado - mortalidad)'!W21</f>
        <v>0</v>
      </c>
      <c r="AR8" s="151">
        <f>'Acuario (Arribado - mortalidad)'!X21</f>
        <v>0</v>
      </c>
      <c r="AS8" s="151">
        <f>'Acuario (Arribado - mortalidad)'!Y21</f>
        <v>0</v>
      </c>
      <c r="AT8" s="151">
        <f>'Acuario (Arribado - mortalidad)'!Z21</f>
        <v>0</v>
      </c>
      <c r="AU8" s="151">
        <f>'Acuario (Arribado - mortalidad)'!AA21</f>
        <v>0</v>
      </c>
      <c r="AV8" s="151">
        <f>'Acuario (Arribado - mortalidad)'!AB21</f>
        <v>0</v>
      </c>
      <c r="AW8" s="151">
        <f>'Acuario (Arribado - mortalidad)'!AC21</f>
        <v>0</v>
      </c>
      <c r="AX8" s="151">
        <f>'Acuario (Arribado - mortalidad)'!AD21</f>
        <v>0</v>
      </c>
      <c r="AY8" s="151">
        <f>'Acuario (Arribado - mortalidad)'!AE21</f>
        <v>0</v>
      </c>
      <c r="AZ8" s="151">
        <f>'Acuario (Arribado - mortalidad)'!AF21</f>
        <v>0</v>
      </c>
      <c r="BA8" s="151">
        <f>'Acuario (Arribado - mortalidad)'!AG21</f>
        <v>0</v>
      </c>
      <c r="BB8" s="151">
        <f>'Acuario (Arribado - mortalidad)'!AH21</f>
        <v>0</v>
      </c>
      <c r="BC8" s="151">
        <f>'Acuario (Arribado - mortalidad)'!AI21</f>
        <v>0</v>
      </c>
      <c r="BD8" s="151">
        <f>'Acuario (Arribado - mortalidad)'!AJ21</f>
        <v>0</v>
      </c>
      <c r="BE8" s="151">
        <f>'Acuario (Arribado - mortalidad)'!AK21</f>
        <v>0</v>
      </c>
      <c r="BF8" s="151">
        <f>'Acuario (Arribado - mortalidad)'!AL21</f>
        <v>0</v>
      </c>
      <c r="BG8" s="151">
        <f>'Acuario (Arribado - mortalidad)'!AM21</f>
        <v>0</v>
      </c>
      <c r="BH8" s="151">
        <f>'Acuario (Arribado - mortalidad)'!AN21</f>
        <v>0</v>
      </c>
      <c r="BI8" s="151">
        <f>'Acuario (Arribado - mortalidad)'!AO21</f>
        <v>0</v>
      </c>
      <c r="BJ8" s="151">
        <f>'Acuario (Arribado - mortalidad)'!AP21</f>
        <v>0</v>
      </c>
      <c r="BK8" s="151">
        <f>'Acuario (Arribado - mortalidad)'!AQ21</f>
        <v>0</v>
      </c>
      <c r="BL8" s="151">
        <f>'Acuario (Arribado - mortalidad)'!AR21</f>
        <v>0</v>
      </c>
      <c r="BM8" s="151" t="str">
        <f>'Acuario (Arribado - mortalidad)'!AS21</f>
        <v/>
      </c>
      <c r="BN8" s="151">
        <f>'Acuario (Arribado - mortalidad)'!AT21</f>
        <v>0</v>
      </c>
      <c r="BO8" s="151">
        <f>'Acuario (Arribado - mortalidad)'!AU21</f>
        <v>0</v>
      </c>
      <c r="BP8" s="151">
        <f>'Acuario (Arribado - mortalidad)'!AV21</f>
        <v>0</v>
      </c>
      <c r="BQ8" s="151" t="str">
        <f>'Acuario (Arribado - mortalidad)'!AW21</f>
        <v/>
      </c>
      <c r="BR8" s="151">
        <f>'Acuario (Arribado - mortalidad)'!AX21</f>
        <v>0</v>
      </c>
      <c r="BS8" s="151">
        <f>'Acuario (Arribado - mortalidad)'!AY21</f>
        <v>0</v>
      </c>
      <c r="BT8" s="151" t="str">
        <f>'Acuario (Arribado - mortalidad)'!AZ21</f>
        <v/>
      </c>
      <c r="BU8" s="151" t="str">
        <f>'Acuario (Arribado - mortalidad)'!BA21</f>
        <v/>
      </c>
      <c r="BV8" s="151" t="str">
        <f>'Acuario (Arribado - mortalidad)'!BB21</f>
        <v/>
      </c>
      <c r="BW8" s="151" t="str">
        <f>'Acuario (Arribado - mortalidad)'!BC21</f>
        <v/>
      </c>
      <c r="BX8" s="151">
        <f>'Acuario (Arribado - mortalidad)'!BD21</f>
        <v>0</v>
      </c>
      <c r="BY8" s="151" t="str">
        <f>'Acuario (Arribado - mortalidad)'!BE21</f>
        <v/>
      </c>
      <c r="BZ8" s="22" t="str">
        <f>'Acuario (Arribado - mortalidad)'!BF21</f>
        <v/>
      </c>
      <c r="CA8" s="151" t="str">
        <f>IF(U8&lt;&gt;0,'Acuario (Arribado - mortalidad)'!$M$5,"")</f>
        <v/>
      </c>
    </row>
    <row r="9" spans="1:79" x14ac:dyDescent="0.25">
      <c r="A9" s="313" t="str">
        <f>IF(U9&lt;&gt;0,'ORDEN DE CUARENTENA'!$AE$2,"")</f>
        <v/>
      </c>
      <c r="B9" s="184" t="str">
        <f>IF(U9&lt;&gt;0,'ORDEN DE CUARENTENA'!$AE$3,"")</f>
        <v/>
      </c>
      <c r="C9" s="168" t="str">
        <f t="shared" si="0"/>
        <v/>
      </c>
      <c r="D9" s="315" t="str">
        <f>IF(U9&lt;&gt;0,'ORDEN DE CUARENTENA'!$I$6,"")</f>
        <v/>
      </c>
      <c r="E9" s="168" t="str">
        <f>IF(U9&lt;&gt;0,TEXT('ORDEN DE CUARENTENA'!$I$6,"aaa"),"")</f>
        <v/>
      </c>
      <c r="F9" s="167" t="str">
        <f>IF(U9&lt;&gt;0,TEXT('ORDEN DE CUARENTENA'!$I$6,"dd"),"")</f>
        <v/>
      </c>
      <c r="G9" s="166" t="str">
        <f>IF(U9&lt;&gt;0,TEXT('ORDEN DE CUARENTENA'!$I$6,"mm"),"")</f>
        <v/>
      </c>
      <c r="H9" s="165" t="str">
        <f>IF(U9&lt;&gt;0,TEXT('ORDEN DE CUARENTENA'!$I$6,"yyy"),"")</f>
        <v/>
      </c>
      <c r="I9" s="151" t="str">
        <f>IF(U9&lt;&gt;0,'ORDEN DE CUARENTENA'!$H$7,"")</f>
        <v/>
      </c>
      <c r="J9" s="151" t="str">
        <f>IF(U9&lt;&gt;0,'ORDEN DE CUARENTENA'!$H$9,"")</f>
        <v/>
      </c>
      <c r="K9" s="151" t="str">
        <f>IF(U9&lt;&gt;0,'ORDEN DE CUARENTENA'!$Q$9,"")</f>
        <v/>
      </c>
      <c r="L9" s="151" t="str">
        <f>IFERROR(VLOOKUP(U9,Item[],4,FALSE),IFERROR(VLOOKUP(U9,Item2[],4,FALSE),""))</f>
        <v/>
      </c>
      <c r="M9" s="151" t="str">
        <f>IFERROR(VLOOKUP(U9,Item[],5,FALSE),IFERROR(VLOOKUP(U9,Item2[],5,FALSE),""))</f>
        <v/>
      </c>
      <c r="N9" s="151" t="str">
        <f>IFERROR(VLOOKUP(W9,SuscepEARs[],2,FALSE),"")</f>
        <v/>
      </c>
      <c r="O9" s="151" t="str">
        <f>IFERROR(VLOOKUP(DatosAll[[#This Row],[ESPECIE]],CITES[],2,FALSE),"")</f>
        <v/>
      </c>
      <c r="P9" s="151">
        <f>IFERROR(VLOOKUP(T9,Hallazgo[],2,FALSE),"")</f>
        <v>0</v>
      </c>
      <c r="Q9" s="151">
        <f>IFERROR(VLOOKUP(T9,Hallazgo[],3,FALSE),"")</f>
        <v>0</v>
      </c>
      <c r="R9" s="151">
        <f>IFERROR(VLOOKUP(T9,Hallazgo[],4,FALSE),"")</f>
        <v>0</v>
      </c>
      <c r="S9" s="151">
        <f>IFERROR(VLOOKUP(T9,Hallazgo[],5,FALSE),"")</f>
        <v>0</v>
      </c>
      <c r="T9" s="151">
        <f>'Acuario (Arribado - mortalidad)'!C22</f>
        <v>0</v>
      </c>
      <c r="U9" s="151">
        <f>'Acuario (Arribado - mortalidad)'!B22</f>
        <v>0</v>
      </c>
      <c r="V9" s="151" t="str">
        <f>'Acuario (Arribado - mortalidad)'!D22</f>
        <v/>
      </c>
      <c r="W9" s="151" t="str">
        <f>'Acuario (Arribado - mortalidad)'!E22</f>
        <v/>
      </c>
      <c r="X9" s="151">
        <f>'Acuario (Arribado - mortalidad)'!F22</f>
        <v>0</v>
      </c>
      <c r="Y9" s="151">
        <f>'Acuario (Arribado - mortalidad)'!H22</f>
        <v>0</v>
      </c>
      <c r="Z9" s="151">
        <f>'Acuario (Arribado - mortalidad)'!I22</f>
        <v>0</v>
      </c>
      <c r="AA9" s="151">
        <f>'Acuario (Arribado - mortalidad)'!J22</f>
        <v>0</v>
      </c>
      <c r="AB9" s="151" t="str">
        <f>'Acuario (Arribado - mortalidad)'!K22</f>
        <v/>
      </c>
      <c r="AC9" s="320" t="str">
        <f>IFERROR(('Acuario (Arribado - mortalidad)'!K22/DatosAll[[#This Row],[N_INDIVIDUOS]])*100,"")</f>
        <v/>
      </c>
      <c r="AD9" s="320" t="str">
        <f>IFERROR(('Acuario (Arribado - mortalidad)'!O22/DatosAll[[#This Row],[N_INDIVIDUOS]])*100,"")</f>
        <v/>
      </c>
      <c r="AE9" s="320" t="str">
        <f>IFERROR(('Acuario (Arribado - mortalidad)'!BG22/DatosAll[[#This Row],[N_INDIVIDUOS]])*100,"")</f>
        <v/>
      </c>
      <c r="AF9" s="320" t="str">
        <f>IFERROR(('Acuario (Arribado - mortalidad)'!BH22/DatosAll[[#This Row],[N_INDIVIDUOS]])*100,"")</f>
        <v/>
      </c>
      <c r="AG9" s="151">
        <f>'Acuario (Arribado - mortalidad)'!M22</f>
        <v>0</v>
      </c>
      <c r="AH9" s="151" t="str">
        <f>'Acuario (Arribado - mortalidad)'!G22</f>
        <v/>
      </c>
      <c r="AI9" s="151">
        <f>'Acuario (Arribado - mortalidad)'!O22</f>
        <v>0</v>
      </c>
      <c r="AJ9" s="151">
        <f>'Acuario (Arribado - mortalidad)'!P22</f>
        <v>0</v>
      </c>
      <c r="AK9" s="151">
        <f>'Acuario (Arribado - mortalidad)'!Q22</f>
        <v>0</v>
      </c>
      <c r="AL9" s="151">
        <f>'Acuario (Arribado - mortalidad)'!R22</f>
        <v>0</v>
      </c>
      <c r="AM9" s="151">
        <f>'Acuario (Arribado - mortalidad)'!S22</f>
        <v>0</v>
      </c>
      <c r="AN9" s="151">
        <f>'Acuario (Arribado - mortalidad)'!T22</f>
        <v>0</v>
      </c>
      <c r="AO9" s="151">
        <f>'Acuario (Arribado - mortalidad)'!U22</f>
        <v>0</v>
      </c>
      <c r="AP9" s="151">
        <f>'Acuario (Arribado - mortalidad)'!V22</f>
        <v>0</v>
      </c>
      <c r="AQ9" s="151">
        <f>'Acuario (Arribado - mortalidad)'!W22</f>
        <v>0</v>
      </c>
      <c r="AR9" s="151">
        <f>'Acuario (Arribado - mortalidad)'!X22</f>
        <v>0</v>
      </c>
      <c r="AS9" s="151">
        <f>'Acuario (Arribado - mortalidad)'!Y22</f>
        <v>0</v>
      </c>
      <c r="AT9" s="151">
        <f>'Acuario (Arribado - mortalidad)'!Z22</f>
        <v>0</v>
      </c>
      <c r="AU9" s="151">
        <f>'Acuario (Arribado - mortalidad)'!AA22</f>
        <v>0</v>
      </c>
      <c r="AV9" s="151">
        <f>'Acuario (Arribado - mortalidad)'!AB22</f>
        <v>0</v>
      </c>
      <c r="AW9" s="151">
        <f>'Acuario (Arribado - mortalidad)'!AC22</f>
        <v>0</v>
      </c>
      <c r="AX9" s="151">
        <f>'Acuario (Arribado - mortalidad)'!AD22</f>
        <v>0</v>
      </c>
      <c r="AY9" s="151">
        <f>'Acuario (Arribado - mortalidad)'!AE22</f>
        <v>0</v>
      </c>
      <c r="AZ9" s="151">
        <f>'Acuario (Arribado - mortalidad)'!AF22</f>
        <v>0</v>
      </c>
      <c r="BA9" s="151">
        <f>'Acuario (Arribado - mortalidad)'!AG22</f>
        <v>0</v>
      </c>
      <c r="BB9" s="151">
        <f>'Acuario (Arribado - mortalidad)'!AH22</f>
        <v>0</v>
      </c>
      <c r="BC9" s="151">
        <f>'Acuario (Arribado - mortalidad)'!AI22</f>
        <v>0</v>
      </c>
      <c r="BD9" s="151">
        <f>'Acuario (Arribado - mortalidad)'!AJ22</f>
        <v>0</v>
      </c>
      <c r="BE9" s="151">
        <f>'Acuario (Arribado - mortalidad)'!AK22</f>
        <v>0</v>
      </c>
      <c r="BF9" s="151">
        <f>'Acuario (Arribado - mortalidad)'!AL22</f>
        <v>0</v>
      </c>
      <c r="BG9" s="151">
        <f>'Acuario (Arribado - mortalidad)'!AM22</f>
        <v>0</v>
      </c>
      <c r="BH9" s="151">
        <f>'Acuario (Arribado - mortalidad)'!AN22</f>
        <v>0</v>
      </c>
      <c r="BI9" s="151">
        <f>'Acuario (Arribado - mortalidad)'!AO22</f>
        <v>0</v>
      </c>
      <c r="BJ9" s="151">
        <f>'Acuario (Arribado - mortalidad)'!AP22</f>
        <v>0</v>
      </c>
      <c r="BK9" s="151">
        <f>'Acuario (Arribado - mortalidad)'!AQ22</f>
        <v>0</v>
      </c>
      <c r="BL9" s="151">
        <f>'Acuario (Arribado - mortalidad)'!AR22</f>
        <v>0</v>
      </c>
      <c r="BM9" s="151" t="str">
        <f>'Acuario (Arribado - mortalidad)'!AS22</f>
        <v/>
      </c>
      <c r="BN9" s="151">
        <f>'Acuario (Arribado - mortalidad)'!AT22</f>
        <v>0</v>
      </c>
      <c r="BO9" s="151">
        <f>'Acuario (Arribado - mortalidad)'!AU22</f>
        <v>0</v>
      </c>
      <c r="BP9" s="151">
        <f>'Acuario (Arribado - mortalidad)'!AV22</f>
        <v>0</v>
      </c>
      <c r="BQ9" s="151" t="str">
        <f>'Acuario (Arribado - mortalidad)'!AW22</f>
        <v/>
      </c>
      <c r="BR9" s="151">
        <f>'Acuario (Arribado - mortalidad)'!AX22</f>
        <v>0</v>
      </c>
      <c r="BS9" s="151">
        <f>'Acuario (Arribado - mortalidad)'!AY22</f>
        <v>0</v>
      </c>
      <c r="BT9" s="151" t="str">
        <f>'Acuario (Arribado - mortalidad)'!AZ22</f>
        <v/>
      </c>
      <c r="BU9" s="151" t="str">
        <f>'Acuario (Arribado - mortalidad)'!BA22</f>
        <v/>
      </c>
      <c r="BV9" s="151" t="str">
        <f>'Acuario (Arribado - mortalidad)'!BB22</f>
        <v/>
      </c>
      <c r="BW9" s="151" t="str">
        <f>'Acuario (Arribado - mortalidad)'!BC22</f>
        <v/>
      </c>
      <c r="BX9" s="151">
        <f>'Acuario (Arribado - mortalidad)'!BD22</f>
        <v>0</v>
      </c>
      <c r="BY9" s="151" t="str">
        <f>'Acuario (Arribado - mortalidad)'!BE22</f>
        <v/>
      </c>
      <c r="BZ9" s="22" t="str">
        <f>'Acuario (Arribado - mortalidad)'!BF22</f>
        <v/>
      </c>
      <c r="CA9" s="151" t="str">
        <f>IF(U9&lt;&gt;0,'Acuario (Arribado - mortalidad)'!$M$5,"")</f>
        <v/>
      </c>
    </row>
    <row r="10" spans="1:79" x14ac:dyDescent="0.25">
      <c r="A10" s="313" t="str">
        <f>IF(U10&lt;&gt;0,'ORDEN DE CUARENTENA'!$AE$2,"")</f>
        <v/>
      </c>
      <c r="B10" s="184" t="str">
        <f>IF(U10&lt;&gt;0,'ORDEN DE CUARENTENA'!$AE$3,"")</f>
        <v/>
      </c>
      <c r="C10" s="168" t="str">
        <f t="shared" si="0"/>
        <v/>
      </c>
      <c r="D10" s="315" t="str">
        <f>IF(U10&lt;&gt;0,'ORDEN DE CUARENTENA'!$I$6,"")</f>
        <v/>
      </c>
      <c r="E10" s="168" t="str">
        <f>IF(U10&lt;&gt;0,TEXT('ORDEN DE CUARENTENA'!$I$6,"aaa"),"")</f>
        <v/>
      </c>
      <c r="F10" s="167" t="str">
        <f>IF(U10&lt;&gt;0,TEXT('ORDEN DE CUARENTENA'!$I$6,"dd"),"")</f>
        <v/>
      </c>
      <c r="G10" s="166" t="str">
        <f>IF(U10&lt;&gt;0,TEXT('ORDEN DE CUARENTENA'!$I$6,"mm"),"")</f>
        <v/>
      </c>
      <c r="H10" s="165" t="str">
        <f>IF(U10&lt;&gt;0,TEXT('ORDEN DE CUARENTENA'!$I$6,"yyy"),"")</f>
        <v/>
      </c>
      <c r="I10" s="151" t="str">
        <f>IF(U10&lt;&gt;0,'ORDEN DE CUARENTENA'!$H$7,"")</f>
        <v/>
      </c>
      <c r="J10" s="151" t="str">
        <f>IF(U10&lt;&gt;0,'ORDEN DE CUARENTENA'!$H$9,"")</f>
        <v/>
      </c>
      <c r="K10" s="151" t="str">
        <f>IF(U10&lt;&gt;0,'ORDEN DE CUARENTENA'!$Q$9,"")</f>
        <v/>
      </c>
      <c r="L10" s="151" t="str">
        <f>IFERROR(VLOOKUP(U10,Item[],4,FALSE),IFERROR(VLOOKUP(U10,Item2[],4,FALSE),""))</f>
        <v/>
      </c>
      <c r="M10" s="151" t="str">
        <f>IFERROR(VLOOKUP(U10,Item[],5,FALSE),IFERROR(VLOOKUP(U10,Item2[],5,FALSE),""))</f>
        <v/>
      </c>
      <c r="N10" s="151" t="str">
        <f>IFERROR(VLOOKUP(W10,SuscepEARs[],2,FALSE),"")</f>
        <v/>
      </c>
      <c r="O10" s="151" t="str">
        <f>IFERROR(VLOOKUP(DatosAll[[#This Row],[ESPECIE]],CITES[],2,FALSE),"")</f>
        <v/>
      </c>
      <c r="P10" s="151">
        <f>IFERROR(VLOOKUP(T10,Hallazgo[],2,FALSE),"")</f>
        <v>0</v>
      </c>
      <c r="Q10" s="151">
        <f>IFERROR(VLOOKUP(T10,Hallazgo[],3,FALSE),"")</f>
        <v>0</v>
      </c>
      <c r="R10" s="151">
        <f>IFERROR(VLOOKUP(T10,Hallazgo[],4,FALSE),"")</f>
        <v>0</v>
      </c>
      <c r="S10" s="151">
        <f>IFERROR(VLOOKUP(T10,Hallazgo[],5,FALSE),"")</f>
        <v>0</v>
      </c>
      <c r="T10" s="151">
        <f>'Acuario (Arribado - mortalidad)'!C23</f>
        <v>0</v>
      </c>
      <c r="U10" s="151">
        <f>'Acuario (Arribado - mortalidad)'!B23</f>
        <v>0</v>
      </c>
      <c r="V10" s="151" t="str">
        <f>'Acuario (Arribado - mortalidad)'!D23</f>
        <v/>
      </c>
      <c r="W10" s="151" t="str">
        <f>'Acuario (Arribado - mortalidad)'!E23</f>
        <v/>
      </c>
      <c r="X10" s="151">
        <f>'Acuario (Arribado - mortalidad)'!F23</f>
        <v>0</v>
      </c>
      <c r="Y10" s="151">
        <f>'Acuario (Arribado - mortalidad)'!H23</f>
        <v>0</v>
      </c>
      <c r="Z10" s="151">
        <f>'Acuario (Arribado - mortalidad)'!I23</f>
        <v>0</v>
      </c>
      <c r="AA10" s="151">
        <f>'Acuario (Arribado - mortalidad)'!J23</f>
        <v>0</v>
      </c>
      <c r="AB10" s="151" t="str">
        <f>'Acuario (Arribado - mortalidad)'!K23</f>
        <v/>
      </c>
      <c r="AC10" s="320" t="str">
        <f>IFERROR(('Acuario (Arribado - mortalidad)'!K23/DatosAll[[#This Row],[N_INDIVIDUOS]])*100,"")</f>
        <v/>
      </c>
      <c r="AD10" s="320" t="str">
        <f>IFERROR(('Acuario (Arribado - mortalidad)'!O23/DatosAll[[#This Row],[N_INDIVIDUOS]])*100,"")</f>
        <v/>
      </c>
      <c r="AE10" s="320" t="str">
        <f>IFERROR(('Acuario (Arribado - mortalidad)'!BG23/DatosAll[[#This Row],[N_INDIVIDUOS]])*100,"")</f>
        <v/>
      </c>
      <c r="AF10" s="320" t="str">
        <f>IFERROR(('Acuario (Arribado - mortalidad)'!BH23/DatosAll[[#This Row],[N_INDIVIDUOS]])*100,"")</f>
        <v/>
      </c>
      <c r="AG10" s="151">
        <f>'Acuario (Arribado - mortalidad)'!M23</f>
        <v>0</v>
      </c>
      <c r="AH10" s="151" t="str">
        <f>'Acuario (Arribado - mortalidad)'!G23</f>
        <v/>
      </c>
      <c r="AI10" s="151">
        <f>'Acuario (Arribado - mortalidad)'!O23</f>
        <v>0</v>
      </c>
      <c r="AJ10" s="151">
        <f>'Acuario (Arribado - mortalidad)'!P23</f>
        <v>0</v>
      </c>
      <c r="AK10" s="151">
        <f>'Acuario (Arribado - mortalidad)'!Q23</f>
        <v>0</v>
      </c>
      <c r="AL10" s="151">
        <f>'Acuario (Arribado - mortalidad)'!R23</f>
        <v>0</v>
      </c>
      <c r="AM10" s="151">
        <f>'Acuario (Arribado - mortalidad)'!S23</f>
        <v>0</v>
      </c>
      <c r="AN10" s="151">
        <f>'Acuario (Arribado - mortalidad)'!T23</f>
        <v>0</v>
      </c>
      <c r="AO10" s="151">
        <f>'Acuario (Arribado - mortalidad)'!U23</f>
        <v>0</v>
      </c>
      <c r="AP10" s="151">
        <f>'Acuario (Arribado - mortalidad)'!V23</f>
        <v>0</v>
      </c>
      <c r="AQ10" s="151">
        <f>'Acuario (Arribado - mortalidad)'!W23</f>
        <v>0</v>
      </c>
      <c r="AR10" s="151">
        <f>'Acuario (Arribado - mortalidad)'!X23</f>
        <v>0</v>
      </c>
      <c r="AS10" s="151">
        <f>'Acuario (Arribado - mortalidad)'!Y23</f>
        <v>0</v>
      </c>
      <c r="AT10" s="151">
        <f>'Acuario (Arribado - mortalidad)'!Z23</f>
        <v>0</v>
      </c>
      <c r="AU10" s="151">
        <f>'Acuario (Arribado - mortalidad)'!AA23</f>
        <v>0</v>
      </c>
      <c r="AV10" s="151">
        <f>'Acuario (Arribado - mortalidad)'!AB23</f>
        <v>0</v>
      </c>
      <c r="AW10" s="151">
        <f>'Acuario (Arribado - mortalidad)'!AC23</f>
        <v>0</v>
      </c>
      <c r="AX10" s="151">
        <f>'Acuario (Arribado - mortalidad)'!AD23</f>
        <v>0</v>
      </c>
      <c r="AY10" s="151">
        <f>'Acuario (Arribado - mortalidad)'!AE23</f>
        <v>0</v>
      </c>
      <c r="AZ10" s="151">
        <f>'Acuario (Arribado - mortalidad)'!AF23</f>
        <v>0</v>
      </c>
      <c r="BA10" s="151">
        <f>'Acuario (Arribado - mortalidad)'!AG23</f>
        <v>0</v>
      </c>
      <c r="BB10" s="151">
        <f>'Acuario (Arribado - mortalidad)'!AH23</f>
        <v>0</v>
      </c>
      <c r="BC10" s="151">
        <f>'Acuario (Arribado - mortalidad)'!AI23</f>
        <v>0</v>
      </c>
      <c r="BD10" s="151">
        <f>'Acuario (Arribado - mortalidad)'!AJ23</f>
        <v>0</v>
      </c>
      <c r="BE10" s="151">
        <f>'Acuario (Arribado - mortalidad)'!AK23</f>
        <v>0</v>
      </c>
      <c r="BF10" s="151">
        <f>'Acuario (Arribado - mortalidad)'!AL23</f>
        <v>0</v>
      </c>
      <c r="BG10" s="151">
        <f>'Acuario (Arribado - mortalidad)'!AM23</f>
        <v>0</v>
      </c>
      <c r="BH10" s="151">
        <f>'Acuario (Arribado - mortalidad)'!AN23</f>
        <v>0</v>
      </c>
      <c r="BI10" s="151">
        <f>'Acuario (Arribado - mortalidad)'!AO23</f>
        <v>0</v>
      </c>
      <c r="BJ10" s="151">
        <f>'Acuario (Arribado - mortalidad)'!AP23</f>
        <v>0</v>
      </c>
      <c r="BK10" s="151">
        <f>'Acuario (Arribado - mortalidad)'!AQ23</f>
        <v>0</v>
      </c>
      <c r="BL10" s="151">
        <f>'Acuario (Arribado - mortalidad)'!AR23</f>
        <v>0</v>
      </c>
      <c r="BM10" s="151" t="str">
        <f>'Acuario (Arribado - mortalidad)'!AS23</f>
        <v/>
      </c>
      <c r="BN10" s="151">
        <f>'Acuario (Arribado - mortalidad)'!AT23</f>
        <v>0</v>
      </c>
      <c r="BO10" s="151">
        <f>'Acuario (Arribado - mortalidad)'!AU23</f>
        <v>0</v>
      </c>
      <c r="BP10" s="151">
        <f>'Acuario (Arribado - mortalidad)'!AV23</f>
        <v>0</v>
      </c>
      <c r="BQ10" s="151" t="str">
        <f>'Acuario (Arribado - mortalidad)'!AW23</f>
        <v/>
      </c>
      <c r="BR10" s="151">
        <f>'Acuario (Arribado - mortalidad)'!AX23</f>
        <v>0</v>
      </c>
      <c r="BS10" s="151">
        <f>'Acuario (Arribado - mortalidad)'!AY23</f>
        <v>0</v>
      </c>
      <c r="BT10" s="151" t="str">
        <f>'Acuario (Arribado - mortalidad)'!AZ23</f>
        <v/>
      </c>
      <c r="BU10" s="151" t="str">
        <f>'Acuario (Arribado - mortalidad)'!BA23</f>
        <v/>
      </c>
      <c r="BV10" s="151" t="str">
        <f>'Acuario (Arribado - mortalidad)'!BB23</f>
        <v/>
      </c>
      <c r="BW10" s="151" t="str">
        <f>'Acuario (Arribado - mortalidad)'!BC23</f>
        <v/>
      </c>
      <c r="BX10" s="151">
        <f>'Acuario (Arribado - mortalidad)'!BD23</f>
        <v>0</v>
      </c>
      <c r="BY10" s="151" t="str">
        <f>'Acuario (Arribado - mortalidad)'!BE23</f>
        <v/>
      </c>
      <c r="BZ10" s="22" t="str">
        <f>'Acuario (Arribado - mortalidad)'!BF23</f>
        <v/>
      </c>
      <c r="CA10" s="151" t="str">
        <f>IF(U10&lt;&gt;0,'Acuario (Arribado - mortalidad)'!$M$5,"")</f>
        <v/>
      </c>
    </row>
    <row r="11" spans="1:79" x14ac:dyDescent="0.25">
      <c r="A11" s="313" t="str">
        <f>IF(U11&lt;&gt;0,'ORDEN DE CUARENTENA'!$AE$2,"")</f>
        <v/>
      </c>
      <c r="B11" s="184" t="str">
        <f>IF(U11&lt;&gt;0,'ORDEN DE CUARENTENA'!$AE$3,"")</f>
        <v/>
      </c>
      <c r="C11" s="168" t="str">
        <f t="shared" si="0"/>
        <v/>
      </c>
      <c r="D11" s="315" t="str">
        <f>IF(U11&lt;&gt;0,'ORDEN DE CUARENTENA'!$I$6,"")</f>
        <v/>
      </c>
      <c r="E11" s="168" t="str">
        <f>IF(U11&lt;&gt;0,TEXT('ORDEN DE CUARENTENA'!$I$6,"aaa"),"")</f>
        <v/>
      </c>
      <c r="F11" s="167" t="str">
        <f>IF(U11&lt;&gt;0,TEXT('ORDEN DE CUARENTENA'!$I$6,"dd"),"")</f>
        <v/>
      </c>
      <c r="G11" s="166" t="str">
        <f>IF(U11&lt;&gt;0,TEXT('ORDEN DE CUARENTENA'!$I$6,"mm"),"")</f>
        <v/>
      </c>
      <c r="H11" s="165" t="str">
        <f>IF(U11&lt;&gt;0,TEXT('ORDEN DE CUARENTENA'!$I$6,"yyy"),"")</f>
        <v/>
      </c>
      <c r="I11" s="151" t="str">
        <f>IF(U11&lt;&gt;0,'ORDEN DE CUARENTENA'!$H$7,"")</f>
        <v/>
      </c>
      <c r="J11" s="151" t="str">
        <f>IF(U11&lt;&gt;0,'ORDEN DE CUARENTENA'!$H$9,"")</f>
        <v/>
      </c>
      <c r="K11" s="151" t="str">
        <f>IF(U11&lt;&gt;0,'ORDEN DE CUARENTENA'!$Q$9,"")</f>
        <v/>
      </c>
      <c r="L11" s="151" t="str">
        <f>IFERROR(VLOOKUP(U11,Item[],4,FALSE),IFERROR(VLOOKUP(U11,Item2[],4,FALSE),""))</f>
        <v/>
      </c>
      <c r="M11" s="151" t="str">
        <f>IFERROR(VLOOKUP(U11,Item[],5,FALSE),IFERROR(VLOOKUP(U11,Item2[],5,FALSE),""))</f>
        <v/>
      </c>
      <c r="N11" s="151" t="str">
        <f>IFERROR(VLOOKUP(W11,SuscepEARs[],2,FALSE),"")</f>
        <v/>
      </c>
      <c r="O11" s="151" t="str">
        <f>IFERROR(VLOOKUP(DatosAll[[#This Row],[ESPECIE]],CITES[],2,FALSE),"")</f>
        <v/>
      </c>
      <c r="P11" s="151">
        <f>IFERROR(VLOOKUP(T11,Hallazgo[],2,FALSE),"")</f>
        <v>0</v>
      </c>
      <c r="Q11" s="151">
        <f>IFERROR(VLOOKUP(T11,Hallazgo[],3,FALSE),"")</f>
        <v>0</v>
      </c>
      <c r="R11" s="151">
        <f>IFERROR(VLOOKUP(T11,Hallazgo[],4,FALSE),"")</f>
        <v>0</v>
      </c>
      <c r="S11" s="151">
        <f>IFERROR(VLOOKUP(T11,Hallazgo[],5,FALSE),"")</f>
        <v>0</v>
      </c>
      <c r="T11" s="151">
        <f>'Acuario (Arribado - mortalidad)'!C24</f>
        <v>0</v>
      </c>
      <c r="U11" s="151">
        <f>'Acuario (Arribado - mortalidad)'!B24</f>
        <v>0</v>
      </c>
      <c r="V11" s="151" t="str">
        <f>'Acuario (Arribado - mortalidad)'!D24</f>
        <v/>
      </c>
      <c r="W11" s="151" t="str">
        <f>'Acuario (Arribado - mortalidad)'!E24</f>
        <v/>
      </c>
      <c r="X11" s="151">
        <f>'Acuario (Arribado - mortalidad)'!F24</f>
        <v>0</v>
      </c>
      <c r="Y11" s="151">
        <f>'Acuario (Arribado - mortalidad)'!H24</f>
        <v>0</v>
      </c>
      <c r="Z11" s="151">
        <f>'Acuario (Arribado - mortalidad)'!I24</f>
        <v>0</v>
      </c>
      <c r="AA11" s="151">
        <f>'Acuario (Arribado - mortalidad)'!J24</f>
        <v>0</v>
      </c>
      <c r="AB11" s="151" t="str">
        <f>'Acuario (Arribado - mortalidad)'!K24</f>
        <v/>
      </c>
      <c r="AC11" s="320" t="str">
        <f>IFERROR(('Acuario (Arribado - mortalidad)'!K24/DatosAll[[#This Row],[N_INDIVIDUOS]])*100,"")</f>
        <v/>
      </c>
      <c r="AD11" s="320" t="str">
        <f>IFERROR(('Acuario (Arribado - mortalidad)'!O24/DatosAll[[#This Row],[N_INDIVIDUOS]])*100,"")</f>
        <v/>
      </c>
      <c r="AE11" s="320" t="str">
        <f>IFERROR(('Acuario (Arribado - mortalidad)'!BG24/DatosAll[[#This Row],[N_INDIVIDUOS]])*100,"")</f>
        <v/>
      </c>
      <c r="AF11" s="320" t="str">
        <f>IFERROR(('Acuario (Arribado - mortalidad)'!BH24/DatosAll[[#This Row],[N_INDIVIDUOS]])*100,"")</f>
        <v/>
      </c>
      <c r="AG11" s="151">
        <f>'Acuario (Arribado - mortalidad)'!M24</f>
        <v>0</v>
      </c>
      <c r="AH11" s="151" t="str">
        <f>'Acuario (Arribado - mortalidad)'!G24</f>
        <v/>
      </c>
      <c r="AI11" s="151">
        <f>'Acuario (Arribado - mortalidad)'!O24</f>
        <v>0</v>
      </c>
      <c r="AJ11" s="151">
        <f>'Acuario (Arribado - mortalidad)'!P24</f>
        <v>0</v>
      </c>
      <c r="AK11" s="151">
        <f>'Acuario (Arribado - mortalidad)'!Q24</f>
        <v>0</v>
      </c>
      <c r="AL11" s="151">
        <f>'Acuario (Arribado - mortalidad)'!R24</f>
        <v>0</v>
      </c>
      <c r="AM11" s="151">
        <f>'Acuario (Arribado - mortalidad)'!S24</f>
        <v>0</v>
      </c>
      <c r="AN11" s="151">
        <f>'Acuario (Arribado - mortalidad)'!T24</f>
        <v>0</v>
      </c>
      <c r="AO11" s="151">
        <f>'Acuario (Arribado - mortalidad)'!U24</f>
        <v>0</v>
      </c>
      <c r="AP11" s="151">
        <f>'Acuario (Arribado - mortalidad)'!V24</f>
        <v>0</v>
      </c>
      <c r="AQ11" s="151">
        <f>'Acuario (Arribado - mortalidad)'!W24</f>
        <v>0</v>
      </c>
      <c r="AR11" s="151">
        <f>'Acuario (Arribado - mortalidad)'!X24</f>
        <v>0</v>
      </c>
      <c r="AS11" s="151">
        <f>'Acuario (Arribado - mortalidad)'!Y24</f>
        <v>0</v>
      </c>
      <c r="AT11" s="151">
        <f>'Acuario (Arribado - mortalidad)'!Z24</f>
        <v>0</v>
      </c>
      <c r="AU11" s="151">
        <f>'Acuario (Arribado - mortalidad)'!AA24</f>
        <v>0</v>
      </c>
      <c r="AV11" s="151">
        <f>'Acuario (Arribado - mortalidad)'!AB24</f>
        <v>0</v>
      </c>
      <c r="AW11" s="151">
        <f>'Acuario (Arribado - mortalidad)'!AC24</f>
        <v>0</v>
      </c>
      <c r="AX11" s="151">
        <f>'Acuario (Arribado - mortalidad)'!AD24</f>
        <v>0</v>
      </c>
      <c r="AY11" s="151">
        <f>'Acuario (Arribado - mortalidad)'!AE24</f>
        <v>0</v>
      </c>
      <c r="AZ11" s="151">
        <f>'Acuario (Arribado - mortalidad)'!AF24</f>
        <v>0</v>
      </c>
      <c r="BA11" s="151">
        <f>'Acuario (Arribado - mortalidad)'!AG24</f>
        <v>0</v>
      </c>
      <c r="BB11" s="151">
        <f>'Acuario (Arribado - mortalidad)'!AH24</f>
        <v>0</v>
      </c>
      <c r="BC11" s="151">
        <f>'Acuario (Arribado - mortalidad)'!AI24</f>
        <v>0</v>
      </c>
      <c r="BD11" s="151">
        <f>'Acuario (Arribado - mortalidad)'!AJ24</f>
        <v>0</v>
      </c>
      <c r="BE11" s="151">
        <f>'Acuario (Arribado - mortalidad)'!AK24</f>
        <v>0</v>
      </c>
      <c r="BF11" s="151">
        <f>'Acuario (Arribado - mortalidad)'!AL24</f>
        <v>0</v>
      </c>
      <c r="BG11" s="151">
        <f>'Acuario (Arribado - mortalidad)'!AM24</f>
        <v>0</v>
      </c>
      <c r="BH11" s="151">
        <f>'Acuario (Arribado - mortalidad)'!AN24</f>
        <v>0</v>
      </c>
      <c r="BI11" s="151">
        <f>'Acuario (Arribado - mortalidad)'!AO24</f>
        <v>0</v>
      </c>
      <c r="BJ11" s="151">
        <f>'Acuario (Arribado - mortalidad)'!AP24</f>
        <v>0</v>
      </c>
      <c r="BK11" s="151">
        <f>'Acuario (Arribado - mortalidad)'!AQ24</f>
        <v>0</v>
      </c>
      <c r="BL11" s="151">
        <f>'Acuario (Arribado - mortalidad)'!AR24</f>
        <v>0</v>
      </c>
      <c r="BM11" s="151" t="str">
        <f>'Acuario (Arribado - mortalidad)'!AS24</f>
        <v/>
      </c>
      <c r="BN11" s="151">
        <f>'Acuario (Arribado - mortalidad)'!AT24</f>
        <v>0</v>
      </c>
      <c r="BO11" s="151">
        <f>'Acuario (Arribado - mortalidad)'!AU24</f>
        <v>0</v>
      </c>
      <c r="BP11" s="151">
        <f>'Acuario (Arribado - mortalidad)'!AV24</f>
        <v>0</v>
      </c>
      <c r="BQ11" s="151" t="str">
        <f>'Acuario (Arribado - mortalidad)'!AW24</f>
        <v/>
      </c>
      <c r="BR11" s="151">
        <f>'Acuario (Arribado - mortalidad)'!AX24</f>
        <v>0</v>
      </c>
      <c r="BS11" s="151">
        <f>'Acuario (Arribado - mortalidad)'!AY24</f>
        <v>0</v>
      </c>
      <c r="BT11" s="151" t="str">
        <f>'Acuario (Arribado - mortalidad)'!AZ24</f>
        <v/>
      </c>
      <c r="BU11" s="151" t="str">
        <f>'Acuario (Arribado - mortalidad)'!BA24</f>
        <v/>
      </c>
      <c r="BV11" s="151" t="str">
        <f>'Acuario (Arribado - mortalidad)'!BB24</f>
        <v/>
      </c>
      <c r="BW11" s="151" t="str">
        <f>'Acuario (Arribado - mortalidad)'!BC24</f>
        <v/>
      </c>
      <c r="BX11" s="151">
        <f>'Acuario (Arribado - mortalidad)'!BD24</f>
        <v>0</v>
      </c>
      <c r="BY11" s="151" t="str">
        <f>'Acuario (Arribado - mortalidad)'!BE24</f>
        <v/>
      </c>
      <c r="BZ11" s="22" t="str">
        <f>'Acuario (Arribado - mortalidad)'!BF24</f>
        <v/>
      </c>
      <c r="CA11" s="151" t="str">
        <f>IF(U11&lt;&gt;0,'Acuario (Arribado - mortalidad)'!$M$5,"")</f>
        <v/>
      </c>
    </row>
    <row r="12" spans="1:79" x14ac:dyDescent="0.25">
      <c r="A12" s="313" t="str">
        <f>IF(U12&lt;&gt;0,'ORDEN DE CUARENTENA'!$AE$2,"")</f>
        <v/>
      </c>
      <c r="B12" s="184" t="str">
        <f>IF(U12&lt;&gt;0,'ORDEN DE CUARENTENA'!$AE$3,"")</f>
        <v/>
      </c>
      <c r="C12" s="168" t="str">
        <f t="shared" si="0"/>
        <v/>
      </c>
      <c r="D12" s="315" t="str">
        <f>IF(U12&lt;&gt;0,'ORDEN DE CUARENTENA'!$I$6,"")</f>
        <v/>
      </c>
      <c r="E12" s="168" t="str">
        <f>IF(U12&lt;&gt;0,TEXT('ORDEN DE CUARENTENA'!$I$6,"aaa"),"")</f>
        <v/>
      </c>
      <c r="F12" s="167" t="str">
        <f>IF(U12&lt;&gt;0,TEXT('ORDEN DE CUARENTENA'!$I$6,"dd"),"")</f>
        <v/>
      </c>
      <c r="G12" s="166" t="str">
        <f>IF(U12&lt;&gt;0,TEXT('ORDEN DE CUARENTENA'!$I$6,"mm"),"")</f>
        <v/>
      </c>
      <c r="H12" s="165" t="str">
        <f>IF(U12&lt;&gt;0,TEXT('ORDEN DE CUARENTENA'!$I$6,"yyy"),"")</f>
        <v/>
      </c>
      <c r="I12" s="151" t="str">
        <f>IF(U12&lt;&gt;0,'ORDEN DE CUARENTENA'!$H$7,"")</f>
        <v/>
      </c>
      <c r="J12" s="151" t="str">
        <f>IF(U12&lt;&gt;0,'ORDEN DE CUARENTENA'!$H$9,"")</f>
        <v/>
      </c>
      <c r="K12" s="151" t="str">
        <f>IF(U12&lt;&gt;0,'ORDEN DE CUARENTENA'!$Q$9,"")</f>
        <v/>
      </c>
      <c r="L12" s="151" t="str">
        <f>IFERROR(VLOOKUP(U12,Item[],4,FALSE),IFERROR(VLOOKUP(U12,Item2[],4,FALSE),""))</f>
        <v/>
      </c>
      <c r="M12" s="151" t="str">
        <f>IFERROR(VLOOKUP(U12,Item[],5,FALSE),IFERROR(VLOOKUP(U12,Item2[],5,FALSE),""))</f>
        <v/>
      </c>
      <c r="N12" s="151" t="str">
        <f>IFERROR(VLOOKUP(W12,SuscepEARs[],2,FALSE),"")</f>
        <v/>
      </c>
      <c r="O12" s="151" t="str">
        <f>IFERROR(VLOOKUP(DatosAll[[#This Row],[ESPECIE]],CITES[],2,FALSE),"")</f>
        <v/>
      </c>
      <c r="P12" s="151">
        <f>IFERROR(VLOOKUP(T12,Hallazgo[],2,FALSE),"")</f>
        <v>0</v>
      </c>
      <c r="Q12" s="151">
        <f>IFERROR(VLOOKUP(T12,Hallazgo[],3,FALSE),"")</f>
        <v>0</v>
      </c>
      <c r="R12" s="151">
        <f>IFERROR(VLOOKUP(T12,Hallazgo[],4,FALSE),"")</f>
        <v>0</v>
      </c>
      <c r="S12" s="151">
        <f>IFERROR(VLOOKUP(T12,Hallazgo[],5,FALSE),"")</f>
        <v>0</v>
      </c>
      <c r="T12" s="151">
        <f>'Acuario (Arribado - mortalidad)'!C25</f>
        <v>0</v>
      </c>
      <c r="U12" s="151">
        <f>'Acuario (Arribado - mortalidad)'!B25</f>
        <v>0</v>
      </c>
      <c r="V12" s="151" t="str">
        <f>'Acuario (Arribado - mortalidad)'!D25</f>
        <v/>
      </c>
      <c r="W12" s="151" t="str">
        <f>'Acuario (Arribado - mortalidad)'!E25</f>
        <v/>
      </c>
      <c r="X12" s="151">
        <f>'Acuario (Arribado - mortalidad)'!F25</f>
        <v>0</v>
      </c>
      <c r="Y12" s="151">
        <f>'Acuario (Arribado - mortalidad)'!H25</f>
        <v>0</v>
      </c>
      <c r="Z12" s="151">
        <f>'Acuario (Arribado - mortalidad)'!I25</f>
        <v>0</v>
      </c>
      <c r="AA12" s="151">
        <f>'Acuario (Arribado - mortalidad)'!J25</f>
        <v>0</v>
      </c>
      <c r="AB12" s="151" t="str">
        <f>'Acuario (Arribado - mortalidad)'!K25</f>
        <v/>
      </c>
      <c r="AC12" s="320" t="str">
        <f>IFERROR(('Acuario (Arribado - mortalidad)'!K25/DatosAll[[#This Row],[N_INDIVIDUOS]])*100,"")</f>
        <v/>
      </c>
      <c r="AD12" s="320" t="str">
        <f>IFERROR(('Acuario (Arribado - mortalidad)'!O25/DatosAll[[#This Row],[N_INDIVIDUOS]])*100,"")</f>
        <v/>
      </c>
      <c r="AE12" s="320" t="str">
        <f>IFERROR(('Acuario (Arribado - mortalidad)'!BG25/DatosAll[[#This Row],[N_INDIVIDUOS]])*100,"")</f>
        <v/>
      </c>
      <c r="AF12" s="320" t="str">
        <f>IFERROR(('Acuario (Arribado - mortalidad)'!BH25/DatosAll[[#This Row],[N_INDIVIDUOS]])*100,"")</f>
        <v/>
      </c>
      <c r="AG12" s="151">
        <f>'Acuario (Arribado - mortalidad)'!M25</f>
        <v>0</v>
      </c>
      <c r="AH12" s="151" t="str">
        <f>'Acuario (Arribado - mortalidad)'!G25</f>
        <v/>
      </c>
      <c r="AI12" s="151">
        <f>'Acuario (Arribado - mortalidad)'!O25</f>
        <v>0</v>
      </c>
      <c r="AJ12" s="151">
        <f>'Acuario (Arribado - mortalidad)'!P25</f>
        <v>0</v>
      </c>
      <c r="AK12" s="151">
        <f>'Acuario (Arribado - mortalidad)'!Q25</f>
        <v>0</v>
      </c>
      <c r="AL12" s="151">
        <f>'Acuario (Arribado - mortalidad)'!R25</f>
        <v>0</v>
      </c>
      <c r="AM12" s="151">
        <f>'Acuario (Arribado - mortalidad)'!S25</f>
        <v>0</v>
      </c>
      <c r="AN12" s="151">
        <f>'Acuario (Arribado - mortalidad)'!T25</f>
        <v>0</v>
      </c>
      <c r="AO12" s="151">
        <f>'Acuario (Arribado - mortalidad)'!U25</f>
        <v>0</v>
      </c>
      <c r="AP12" s="151">
        <f>'Acuario (Arribado - mortalidad)'!V25</f>
        <v>0</v>
      </c>
      <c r="AQ12" s="151">
        <f>'Acuario (Arribado - mortalidad)'!W25</f>
        <v>0</v>
      </c>
      <c r="AR12" s="151">
        <f>'Acuario (Arribado - mortalidad)'!X25</f>
        <v>0</v>
      </c>
      <c r="AS12" s="151">
        <f>'Acuario (Arribado - mortalidad)'!Y25</f>
        <v>0</v>
      </c>
      <c r="AT12" s="151">
        <f>'Acuario (Arribado - mortalidad)'!Z25</f>
        <v>0</v>
      </c>
      <c r="AU12" s="151">
        <f>'Acuario (Arribado - mortalidad)'!AA25</f>
        <v>0</v>
      </c>
      <c r="AV12" s="151">
        <f>'Acuario (Arribado - mortalidad)'!AB25</f>
        <v>0</v>
      </c>
      <c r="AW12" s="151">
        <f>'Acuario (Arribado - mortalidad)'!AC25</f>
        <v>0</v>
      </c>
      <c r="AX12" s="151">
        <f>'Acuario (Arribado - mortalidad)'!AD25</f>
        <v>0</v>
      </c>
      <c r="AY12" s="151">
        <f>'Acuario (Arribado - mortalidad)'!AE25</f>
        <v>0</v>
      </c>
      <c r="AZ12" s="151">
        <f>'Acuario (Arribado - mortalidad)'!AF25</f>
        <v>0</v>
      </c>
      <c r="BA12" s="151">
        <f>'Acuario (Arribado - mortalidad)'!AG25</f>
        <v>0</v>
      </c>
      <c r="BB12" s="151">
        <f>'Acuario (Arribado - mortalidad)'!AH25</f>
        <v>0</v>
      </c>
      <c r="BC12" s="151">
        <f>'Acuario (Arribado - mortalidad)'!AI25</f>
        <v>0</v>
      </c>
      <c r="BD12" s="151">
        <f>'Acuario (Arribado - mortalidad)'!AJ25</f>
        <v>0</v>
      </c>
      <c r="BE12" s="151">
        <f>'Acuario (Arribado - mortalidad)'!AK25</f>
        <v>0</v>
      </c>
      <c r="BF12" s="151">
        <f>'Acuario (Arribado - mortalidad)'!AL25</f>
        <v>0</v>
      </c>
      <c r="BG12" s="151">
        <f>'Acuario (Arribado - mortalidad)'!AM25</f>
        <v>0</v>
      </c>
      <c r="BH12" s="151">
        <f>'Acuario (Arribado - mortalidad)'!AN25</f>
        <v>0</v>
      </c>
      <c r="BI12" s="151">
        <f>'Acuario (Arribado - mortalidad)'!AO25</f>
        <v>0</v>
      </c>
      <c r="BJ12" s="151">
        <f>'Acuario (Arribado - mortalidad)'!AP25</f>
        <v>0</v>
      </c>
      <c r="BK12" s="151">
        <f>'Acuario (Arribado - mortalidad)'!AQ25</f>
        <v>0</v>
      </c>
      <c r="BL12" s="151">
        <f>'Acuario (Arribado - mortalidad)'!AR25</f>
        <v>0</v>
      </c>
      <c r="BM12" s="151" t="str">
        <f>'Acuario (Arribado - mortalidad)'!AS25</f>
        <v/>
      </c>
      <c r="BN12" s="151">
        <f>'Acuario (Arribado - mortalidad)'!AT25</f>
        <v>0</v>
      </c>
      <c r="BO12" s="151">
        <f>'Acuario (Arribado - mortalidad)'!AU25</f>
        <v>0</v>
      </c>
      <c r="BP12" s="151">
        <f>'Acuario (Arribado - mortalidad)'!AV25</f>
        <v>0</v>
      </c>
      <c r="BQ12" s="151" t="str">
        <f>'Acuario (Arribado - mortalidad)'!AW25</f>
        <v/>
      </c>
      <c r="BR12" s="151">
        <f>'Acuario (Arribado - mortalidad)'!AX25</f>
        <v>0</v>
      </c>
      <c r="BS12" s="151">
        <f>'Acuario (Arribado - mortalidad)'!AY25</f>
        <v>0</v>
      </c>
      <c r="BT12" s="151" t="str">
        <f>'Acuario (Arribado - mortalidad)'!AZ25</f>
        <v/>
      </c>
      <c r="BU12" s="151" t="str">
        <f>'Acuario (Arribado - mortalidad)'!BA25</f>
        <v/>
      </c>
      <c r="BV12" s="151" t="str">
        <f>'Acuario (Arribado - mortalidad)'!BB25</f>
        <v/>
      </c>
      <c r="BW12" s="151" t="str">
        <f>'Acuario (Arribado - mortalidad)'!BC25</f>
        <v/>
      </c>
      <c r="BX12" s="151">
        <f>'Acuario (Arribado - mortalidad)'!BD25</f>
        <v>0</v>
      </c>
      <c r="BY12" s="151" t="str">
        <f>'Acuario (Arribado - mortalidad)'!BE25</f>
        <v/>
      </c>
      <c r="BZ12" s="22" t="str">
        <f>'Acuario (Arribado - mortalidad)'!BF25</f>
        <v/>
      </c>
      <c r="CA12" s="151" t="str">
        <f>IF(U12&lt;&gt;0,'Acuario (Arribado - mortalidad)'!$M$5,"")</f>
        <v/>
      </c>
    </row>
    <row r="13" spans="1:79" x14ac:dyDescent="0.25">
      <c r="A13" s="313" t="str">
        <f>IF(U13&lt;&gt;0,'ORDEN DE CUARENTENA'!$AE$2,"")</f>
        <v/>
      </c>
      <c r="B13" s="184" t="str">
        <f>IF(U13&lt;&gt;0,'ORDEN DE CUARENTENA'!$AE$3,"")</f>
        <v/>
      </c>
      <c r="C13" s="168" t="str">
        <f t="shared" si="0"/>
        <v/>
      </c>
      <c r="D13" s="315" t="str">
        <f>IF(U13&lt;&gt;0,'ORDEN DE CUARENTENA'!$I$6,"")</f>
        <v/>
      </c>
      <c r="E13" s="168" t="str">
        <f>IF(U13&lt;&gt;0,TEXT('ORDEN DE CUARENTENA'!$I$6,"aaa"),"")</f>
        <v/>
      </c>
      <c r="F13" s="167" t="str">
        <f>IF(U13&lt;&gt;0,TEXT('ORDEN DE CUARENTENA'!$I$6,"dd"),"")</f>
        <v/>
      </c>
      <c r="G13" s="166" t="str">
        <f>IF(U13&lt;&gt;0,TEXT('ORDEN DE CUARENTENA'!$I$6,"mm"),"")</f>
        <v/>
      </c>
      <c r="H13" s="165" t="str">
        <f>IF(U13&lt;&gt;0,TEXT('ORDEN DE CUARENTENA'!$I$6,"yyy"),"")</f>
        <v/>
      </c>
      <c r="I13" s="151" t="str">
        <f>IF(U13&lt;&gt;0,'ORDEN DE CUARENTENA'!$H$7,"")</f>
        <v/>
      </c>
      <c r="J13" s="151" t="str">
        <f>IF(U13&lt;&gt;0,'ORDEN DE CUARENTENA'!$H$9,"")</f>
        <v/>
      </c>
      <c r="K13" s="151" t="str">
        <f>IF(U13&lt;&gt;0,'ORDEN DE CUARENTENA'!$Q$9,"")</f>
        <v/>
      </c>
      <c r="L13" s="151" t="str">
        <f>IFERROR(VLOOKUP(U13,Item[],4,FALSE),IFERROR(VLOOKUP(U13,Item2[],4,FALSE),""))</f>
        <v/>
      </c>
      <c r="M13" s="151" t="str">
        <f>IFERROR(VLOOKUP(U13,Item[],5,FALSE),IFERROR(VLOOKUP(U13,Item2[],5,FALSE),""))</f>
        <v/>
      </c>
      <c r="N13" s="151" t="str">
        <f>IFERROR(VLOOKUP(W13,SuscepEARs[],2,FALSE),"")</f>
        <v/>
      </c>
      <c r="O13" s="151" t="str">
        <f>IFERROR(VLOOKUP(DatosAll[[#This Row],[ESPECIE]],CITES[],2,FALSE),"")</f>
        <v/>
      </c>
      <c r="P13" s="151">
        <f>IFERROR(VLOOKUP(T13,Hallazgo[],2,FALSE),"")</f>
        <v>0</v>
      </c>
      <c r="Q13" s="151">
        <f>IFERROR(VLOOKUP(T13,Hallazgo[],3,FALSE),"")</f>
        <v>0</v>
      </c>
      <c r="R13" s="151">
        <f>IFERROR(VLOOKUP(T13,Hallazgo[],4,FALSE),"")</f>
        <v>0</v>
      </c>
      <c r="S13" s="151">
        <f>IFERROR(VLOOKUP(T13,Hallazgo[],5,FALSE),"")</f>
        <v>0</v>
      </c>
      <c r="T13" s="151">
        <f>'Acuario (Arribado - mortalidad)'!C26</f>
        <v>0</v>
      </c>
      <c r="U13" s="151">
        <f>'Acuario (Arribado - mortalidad)'!B26</f>
        <v>0</v>
      </c>
      <c r="V13" s="151" t="str">
        <f>'Acuario (Arribado - mortalidad)'!D26</f>
        <v/>
      </c>
      <c r="W13" s="151" t="str">
        <f>'Acuario (Arribado - mortalidad)'!E26</f>
        <v/>
      </c>
      <c r="X13" s="151">
        <f>'Acuario (Arribado - mortalidad)'!F26</f>
        <v>0</v>
      </c>
      <c r="Y13" s="151">
        <f>'Acuario (Arribado - mortalidad)'!H26</f>
        <v>0</v>
      </c>
      <c r="Z13" s="151">
        <f>'Acuario (Arribado - mortalidad)'!I26</f>
        <v>0</v>
      </c>
      <c r="AA13" s="151">
        <f>'Acuario (Arribado - mortalidad)'!J26</f>
        <v>0</v>
      </c>
      <c r="AB13" s="151" t="str">
        <f>'Acuario (Arribado - mortalidad)'!K26</f>
        <v/>
      </c>
      <c r="AC13" s="320" t="str">
        <f>IFERROR(('Acuario (Arribado - mortalidad)'!K26/DatosAll[[#This Row],[N_INDIVIDUOS]])*100,"")</f>
        <v/>
      </c>
      <c r="AD13" s="320" t="str">
        <f>IFERROR(('Acuario (Arribado - mortalidad)'!O26/DatosAll[[#This Row],[N_INDIVIDUOS]])*100,"")</f>
        <v/>
      </c>
      <c r="AE13" s="320" t="str">
        <f>IFERROR(('Acuario (Arribado - mortalidad)'!BG26/DatosAll[[#This Row],[N_INDIVIDUOS]])*100,"")</f>
        <v/>
      </c>
      <c r="AF13" s="320" t="str">
        <f>IFERROR(('Acuario (Arribado - mortalidad)'!BH26/DatosAll[[#This Row],[N_INDIVIDUOS]])*100,"")</f>
        <v/>
      </c>
      <c r="AG13" s="151">
        <f>'Acuario (Arribado - mortalidad)'!M26</f>
        <v>0</v>
      </c>
      <c r="AH13" s="151" t="str">
        <f>'Acuario (Arribado - mortalidad)'!G26</f>
        <v/>
      </c>
      <c r="AI13" s="151">
        <f>'Acuario (Arribado - mortalidad)'!O26</f>
        <v>0</v>
      </c>
      <c r="AJ13" s="151">
        <f>'Acuario (Arribado - mortalidad)'!P26</f>
        <v>0</v>
      </c>
      <c r="AK13" s="151">
        <f>'Acuario (Arribado - mortalidad)'!Q26</f>
        <v>0</v>
      </c>
      <c r="AL13" s="151">
        <f>'Acuario (Arribado - mortalidad)'!R26</f>
        <v>0</v>
      </c>
      <c r="AM13" s="151">
        <f>'Acuario (Arribado - mortalidad)'!S26</f>
        <v>0</v>
      </c>
      <c r="AN13" s="151">
        <f>'Acuario (Arribado - mortalidad)'!T26</f>
        <v>0</v>
      </c>
      <c r="AO13" s="151">
        <f>'Acuario (Arribado - mortalidad)'!U26</f>
        <v>0</v>
      </c>
      <c r="AP13" s="151">
        <f>'Acuario (Arribado - mortalidad)'!V26</f>
        <v>0</v>
      </c>
      <c r="AQ13" s="151">
        <f>'Acuario (Arribado - mortalidad)'!W26</f>
        <v>0</v>
      </c>
      <c r="AR13" s="151">
        <f>'Acuario (Arribado - mortalidad)'!X26</f>
        <v>0</v>
      </c>
      <c r="AS13" s="151">
        <f>'Acuario (Arribado - mortalidad)'!Y26</f>
        <v>0</v>
      </c>
      <c r="AT13" s="151">
        <f>'Acuario (Arribado - mortalidad)'!Z26</f>
        <v>0</v>
      </c>
      <c r="AU13" s="151">
        <f>'Acuario (Arribado - mortalidad)'!AA26</f>
        <v>0</v>
      </c>
      <c r="AV13" s="151">
        <f>'Acuario (Arribado - mortalidad)'!AB26</f>
        <v>0</v>
      </c>
      <c r="AW13" s="151">
        <f>'Acuario (Arribado - mortalidad)'!AC26</f>
        <v>0</v>
      </c>
      <c r="AX13" s="151">
        <f>'Acuario (Arribado - mortalidad)'!AD26</f>
        <v>0</v>
      </c>
      <c r="AY13" s="151">
        <f>'Acuario (Arribado - mortalidad)'!AE26</f>
        <v>0</v>
      </c>
      <c r="AZ13" s="151">
        <f>'Acuario (Arribado - mortalidad)'!AF26</f>
        <v>0</v>
      </c>
      <c r="BA13" s="151">
        <f>'Acuario (Arribado - mortalidad)'!AG26</f>
        <v>0</v>
      </c>
      <c r="BB13" s="151">
        <f>'Acuario (Arribado - mortalidad)'!AH26</f>
        <v>0</v>
      </c>
      <c r="BC13" s="151">
        <f>'Acuario (Arribado - mortalidad)'!AI26</f>
        <v>0</v>
      </c>
      <c r="BD13" s="151">
        <f>'Acuario (Arribado - mortalidad)'!AJ26</f>
        <v>0</v>
      </c>
      <c r="BE13" s="151">
        <f>'Acuario (Arribado - mortalidad)'!AK26</f>
        <v>0</v>
      </c>
      <c r="BF13" s="151">
        <f>'Acuario (Arribado - mortalidad)'!AL26</f>
        <v>0</v>
      </c>
      <c r="BG13" s="151">
        <f>'Acuario (Arribado - mortalidad)'!AM26</f>
        <v>0</v>
      </c>
      <c r="BH13" s="151">
        <f>'Acuario (Arribado - mortalidad)'!AN26</f>
        <v>0</v>
      </c>
      <c r="BI13" s="151">
        <f>'Acuario (Arribado - mortalidad)'!AO26</f>
        <v>0</v>
      </c>
      <c r="BJ13" s="151">
        <f>'Acuario (Arribado - mortalidad)'!AP26</f>
        <v>0</v>
      </c>
      <c r="BK13" s="151">
        <f>'Acuario (Arribado - mortalidad)'!AQ26</f>
        <v>0</v>
      </c>
      <c r="BL13" s="151">
        <f>'Acuario (Arribado - mortalidad)'!AR26</f>
        <v>0</v>
      </c>
      <c r="BM13" s="151" t="str">
        <f>'Acuario (Arribado - mortalidad)'!AS26</f>
        <v/>
      </c>
      <c r="BN13" s="151">
        <f>'Acuario (Arribado - mortalidad)'!AT26</f>
        <v>0</v>
      </c>
      <c r="BO13" s="151">
        <f>'Acuario (Arribado - mortalidad)'!AU26</f>
        <v>0</v>
      </c>
      <c r="BP13" s="151">
        <f>'Acuario (Arribado - mortalidad)'!AV26</f>
        <v>0</v>
      </c>
      <c r="BQ13" s="151" t="str">
        <f>'Acuario (Arribado - mortalidad)'!AW26</f>
        <v/>
      </c>
      <c r="BR13" s="151">
        <f>'Acuario (Arribado - mortalidad)'!AX26</f>
        <v>0</v>
      </c>
      <c r="BS13" s="151">
        <f>'Acuario (Arribado - mortalidad)'!AY26</f>
        <v>0</v>
      </c>
      <c r="BT13" s="151" t="str">
        <f>'Acuario (Arribado - mortalidad)'!AZ26</f>
        <v/>
      </c>
      <c r="BU13" s="151" t="str">
        <f>'Acuario (Arribado - mortalidad)'!BA26</f>
        <v/>
      </c>
      <c r="BV13" s="151" t="str">
        <f>'Acuario (Arribado - mortalidad)'!BB26</f>
        <v/>
      </c>
      <c r="BW13" s="151" t="str">
        <f>'Acuario (Arribado - mortalidad)'!BC26</f>
        <v/>
      </c>
      <c r="BX13" s="151">
        <f>'Acuario (Arribado - mortalidad)'!BD26</f>
        <v>0</v>
      </c>
      <c r="BY13" s="151" t="str">
        <f>'Acuario (Arribado - mortalidad)'!BE26</f>
        <v/>
      </c>
      <c r="BZ13" s="22" t="str">
        <f>'Acuario (Arribado - mortalidad)'!BF26</f>
        <v/>
      </c>
      <c r="CA13" s="151" t="str">
        <f>IF(U13&lt;&gt;0,'Acuario (Arribado - mortalidad)'!$M$5,"")</f>
        <v/>
      </c>
    </row>
    <row r="14" spans="1:79" x14ac:dyDescent="0.25">
      <c r="A14" s="313" t="str">
        <f>IF(U14&lt;&gt;0,'ORDEN DE CUARENTENA'!$AE$2,"")</f>
        <v/>
      </c>
      <c r="B14" s="184" t="str">
        <f>IF(U14&lt;&gt;0,'ORDEN DE CUARENTENA'!$AE$3,"")</f>
        <v/>
      </c>
      <c r="C14" s="168" t="str">
        <f t="shared" si="0"/>
        <v/>
      </c>
      <c r="D14" s="315" t="str">
        <f>IF(U14&lt;&gt;0,'ORDEN DE CUARENTENA'!$I$6,"")</f>
        <v/>
      </c>
      <c r="E14" s="168" t="str">
        <f>IF(U14&lt;&gt;0,TEXT('ORDEN DE CUARENTENA'!$I$6,"aaa"),"")</f>
        <v/>
      </c>
      <c r="F14" s="167" t="str">
        <f>IF(U14&lt;&gt;0,TEXT('ORDEN DE CUARENTENA'!$I$6,"dd"),"")</f>
        <v/>
      </c>
      <c r="G14" s="166" t="str">
        <f>IF(U14&lt;&gt;0,TEXT('ORDEN DE CUARENTENA'!$I$6,"mm"),"")</f>
        <v/>
      </c>
      <c r="H14" s="165" t="str">
        <f>IF(U14&lt;&gt;0,TEXT('ORDEN DE CUARENTENA'!$I$6,"yyy"),"")</f>
        <v/>
      </c>
      <c r="I14" s="151" t="str">
        <f>IF(U14&lt;&gt;0,'ORDEN DE CUARENTENA'!$H$7,"")</f>
        <v/>
      </c>
      <c r="J14" s="151" t="str">
        <f>IF(U14&lt;&gt;0,'ORDEN DE CUARENTENA'!$H$9,"")</f>
        <v/>
      </c>
      <c r="K14" s="151" t="str">
        <f>IF(U14&lt;&gt;0,'ORDEN DE CUARENTENA'!$Q$9,"")</f>
        <v/>
      </c>
      <c r="L14" s="151" t="str">
        <f>IFERROR(VLOOKUP(U14,Item[],4,FALSE),IFERROR(VLOOKUP(U14,Item2[],4,FALSE),""))</f>
        <v/>
      </c>
      <c r="M14" s="151" t="str">
        <f>IFERROR(VLOOKUP(U14,Item[],5,FALSE),IFERROR(VLOOKUP(U14,Item2[],5,FALSE),""))</f>
        <v/>
      </c>
      <c r="N14" s="151" t="str">
        <f>IFERROR(VLOOKUP(W14,SuscepEARs[],2,FALSE),"")</f>
        <v/>
      </c>
      <c r="O14" s="151" t="str">
        <f>IFERROR(VLOOKUP(DatosAll[[#This Row],[ESPECIE]],CITES[],2,FALSE),"")</f>
        <v/>
      </c>
      <c r="P14" s="151">
        <f>IFERROR(VLOOKUP(T14,Hallazgo[],2,FALSE),"")</f>
        <v>0</v>
      </c>
      <c r="Q14" s="151">
        <f>IFERROR(VLOOKUP(T14,Hallazgo[],3,FALSE),"")</f>
        <v>0</v>
      </c>
      <c r="R14" s="151">
        <f>IFERROR(VLOOKUP(T14,Hallazgo[],4,FALSE),"")</f>
        <v>0</v>
      </c>
      <c r="S14" s="151">
        <f>IFERROR(VLOOKUP(T14,Hallazgo[],5,FALSE),"")</f>
        <v>0</v>
      </c>
      <c r="T14" s="151">
        <f>'Acuario (Arribado - mortalidad)'!C27</f>
        <v>0</v>
      </c>
      <c r="U14" s="151">
        <f>'Acuario (Arribado - mortalidad)'!B27</f>
        <v>0</v>
      </c>
      <c r="V14" s="151" t="str">
        <f>'Acuario (Arribado - mortalidad)'!D27</f>
        <v/>
      </c>
      <c r="W14" s="151" t="str">
        <f>'Acuario (Arribado - mortalidad)'!E27</f>
        <v/>
      </c>
      <c r="X14" s="151">
        <f>'Acuario (Arribado - mortalidad)'!F27</f>
        <v>0</v>
      </c>
      <c r="Y14" s="151">
        <f>'Acuario (Arribado - mortalidad)'!H27</f>
        <v>0</v>
      </c>
      <c r="Z14" s="151">
        <f>'Acuario (Arribado - mortalidad)'!I27</f>
        <v>0</v>
      </c>
      <c r="AA14" s="151">
        <f>'Acuario (Arribado - mortalidad)'!J27</f>
        <v>0</v>
      </c>
      <c r="AB14" s="151" t="str">
        <f>'Acuario (Arribado - mortalidad)'!K27</f>
        <v/>
      </c>
      <c r="AC14" s="320" t="str">
        <f>IFERROR(('Acuario (Arribado - mortalidad)'!K27/DatosAll[[#This Row],[N_INDIVIDUOS]])*100,"")</f>
        <v/>
      </c>
      <c r="AD14" s="320" t="str">
        <f>IFERROR(('Acuario (Arribado - mortalidad)'!O27/DatosAll[[#This Row],[N_INDIVIDUOS]])*100,"")</f>
        <v/>
      </c>
      <c r="AE14" s="320" t="str">
        <f>IFERROR(('Acuario (Arribado - mortalidad)'!BG27/DatosAll[[#This Row],[N_INDIVIDUOS]])*100,"")</f>
        <v/>
      </c>
      <c r="AF14" s="320" t="str">
        <f>IFERROR(('Acuario (Arribado - mortalidad)'!BH27/DatosAll[[#This Row],[N_INDIVIDUOS]])*100,"")</f>
        <v/>
      </c>
      <c r="AG14" s="151">
        <f>'Acuario (Arribado - mortalidad)'!M27</f>
        <v>0</v>
      </c>
      <c r="AH14" s="151" t="str">
        <f>'Acuario (Arribado - mortalidad)'!G27</f>
        <v/>
      </c>
      <c r="AI14" s="151">
        <f>'Acuario (Arribado - mortalidad)'!O27</f>
        <v>0</v>
      </c>
      <c r="AJ14" s="151">
        <f>'Acuario (Arribado - mortalidad)'!P27</f>
        <v>0</v>
      </c>
      <c r="AK14" s="151">
        <f>'Acuario (Arribado - mortalidad)'!Q27</f>
        <v>0</v>
      </c>
      <c r="AL14" s="151">
        <f>'Acuario (Arribado - mortalidad)'!R27</f>
        <v>0</v>
      </c>
      <c r="AM14" s="151">
        <f>'Acuario (Arribado - mortalidad)'!S27</f>
        <v>0</v>
      </c>
      <c r="AN14" s="151">
        <f>'Acuario (Arribado - mortalidad)'!T27</f>
        <v>0</v>
      </c>
      <c r="AO14" s="151">
        <f>'Acuario (Arribado - mortalidad)'!U27</f>
        <v>0</v>
      </c>
      <c r="AP14" s="151">
        <f>'Acuario (Arribado - mortalidad)'!V27</f>
        <v>0</v>
      </c>
      <c r="AQ14" s="151">
        <f>'Acuario (Arribado - mortalidad)'!W27</f>
        <v>0</v>
      </c>
      <c r="AR14" s="151">
        <f>'Acuario (Arribado - mortalidad)'!X27</f>
        <v>0</v>
      </c>
      <c r="AS14" s="151">
        <f>'Acuario (Arribado - mortalidad)'!Y27</f>
        <v>0</v>
      </c>
      <c r="AT14" s="151">
        <f>'Acuario (Arribado - mortalidad)'!Z27</f>
        <v>0</v>
      </c>
      <c r="AU14" s="151">
        <f>'Acuario (Arribado - mortalidad)'!AA27</f>
        <v>0</v>
      </c>
      <c r="AV14" s="151">
        <f>'Acuario (Arribado - mortalidad)'!AB27</f>
        <v>0</v>
      </c>
      <c r="AW14" s="151">
        <f>'Acuario (Arribado - mortalidad)'!AC27</f>
        <v>0</v>
      </c>
      <c r="AX14" s="151">
        <f>'Acuario (Arribado - mortalidad)'!AD27</f>
        <v>0</v>
      </c>
      <c r="AY14" s="151">
        <f>'Acuario (Arribado - mortalidad)'!AE27</f>
        <v>0</v>
      </c>
      <c r="AZ14" s="151">
        <f>'Acuario (Arribado - mortalidad)'!AF27</f>
        <v>0</v>
      </c>
      <c r="BA14" s="151">
        <f>'Acuario (Arribado - mortalidad)'!AG27</f>
        <v>0</v>
      </c>
      <c r="BB14" s="151">
        <f>'Acuario (Arribado - mortalidad)'!AH27</f>
        <v>0</v>
      </c>
      <c r="BC14" s="151">
        <f>'Acuario (Arribado - mortalidad)'!AI27</f>
        <v>0</v>
      </c>
      <c r="BD14" s="151">
        <f>'Acuario (Arribado - mortalidad)'!AJ27</f>
        <v>0</v>
      </c>
      <c r="BE14" s="151">
        <f>'Acuario (Arribado - mortalidad)'!AK27</f>
        <v>0</v>
      </c>
      <c r="BF14" s="151">
        <f>'Acuario (Arribado - mortalidad)'!AL27</f>
        <v>0</v>
      </c>
      <c r="BG14" s="151">
        <f>'Acuario (Arribado - mortalidad)'!AM27</f>
        <v>0</v>
      </c>
      <c r="BH14" s="151">
        <f>'Acuario (Arribado - mortalidad)'!AN27</f>
        <v>0</v>
      </c>
      <c r="BI14" s="151">
        <f>'Acuario (Arribado - mortalidad)'!AO27</f>
        <v>0</v>
      </c>
      <c r="BJ14" s="151">
        <f>'Acuario (Arribado - mortalidad)'!AP27</f>
        <v>0</v>
      </c>
      <c r="BK14" s="151">
        <f>'Acuario (Arribado - mortalidad)'!AQ27</f>
        <v>0</v>
      </c>
      <c r="BL14" s="151">
        <f>'Acuario (Arribado - mortalidad)'!AR27</f>
        <v>0</v>
      </c>
      <c r="BM14" s="151" t="str">
        <f>'Acuario (Arribado - mortalidad)'!AS27</f>
        <v/>
      </c>
      <c r="BN14" s="151">
        <f>'Acuario (Arribado - mortalidad)'!AT27</f>
        <v>0</v>
      </c>
      <c r="BO14" s="151">
        <f>'Acuario (Arribado - mortalidad)'!AU27</f>
        <v>0</v>
      </c>
      <c r="BP14" s="151">
        <f>'Acuario (Arribado - mortalidad)'!AV27</f>
        <v>0</v>
      </c>
      <c r="BQ14" s="151" t="str">
        <f>'Acuario (Arribado - mortalidad)'!AW27</f>
        <v/>
      </c>
      <c r="BR14" s="151">
        <f>'Acuario (Arribado - mortalidad)'!AX27</f>
        <v>0</v>
      </c>
      <c r="BS14" s="151">
        <f>'Acuario (Arribado - mortalidad)'!AY27</f>
        <v>0</v>
      </c>
      <c r="BT14" s="151" t="str">
        <f>'Acuario (Arribado - mortalidad)'!AZ27</f>
        <v/>
      </c>
      <c r="BU14" s="151" t="str">
        <f>'Acuario (Arribado - mortalidad)'!BA27</f>
        <v/>
      </c>
      <c r="BV14" s="151" t="str">
        <f>'Acuario (Arribado - mortalidad)'!BB27</f>
        <v/>
      </c>
      <c r="BW14" s="151" t="str">
        <f>'Acuario (Arribado - mortalidad)'!BC27</f>
        <v/>
      </c>
      <c r="BX14" s="151">
        <f>'Acuario (Arribado - mortalidad)'!BD27</f>
        <v>0</v>
      </c>
      <c r="BY14" s="151" t="str">
        <f>'Acuario (Arribado - mortalidad)'!BE27</f>
        <v/>
      </c>
      <c r="BZ14" s="22" t="str">
        <f>'Acuario (Arribado - mortalidad)'!BF27</f>
        <v/>
      </c>
      <c r="CA14" s="151" t="str">
        <f>IF(U14&lt;&gt;0,'Acuario (Arribado - mortalidad)'!$M$5,"")</f>
        <v/>
      </c>
    </row>
    <row r="15" spans="1:79" x14ac:dyDescent="0.25">
      <c r="A15" s="313" t="str">
        <f>IF(U15&lt;&gt;0,'ORDEN DE CUARENTENA'!$AE$2,"")</f>
        <v/>
      </c>
      <c r="B15" s="184" t="str">
        <f>IF(U15&lt;&gt;0,'ORDEN DE CUARENTENA'!$AE$3,"")</f>
        <v/>
      </c>
      <c r="C15" s="168" t="str">
        <f t="shared" si="0"/>
        <v/>
      </c>
      <c r="D15" s="315" t="str">
        <f>IF(U15&lt;&gt;0,'ORDEN DE CUARENTENA'!$I$6,"")</f>
        <v/>
      </c>
      <c r="E15" s="168" t="str">
        <f>IF(U15&lt;&gt;0,TEXT('ORDEN DE CUARENTENA'!$I$6,"aaa"),"")</f>
        <v/>
      </c>
      <c r="F15" s="167" t="str">
        <f>IF(U15&lt;&gt;0,TEXT('ORDEN DE CUARENTENA'!$I$6,"dd"),"")</f>
        <v/>
      </c>
      <c r="G15" s="166" t="str">
        <f>IF(U15&lt;&gt;0,TEXT('ORDEN DE CUARENTENA'!$I$6,"mm"),"")</f>
        <v/>
      </c>
      <c r="H15" s="165" t="str">
        <f>IF(U15&lt;&gt;0,TEXT('ORDEN DE CUARENTENA'!$I$6,"yyy"),"")</f>
        <v/>
      </c>
      <c r="I15" s="151" t="str">
        <f>IF(U15&lt;&gt;0,'ORDEN DE CUARENTENA'!$H$7,"")</f>
        <v/>
      </c>
      <c r="J15" s="151" t="str">
        <f>IF(U15&lt;&gt;0,'ORDEN DE CUARENTENA'!$H$9,"")</f>
        <v/>
      </c>
      <c r="K15" s="151" t="str">
        <f>IF(U15&lt;&gt;0,'ORDEN DE CUARENTENA'!$Q$9,"")</f>
        <v/>
      </c>
      <c r="L15" s="151" t="str">
        <f>IFERROR(VLOOKUP(U15,Item[],4,FALSE),IFERROR(VLOOKUP(U15,Item2[],4,FALSE),""))</f>
        <v/>
      </c>
      <c r="M15" s="151" t="str">
        <f>IFERROR(VLOOKUP(U15,Item[],5,FALSE),IFERROR(VLOOKUP(U15,Item2[],5,FALSE),""))</f>
        <v/>
      </c>
      <c r="N15" s="151" t="str">
        <f>IFERROR(VLOOKUP(W15,SuscepEARs[],2,FALSE),"")</f>
        <v/>
      </c>
      <c r="O15" s="151" t="str">
        <f>IFERROR(VLOOKUP(DatosAll[[#This Row],[ESPECIE]],CITES[],2,FALSE),"")</f>
        <v/>
      </c>
      <c r="P15" s="151">
        <f>IFERROR(VLOOKUP(T15,Hallazgo[],2,FALSE),"")</f>
        <v>0</v>
      </c>
      <c r="Q15" s="151">
        <f>IFERROR(VLOOKUP(T15,Hallazgo[],3,FALSE),"")</f>
        <v>0</v>
      </c>
      <c r="R15" s="151">
        <f>IFERROR(VLOOKUP(T15,Hallazgo[],4,FALSE),"")</f>
        <v>0</v>
      </c>
      <c r="S15" s="151">
        <f>IFERROR(VLOOKUP(T15,Hallazgo[],5,FALSE),"")</f>
        <v>0</v>
      </c>
      <c r="T15" s="151">
        <f>'Acuario (Arribado - mortalidad)'!C28</f>
        <v>0</v>
      </c>
      <c r="U15" s="151">
        <f>'Acuario (Arribado - mortalidad)'!B28</f>
        <v>0</v>
      </c>
      <c r="V15" s="151" t="str">
        <f>'Acuario (Arribado - mortalidad)'!D28</f>
        <v/>
      </c>
      <c r="W15" s="151" t="str">
        <f>'Acuario (Arribado - mortalidad)'!E28</f>
        <v/>
      </c>
      <c r="X15" s="151">
        <f>'Acuario (Arribado - mortalidad)'!F28</f>
        <v>0</v>
      </c>
      <c r="Y15" s="151">
        <f>'Acuario (Arribado - mortalidad)'!H28</f>
        <v>0</v>
      </c>
      <c r="Z15" s="151">
        <f>'Acuario (Arribado - mortalidad)'!I28</f>
        <v>0</v>
      </c>
      <c r="AA15" s="151">
        <f>'Acuario (Arribado - mortalidad)'!J28</f>
        <v>0</v>
      </c>
      <c r="AB15" s="151" t="str">
        <f>'Acuario (Arribado - mortalidad)'!K28</f>
        <v/>
      </c>
      <c r="AC15" s="320" t="str">
        <f>IFERROR(('Acuario (Arribado - mortalidad)'!K28/DatosAll[[#This Row],[N_INDIVIDUOS]])*100,"")</f>
        <v/>
      </c>
      <c r="AD15" s="320" t="str">
        <f>IFERROR(('Acuario (Arribado - mortalidad)'!O28/DatosAll[[#This Row],[N_INDIVIDUOS]])*100,"")</f>
        <v/>
      </c>
      <c r="AE15" s="320" t="str">
        <f>IFERROR(('Acuario (Arribado - mortalidad)'!BG28/DatosAll[[#This Row],[N_INDIVIDUOS]])*100,"")</f>
        <v/>
      </c>
      <c r="AF15" s="320" t="str">
        <f>IFERROR(('Acuario (Arribado - mortalidad)'!BH28/DatosAll[[#This Row],[N_INDIVIDUOS]])*100,"")</f>
        <v/>
      </c>
      <c r="AG15" s="151">
        <f>'Acuario (Arribado - mortalidad)'!M28</f>
        <v>0</v>
      </c>
      <c r="AH15" s="151" t="str">
        <f>'Acuario (Arribado - mortalidad)'!G28</f>
        <v/>
      </c>
      <c r="AI15" s="151">
        <f>'Acuario (Arribado - mortalidad)'!O28</f>
        <v>0</v>
      </c>
      <c r="AJ15" s="151">
        <f>'Acuario (Arribado - mortalidad)'!P28</f>
        <v>0</v>
      </c>
      <c r="AK15" s="151">
        <f>'Acuario (Arribado - mortalidad)'!Q28</f>
        <v>0</v>
      </c>
      <c r="AL15" s="151">
        <f>'Acuario (Arribado - mortalidad)'!R28</f>
        <v>0</v>
      </c>
      <c r="AM15" s="151">
        <f>'Acuario (Arribado - mortalidad)'!S28</f>
        <v>0</v>
      </c>
      <c r="AN15" s="151">
        <f>'Acuario (Arribado - mortalidad)'!T28</f>
        <v>0</v>
      </c>
      <c r="AO15" s="151">
        <f>'Acuario (Arribado - mortalidad)'!U28</f>
        <v>0</v>
      </c>
      <c r="AP15" s="151">
        <f>'Acuario (Arribado - mortalidad)'!V28</f>
        <v>0</v>
      </c>
      <c r="AQ15" s="151">
        <f>'Acuario (Arribado - mortalidad)'!W28</f>
        <v>0</v>
      </c>
      <c r="AR15" s="151">
        <f>'Acuario (Arribado - mortalidad)'!X28</f>
        <v>0</v>
      </c>
      <c r="AS15" s="151">
        <f>'Acuario (Arribado - mortalidad)'!Y28</f>
        <v>0</v>
      </c>
      <c r="AT15" s="151">
        <f>'Acuario (Arribado - mortalidad)'!Z28</f>
        <v>0</v>
      </c>
      <c r="AU15" s="151">
        <f>'Acuario (Arribado - mortalidad)'!AA28</f>
        <v>0</v>
      </c>
      <c r="AV15" s="151">
        <f>'Acuario (Arribado - mortalidad)'!AB28</f>
        <v>0</v>
      </c>
      <c r="AW15" s="151">
        <f>'Acuario (Arribado - mortalidad)'!AC28</f>
        <v>0</v>
      </c>
      <c r="AX15" s="151">
        <f>'Acuario (Arribado - mortalidad)'!AD28</f>
        <v>0</v>
      </c>
      <c r="AY15" s="151">
        <f>'Acuario (Arribado - mortalidad)'!AE28</f>
        <v>0</v>
      </c>
      <c r="AZ15" s="151">
        <f>'Acuario (Arribado - mortalidad)'!AF28</f>
        <v>0</v>
      </c>
      <c r="BA15" s="151">
        <f>'Acuario (Arribado - mortalidad)'!AG28</f>
        <v>0</v>
      </c>
      <c r="BB15" s="151">
        <f>'Acuario (Arribado - mortalidad)'!AH28</f>
        <v>0</v>
      </c>
      <c r="BC15" s="151">
        <f>'Acuario (Arribado - mortalidad)'!AI28</f>
        <v>0</v>
      </c>
      <c r="BD15" s="151">
        <f>'Acuario (Arribado - mortalidad)'!AJ28</f>
        <v>0</v>
      </c>
      <c r="BE15" s="151">
        <f>'Acuario (Arribado - mortalidad)'!AK28</f>
        <v>0</v>
      </c>
      <c r="BF15" s="151">
        <f>'Acuario (Arribado - mortalidad)'!AL28</f>
        <v>0</v>
      </c>
      <c r="BG15" s="151">
        <f>'Acuario (Arribado - mortalidad)'!AM28</f>
        <v>0</v>
      </c>
      <c r="BH15" s="151">
        <f>'Acuario (Arribado - mortalidad)'!AN28</f>
        <v>0</v>
      </c>
      <c r="BI15" s="151">
        <f>'Acuario (Arribado - mortalidad)'!AO28</f>
        <v>0</v>
      </c>
      <c r="BJ15" s="151">
        <f>'Acuario (Arribado - mortalidad)'!AP28</f>
        <v>0</v>
      </c>
      <c r="BK15" s="151">
        <f>'Acuario (Arribado - mortalidad)'!AQ28</f>
        <v>0</v>
      </c>
      <c r="BL15" s="151">
        <f>'Acuario (Arribado - mortalidad)'!AR28</f>
        <v>0</v>
      </c>
      <c r="BM15" s="151" t="str">
        <f>'Acuario (Arribado - mortalidad)'!AS28</f>
        <v/>
      </c>
      <c r="BN15" s="151">
        <f>'Acuario (Arribado - mortalidad)'!AT28</f>
        <v>0</v>
      </c>
      <c r="BO15" s="151">
        <f>'Acuario (Arribado - mortalidad)'!AU28</f>
        <v>0</v>
      </c>
      <c r="BP15" s="151">
        <f>'Acuario (Arribado - mortalidad)'!AV28</f>
        <v>0</v>
      </c>
      <c r="BQ15" s="151" t="str">
        <f>'Acuario (Arribado - mortalidad)'!AW28</f>
        <v/>
      </c>
      <c r="BR15" s="151">
        <f>'Acuario (Arribado - mortalidad)'!AX28</f>
        <v>0</v>
      </c>
      <c r="BS15" s="151">
        <f>'Acuario (Arribado - mortalidad)'!AY28</f>
        <v>0</v>
      </c>
      <c r="BT15" s="151" t="str">
        <f>'Acuario (Arribado - mortalidad)'!AZ28</f>
        <v/>
      </c>
      <c r="BU15" s="151" t="str">
        <f>'Acuario (Arribado - mortalidad)'!BA28</f>
        <v/>
      </c>
      <c r="BV15" s="151" t="str">
        <f>'Acuario (Arribado - mortalidad)'!BB28</f>
        <v/>
      </c>
      <c r="BW15" s="151" t="str">
        <f>'Acuario (Arribado - mortalidad)'!BC28</f>
        <v/>
      </c>
      <c r="BX15" s="151">
        <f>'Acuario (Arribado - mortalidad)'!BD28</f>
        <v>0</v>
      </c>
      <c r="BY15" s="151" t="str">
        <f>'Acuario (Arribado - mortalidad)'!BE28</f>
        <v/>
      </c>
      <c r="BZ15" s="22" t="str">
        <f>'Acuario (Arribado - mortalidad)'!BF28</f>
        <v/>
      </c>
      <c r="CA15" s="151" t="str">
        <f>IF(U15&lt;&gt;0,'Acuario (Arribado - mortalidad)'!$M$5,"")</f>
        <v/>
      </c>
    </row>
    <row r="16" spans="1:79" x14ac:dyDescent="0.25">
      <c r="A16" s="313" t="str">
        <f>IF(U16&lt;&gt;0,'ORDEN DE CUARENTENA'!$AE$2,"")</f>
        <v/>
      </c>
      <c r="B16" s="184" t="str">
        <f>IF(U16&lt;&gt;0,'ORDEN DE CUARENTENA'!$AE$3,"")</f>
        <v/>
      </c>
      <c r="C16" s="168" t="str">
        <f t="shared" si="0"/>
        <v/>
      </c>
      <c r="D16" s="315" t="str">
        <f>IF(U16&lt;&gt;0,'ORDEN DE CUARENTENA'!$I$6,"")</f>
        <v/>
      </c>
      <c r="E16" s="168" t="str">
        <f>IF(U16&lt;&gt;0,TEXT('ORDEN DE CUARENTENA'!$I$6,"aaa"),"")</f>
        <v/>
      </c>
      <c r="F16" s="167" t="str">
        <f>IF(U16&lt;&gt;0,TEXT('ORDEN DE CUARENTENA'!$I$6,"dd"),"")</f>
        <v/>
      </c>
      <c r="G16" s="166" t="str">
        <f>IF(U16&lt;&gt;0,TEXT('ORDEN DE CUARENTENA'!$I$6,"mm"),"")</f>
        <v/>
      </c>
      <c r="H16" s="165" t="str">
        <f>IF(U16&lt;&gt;0,TEXT('ORDEN DE CUARENTENA'!$I$6,"yyy"),"")</f>
        <v/>
      </c>
      <c r="I16" s="151" t="str">
        <f>IF(U16&lt;&gt;0,'ORDEN DE CUARENTENA'!$H$7,"")</f>
        <v/>
      </c>
      <c r="J16" s="151" t="str">
        <f>IF(U16&lt;&gt;0,'ORDEN DE CUARENTENA'!$H$9,"")</f>
        <v/>
      </c>
      <c r="K16" s="151" t="str">
        <f>IF(U16&lt;&gt;0,'ORDEN DE CUARENTENA'!$Q$9,"")</f>
        <v/>
      </c>
      <c r="L16" s="151" t="str">
        <f>IFERROR(VLOOKUP(U16,Item[],4,FALSE),IFERROR(VLOOKUP(U16,Item2[],4,FALSE),""))</f>
        <v/>
      </c>
      <c r="M16" s="151" t="str">
        <f>IFERROR(VLOOKUP(U16,Item[],5,FALSE),IFERROR(VLOOKUP(U16,Item2[],5,FALSE),""))</f>
        <v/>
      </c>
      <c r="N16" s="151" t="str">
        <f>IFERROR(VLOOKUP(W16,SuscepEARs[],2,FALSE),"")</f>
        <v/>
      </c>
      <c r="O16" s="151" t="str">
        <f>IFERROR(VLOOKUP(DatosAll[[#This Row],[ESPECIE]],CITES[],2,FALSE),"")</f>
        <v/>
      </c>
      <c r="P16" s="151">
        <f>IFERROR(VLOOKUP(T16,Hallazgo[],2,FALSE),"")</f>
        <v>0</v>
      </c>
      <c r="Q16" s="151">
        <f>IFERROR(VLOOKUP(T16,Hallazgo[],3,FALSE),"")</f>
        <v>0</v>
      </c>
      <c r="R16" s="151">
        <f>IFERROR(VLOOKUP(T16,Hallazgo[],4,FALSE),"")</f>
        <v>0</v>
      </c>
      <c r="S16" s="151">
        <f>IFERROR(VLOOKUP(T16,Hallazgo[],5,FALSE),"")</f>
        <v>0</v>
      </c>
      <c r="T16" s="151">
        <f>'Acuario (Arribado - mortalidad)'!C29</f>
        <v>0</v>
      </c>
      <c r="U16" s="151">
        <f>'Acuario (Arribado - mortalidad)'!B29</f>
        <v>0</v>
      </c>
      <c r="V16" s="151" t="str">
        <f>'Acuario (Arribado - mortalidad)'!D29</f>
        <v/>
      </c>
      <c r="W16" s="151" t="str">
        <f>'Acuario (Arribado - mortalidad)'!E29</f>
        <v/>
      </c>
      <c r="X16" s="151">
        <f>'Acuario (Arribado - mortalidad)'!F29</f>
        <v>0</v>
      </c>
      <c r="Y16" s="151">
        <f>'Acuario (Arribado - mortalidad)'!H29</f>
        <v>0</v>
      </c>
      <c r="Z16" s="151">
        <f>'Acuario (Arribado - mortalidad)'!I29</f>
        <v>0</v>
      </c>
      <c r="AA16" s="151">
        <f>'Acuario (Arribado - mortalidad)'!J29</f>
        <v>0</v>
      </c>
      <c r="AB16" s="151" t="str">
        <f>'Acuario (Arribado - mortalidad)'!K29</f>
        <v/>
      </c>
      <c r="AC16" s="320" t="str">
        <f>IFERROR(('Acuario (Arribado - mortalidad)'!K29/DatosAll[[#This Row],[N_INDIVIDUOS]])*100,"")</f>
        <v/>
      </c>
      <c r="AD16" s="320" t="str">
        <f>IFERROR(('Acuario (Arribado - mortalidad)'!O29/DatosAll[[#This Row],[N_INDIVIDUOS]])*100,"")</f>
        <v/>
      </c>
      <c r="AE16" s="320" t="str">
        <f>IFERROR(('Acuario (Arribado - mortalidad)'!BG29/DatosAll[[#This Row],[N_INDIVIDUOS]])*100,"")</f>
        <v/>
      </c>
      <c r="AF16" s="320" t="str">
        <f>IFERROR(('Acuario (Arribado - mortalidad)'!BH29/DatosAll[[#This Row],[N_INDIVIDUOS]])*100,"")</f>
        <v/>
      </c>
      <c r="AG16" s="151">
        <f>'Acuario (Arribado - mortalidad)'!M29</f>
        <v>0</v>
      </c>
      <c r="AH16" s="151" t="str">
        <f>'Acuario (Arribado - mortalidad)'!G29</f>
        <v/>
      </c>
      <c r="AI16" s="151">
        <f>'Acuario (Arribado - mortalidad)'!O29</f>
        <v>0</v>
      </c>
      <c r="AJ16" s="151">
        <f>'Acuario (Arribado - mortalidad)'!P29</f>
        <v>0</v>
      </c>
      <c r="AK16" s="151">
        <f>'Acuario (Arribado - mortalidad)'!Q29</f>
        <v>0</v>
      </c>
      <c r="AL16" s="151">
        <f>'Acuario (Arribado - mortalidad)'!R29</f>
        <v>0</v>
      </c>
      <c r="AM16" s="151">
        <f>'Acuario (Arribado - mortalidad)'!S29</f>
        <v>0</v>
      </c>
      <c r="AN16" s="151">
        <f>'Acuario (Arribado - mortalidad)'!T29</f>
        <v>0</v>
      </c>
      <c r="AO16" s="151">
        <f>'Acuario (Arribado - mortalidad)'!U29</f>
        <v>0</v>
      </c>
      <c r="AP16" s="151">
        <f>'Acuario (Arribado - mortalidad)'!V29</f>
        <v>0</v>
      </c>
      <c r="AQ16" s="151">
        <f>'Acuario (Arribado - mortalidad)'!W29</f>
        <v>0</v>
      </c>
      <c r="AR16" s="151">
        <f>'Acuario (Arribado - mortalidad)'!X29</f>
        <v>0</v>
      </c>
      <c r="AS16" s="151">
        <f>'Acuario (Arribado - mortalidad)'!Y29</f>
        <v>0</v>
      </c>
      <c r="AT16" s="151">
        <f>'Acuario (Arribado - mortalidad)'!Z29</f>
        <v>0</v>
      </c>
      <c r="AU16" s="151">
        <f>'Acuario (Arribado - mortalidad)'!AA29</f>
        <v>0</v>
      </c>
      <c r="AV16" s="151">
        <f>'Acuario (Arribado - mortalidad)'!AB29</f>
        <v>0</v>
      </c>
      <c r="AW16" s="151">
        <f>'Acuario (Arribado - mortalidad)'!AC29</f>
        <v>0</v>
      </c>
      <c r="AX16" s="151">
        <f>'Acuario (Arribado - mortalidad)'!AD29</f>
        <v>0</v>
      </c>
      <c r="AY16" s="151">
        <f>'Acuario (Arribado - mortalidad)'!AE29</f>
        <v>0</v>
      </c>
      <c r="AZ16" s="151">
        <f>'Acuario (Arribado - mortalidad)'!AF29</f>
        <v>0</v>
      </c>
      <c r="BA16" s="151">
        <f>'Acuario (Arribado - mortalidad)'!AG29</f>
        <v>0</v>
      </c>
      <c r="BB16" s="151">
        <f>'Acuario (Arribado - mortalidad)'!AH29</f>
        <v>0</v>
      </c>
      <c r="BC16" s="151">
        <f>'Acuario (Arribado - mortalidad)'!AI29</f>
        <v>0</v>
      </c>
      <c r="BD16" s="151">
        <f>'Acuario (Arribado - mortalidad)'!AJ29</f>
        <v>0</v>
      </c>
      <c r="BE16" s="151">
        <f>'Acuario (Arribado - mortalidad)'!AK29</f>
        <v>0</v>
      </c>
      <c r="BF16" s="151">
        <f>'Acuario (Arribado - mortalidad)'!AL29</f>
        <v>0</v>
      </c>
      <c r="BG16" s="151">
        <f>'Acuario (Arribado - mortalidad)'!AM29</f>
        <v>0</v>
      </c>
      <c r="BH16" s="151">
        <f>'Acuario (Arribado - mortalidad)'!AN29</f>
        <v>0</v>
      </c>
      <c r="BI16" s="151">
        <f>'Acuario (Arribado - mortalidad)'!AO29</f>
        <v>0</v>
      </c>
      <c r="BJ16" s="151">
        <f>'Acuario (Arribado - mortalidad)'!AP29</f>
        <v>0</v>
      </c>
      <c r="BK16" s="151">
        <f>'Acuario (Arribado - mortalidad)'!AQ29</f>
        <v>0</v>
      </c>
      <c r="BL16" s="151">
        <f>'Acuario (Arribado - mortalidad)'!AR29</f>
        <v>0</v>
      </c>
      <c r="BM16" s="151" t="str">
        <f>'Acuario (Arribado - mortalidad)'!AS29</f>
        <v/>
      </c>
      <c r="BN16" s="151">
        <f>'Acuario (Arribado - mortalidad)'!AT29</f>
        <v>0</v>
      </c>
      <c r="BO16" s="151">
        <f>'Acuario (Arribado - mortalidad)'!AU29</f>
        <v>0</v>
      </c>
      <c r="BP16" s="151">
        <f>'Acuario (Arribado - mortalidad)'!AV29</f>
        <v>0</v>
      </c>
      <c r="BQ16" s="151" t="str">
        <f>'Acuario (Arribado - mortalidad)'!AW29</f>
        <v/>
      </c>
      <c r="BR16" s="151">
        <f>'Acuario (Arribado - mortalidad)'!AX29</f>
        <v>0</v>
      </c>
      <c r="BS16" s="151">
        <f>'Acuario (Arribado - mortalidad)'!AY29</f>
        <v>0</v>
      </c>
      <c r="BT16" s="151" t="str">
        <f>'Acuario (Arribado - mortalidad)'!AZ29</f>
        <v/>
      </c>
      <c r="BU16" s="151" t="str">
        <f>'Acuario (Arribado - mortalidad)'!BA29</f>
        <v/>
      </c>
      <c r="BV16" s="151" t="str">
        <f>'Acuario (Arribado - mortalidad)'!BB29</f>
        <v/>
      </c>
      <c r="BW16" s="151" t="str">
        <f>'Acuario (Arribado - mortalidad)'!BC29</f>
        <v/>
      </c>
      <c r="BX16" s="151">
        <f>'Acuario (Arribado - mortalidad)'!BD29</f>
        <v>0</v>
      </c>
      <c r="BY16" s="151" t="str">
        <f>'Acuario (Arribado - mortalidad)'!BE29</f>
        <v/>
      </c>
      <c r="BZ16" s="22" t="str">
        <f>'Acuario (Arribado - mortalidad)'!BF29</f>
        <v/>
      </c>
      <c r="CA16" s="151" t="str">
        <f>IF(U16&lt;&gt;0,'Acuario (Arribado - mortalidad)'!$M$5,"")</f>
        <v/>
      </c>
    </row>
    <row r="17" spans="1:79" x14ac:dyDescent="0.25">
      <c r="A17" s="313" t="str">
        <f>IF(U17&lt;&gt;0,'ORDEN DE CUARENTENA'!$AE$2,"")</f>
        <v/>
      </c>
      <c r="B17" s="184" t="str">
        <f>IF(U17&lt;&gt;0,'ORDEN DE CUARENTENA'!$AE$3,"")</f>
        <v/>
      </c>
      <c r="C17" s="168" t="str">
        <f t="shared" si="0"/>
        <v/>
      </c>
      <c r="D17" s="315" t="str">
        <f>IF(U17&lt;&gt;0,'ORDEN DE CUARENTENA'!$I$6,"")</f>
        <v/>
      </c>
      <c r="E17" s="168" t="str">
        <f>IF(U17&lt;&gt;0,TEXT('ORDEN DE CUARENTENA'!$I$6,"aaa"),"")</f>
        <v/>
      </c>
      <c r="F17" s="167" t="str">
        <f>IF(U17&lt;&gt;0,TEXT('ORDEN DE CUARENTENA'!$I$6,"dd"),"")</f>
        <v/>
      </c>
      <c r="G17" s="166" t="str">
        <f>IF(U17&lt;&gt;0,TEXT('ORDEN DE CUARENTENA'!$I$6,"mm"),"")</f>
        <v/>
      </c>
      <c r="H17" s="165" t="str">
        <f>IF(U17&lt;&gt;0,TEXT('ORDEN DE CUARENTENA'!$I$6,"yyy"),"")</f>
        <v/>
      </c>
      <c r="I17" s="151" t="str">
        <f>IF(U17&lt;&gt;0,'ORDEN DE CUARENTENA'!$H$7,"")</f>
        <v/>
      </c>
      <c r="J17" s="151" t="str">
        <f>IF(U17&lt;&gt;0,'ORDEN DE CUARENTENA'!$H$9,"")</f>
        <v/>
      </c>
      <c r="K17" s="151" t="str">
        <f>IF(U17&lt;&gt;0,'ORDEN DE CUARENTENA'!$Q$9,"")</f>
        <v/>
      </c>
      <c r="L17" s="151" t="str">
        <f>IFERROR(VLOOKUP(U17,Item[],4,FALSE),IFERROR(VLOOKUP(U17,Item2[],4,FALSE),""))</f>
        <v/>
      </c>
      <c r="M17" s="151" t="str">
        <f>IFERROR(VLOOKUP(U17,Item[],5,FALSE),IFERROR(VLOOKUP(U17,Item2[],5,FALSE),""))</f>
        <v/>
      </c>
      <c r="N17" s="151" t="str">
        <f>IFERROR(VLOOKUP(W17,SuscepEARs[],2,FALSE),"")</f>
        <v/>
      </c>
      <c r="O17" s="151" t="str">
        <f>IFERROR(VLOOKUP(DatosAll[[#This Row],[ESPECIE]],CITES[],2,FALSE),"")</f>
        <v/>
      </c>
      <c r="P17" s="151">
        <f>IFERROR(VLOOKUP(T17,Hallazgo[],2,FALSE),"")</f>
        <v>0</v>
      </c>
      <c r="Q17" s="151">
        <f>IFERROR(VLOOKUP(T17,Hallazgo[],3,FALSE),"")</f>
        <v>0</v>
      </c>
      <c r="R17" s="151">
        <f>IFERROR(VLOOKUP(T17,Hallazgo[],4,FALSE),"")</f>
        <v>0</v>
      </c>
      <c r="S17" s="151">
        <f>IFERROR(VLOOKUP(T17,Hallazgo[],5,FALSE),"")</f>
        <v>0</v>
      </c>
      <c r="T17" s="151">
        <f>'Acuario (Arribado - mortalidad)'!C30</f>
        <v>0</v>
      </c>
      <c r="U17" s="151">
        <f>'Acuario (Arribado - mortalidad)'!B30</f>
        <v>0</v>
      </c>
      <c r="V17" s="151" t="str">
        <f>'Acuario (Arribado - mortalidad)'!D30</f>
        <v/>
      </c>
      <c r="W17" s="151" t="str">
        <f>'Acuario (Arribado - mortalidad)'!E30</f>
        <v/>
      </c>
      <c r="X17" s="151">
        <f>'Acuario (Arribado - mortalidad)'!F30</f>
        <v>0</v>
      </c>
      <c r="Y17" s="151">
        <f>'Acuario (Arribado - mortalidad)'!H30</f>
        <v>0</v>
      </c>
      <c r="Z17" s="151">
        <f>'Acuario (Arribado - mortalidad)'!I30</f>
        <v>0</v>
      </c>
      <c r="AA17" s="151">
        <f>'Acuario (Arribado - mortalidad)'!J30</f>
        <v>0</v>
      </c>
      <c r="AB17" s="151" t="str">
        <f>'Acuario (Arribado - mortalidad)'!K30</f>
        <v/>
      </c>
      <c r="AC17" s="320" t="str">
        <f>IFERROR(('Acuario (Arribado - mortalidad)'!K30/DatosAll[[#This Row],[N_INDIVIDUOS]])*100,"")</f>
        <v/>
      </c>
      <c r="AD17" s="320" t="str">
        <f>IFERROR(('Acuario (Arribado - mortalidad)'!O30/DatosAll[[#This Row],[N_INDIVIDUOS]])*100,"")</f>
        <v/>
      </c>
      <c r="AE17" s="320" t="str">
        <f>IFERROR(('Acuario (Arribado - mortalidad)'!BG30/DatosAll[[#This Row],[N_INDIVIDUOS]])*100,"")</f>
        <v/>
      </c>
      <c r="AF17" s="320" t="str">
        <f>IFERROR(('Acuario (Arribado - mortalidad)'!BH30/DatosAll[[#This Row],[N_INDIVIDUOS]])*100,"")</f>
        <v/>
      </c>
      <c r="AG17" s="151">
        <f>'Acuario (Arribado - mortalidad)'!M30</f>
        <v>0</v>
      </c>
      <c r="AH17" s="151" t="str">
        <f>'Acuario (Arribado - mortalidad)'!G30</f>
        <v/>
      </c>
      <c r="AI17" s="151">
        <f>'Acuario (Arribado - mortalidad)'!O30</f>
        <v>0</v>
      </c>
      <c r="AJ17" s="151">
        <f>'Acuario (Arribado - mortalidad)'!P30</f>
        <v>0</v>
      </c>
      <c r="AK17" s="151">
        <f>'Acuario (Arribado - mortalidad)'!Q30</f>
        <v>0</v>
      </c>
      <c r="AL17" s="151">
        <f>'Acuario (Arribado - mortalidad)'!R30</f>
        <v>0</v>
      </c>
      <c r="AM17" s="151">
        <f>'Acuario (Arribado - mortalidad)'!S30</f>
        <v>0</v>
      </c>
      <c r="AN17" s="151">
        <f>'Acuario (Arribado - mortalidad)'!T30</f>
        <v>0</v>
      </c>
      <c r="AO17" s="151">
        <f>'Acuario (Arribado - mortalidad)'!U30</f>
        <v>0</v>
      </c>
      <c r="AP17" s="151">
        <f>'Acuario (Arribado - mortalidad)'!V30</f>
        <v>0</v>
      </c>
      <c r="AQ17" s="151">
        <f>'Acuario (Arribado - mortalidad)'!W30</f>
        <v>0</v>
      </c>
      <c r="AR17" s="151">
        <f>'Acuario (Arribado - mortalidad)'!X30</f>
        <v>0</v>
      </c>
      <c r="AS17" s="151">
        <f>'Acuario (Arribado - mortalidad)'!Y30</f>
        <v>0</v>
      </c>
      <c r="AT17" s="151">
        <f>'Acuario (Arribado - mortalidad)'!Z30</f>
        <v>0</v>
      </c>
      <c r="AU17" s="151">
        <f>'Acuario (Arribado - mortalidad)'!AA30</f>
        <v>0</v>
      </c>
      <c r="AV17" s="151">
        <f>'Acuario (Arribado - mortalidad)'!AB30</f>
        <v>0</v>
      </c>
      <c r="AW17" s="151">
        <f>'Acuario (Arribado - mortalidad)'!AC30</f>
        <v>0</v>
      </c>
      <c r="AX17" s="151">
        <f>'Acuario (Arribado - mortalidad)'!AD30</f>
        <v>0</v>
      </c>
      <c r="AY17" s="151">
        <f>'Acuario (Arribado - mortalidad)'!AE30</f>
        <v>0</v>
      </c>
      <c r="AZ17" s="151">
        <f>'Acuario (Arribado - mortalidad)'!AF30</f>
        <v>0</v>
      </c>
      <c r="BA17" s="151">
        <f>'Acuario (Arribado - mortalidad)'!AG30</f>
        <v>0</v>
      </c>
      <c r="BB17" s="151">
        <f>'Acuario (Arribado - mortalidad)'!AH30</f>
        <v>0</v>
      </c>
      <c r="BC17" s="151">
        <f>'Acuario (Arribado - mortalidad)'!AI30</f>
        <v>0</v>
      </c>
      <c r="BD17" s="151">
        <f>'Acuario (Arribado - mortalidad)'!AJ30</f>
        <v>0</v>
      </c>
      <c r="BE17" s="151">
        <f>'Acuario (Arribado - mortalidad)'!AK30</f>
        <v>0</v>
      </c>
      <c r="BF17" s="151">
        <f>'Acuario (Arribado - mortalidad)'!AL30</f>
        <v>0</v>
      </c>
      <c r="BG17" s="151">
        <f>'Acuario (Arribado - mortalidad)'!AM30</f>
        <v>0</v>
      </c>
      <c r="BH17" s="151">
        <f>'Acuario (Arribado - mortalidad)'!AN30</f>
        <v>0</v>
      </c>
      <c r="BI17" s="151">
        <f>'Acuario (Arribado - mortalidad)'!AO30</f>
        <v>0</v>
      </c>
      <c r="BJ17" s="151">
        <f>'Acuario (Arribado - mortalidad)'!AP30</f>
        <v>0</v>
      </c>
      <c r="BK17" s="151">
        <f>'Acuario (Arribado - mortalidad)'!AQ30</f>
        <v>0</v>
      </c>
      <c r="BL17" s="151">
        <f>'Acuario (Arribado - mortalidad)'!AR30</f>
        <v>0</v>
      </c>
      <c r="BM17" s="151" t="str">
        <f>'Acuario (Arribado - mortalidad)'!AS30</f>
        <v/>
      </c>
      <c r="BN17" s="151">
        <f>'Acuario (Arribado - mortalidad)'!AT30</f>
        <v>0</v>
      </c>
      <c r="BO17" s="151">
        <f>'Acuario (Arribado - mortalidad)'!AU30</f>
        <v>0</v>
      </c>
      <c r="BP17" s="151">
        <f>'Acuario (Arribado - mortalidad)'!AV30</f>
        <v>0</v>
      </c>
      <c r="BQ17" s="151" t="str">
        <f>'Acuario (Arribado - mortalidad)'!AW30</f>
        <v/>
      </c>
      <c r="BR17" s="151">
        <f>'Acuario (Arribado - mortalidad)'!AX30</f>
        <v>0</v>
      </c>
      <c r="BS17" s="151">
        <f>'Acuario (Arribado - mortalidad)'!AY30</f>
        <v>0</v>
      </c>
      <c r="BT17" s="151" t="str">
        <f>'Acuario (Arribado - mortalidad)'!AZ30</f>
        <v/>
      </c>
      <c r="BU17" s="151" t="str">
        <f>'Acuario (Arribado - mortalidad)'!BA30</f>
        <v/>
      </c>
      <c r="BV17" s="151" t="str">
        <f>'Acuario (Arribado - mortalidad)'!BB30</f>
        <v/>
      </c>
      <c r="BW17" s="151" t="str">
        <f>'Acuario (Arribado - mortalidad)'!BC30</f>
        <v/>
      </c>
      <c r="BX17" s="151">
        <f>'Acuario (Arribado - mortalidad)'!BD30</f>
        <v>0</v>
      </c>
      <c r="BY17" s="151" t="str">
        <f>'Acuario (Arribado - mortalidad)'!BE30</f>
        <v/>
      </c>
      <c r="BZ17" s="22" t="str">
        <f>'Acuario (Arribado - mortalidad)'!BF30</f>
        <v/>
      </c>
      <c r="CA17" s="151" t="str">
        <f>IF(U17&lt;&gt;0,'Acuario (Arribado - mortalidad)'!$M$5,"")</f>
        <v/>
      </c>
    </row>
    <row r="18" spans="1:79" x14ac:dyDescent="0.25">
      <c r="A18" s="313" t="str">
        <f>IF(U18&lt;&gt;0,'ORDEN DE CUARENTENA'!$AE$2,"")</f>
        <v/>
      </c>
      <c r="B18" s="184" t="str">
        <f>IF(U18&lt;&gt;0,'ORDEN DE CUARENTENA'!$AE$3,"")</f>
        <v/>
      </c>
      <c r="C18" s="168" t="str">
        <f t="shared" si="0"/>
        <v/>
      </c>
      <c r="D18" s="315" t="str">
        <f>IF(U18&lt;&gt;0,'ORDEN DE CUARENTENA'!$I$6,"")</f>
        <v/>
      </c>
      <c r="E18" s="168" t="str">
        <f>IF(U18&lt;&gt;0,TEXT('ORDEN DE CUARENTENA'!$I$6,"aaa"),"")</f>
        <v/>
      </c>
      <c r="F18" s="167" t="str">
        <f>IF(U18&lt;&gt;0,TEXT('ORDEN DE CUARENTENA'!$I$6,"dd"),"")</f>
        <v/>
      </c>
      <c r="G18" s="166" t="str">
        <f>IF(U18&lt;&gt;0,TEXT('ORDEN DE CUARENTENA'!$I$6,"mm"),"")</f>
        <v/>
      </c>
      <c r="H18" s="165" t="str">
        <f>IF(U18&lt;&gt;0,TEXT('ORDEN DE CUARENTENA'!$I$6,"yyy"),"")</f>
        <v/>
      </c>
      <c r="I18" s="151" t="str">
        <f>IF(U18&lt;&gt;0,'ORDEN DE CUARENTENA'!$H$7,"")</f>
        <v/>
      </c>
      <c r="J18" s="151" t="str">
        <f>IF(U18&lt;&gt;0,'ORDEN DE CUARENTENA'!$H$9,"")</f>
        <v/>
      </c>
      <c r="K18" s="151" t="str">
        <f>IF(U18&lt;&gt;0,'ORDEN DE CUARENTENA'!$Q$9,"")</f>
        <v/>
      </c>
      <c r="L18" s="151" t="str">
        <f>IFERROR(VLOOKUP(U18,Item[],4,FALSE),IFERROR(VLOOKUP(U18,Item2[],4,FALSE),""))</f>
        <v/>
      </c>
      <c r="M18" s="151" t="str">
        <f>IFERROR(VLOOKUP(U18,Item[],5,FALSE),IFERROR(VLOOKUP(U18,Item2[],5,FALSE),""))</f>
        <v/>
      </c>
      <c r="N18" s="151" t="str">
        <f>IFERROR(VLOOKUP(W18,SuscepEARs[],2,FALSE),"")</f>
        <v/>
      </c>
      <c r="O18" s="151" t="str">
        <f>IFERROR(VLOOKUP(DatosAll[[#This Row],[ESPECIE]],CITES[],2,FALSE),"")</f>
        <v/>
      </c>
      <c r="P18" s="151">
        <f>IFERROR(VLOOKUP(T18,Hallazgo[],2,FALSE),"")</f>
        <v>0</v>
      </c>
      <c r="Q18" s="151">
        <f>IFERROR(VLOOKUP(T18,Hallazgo[],3,FALSE),"")</f>
        <v>0</v>
      </c>
      <c r="R18" s="151">
        <f>IFERROR(VLOOKUP(T18,Hallazgo[],4,FALSE),"")</f>
        <v>0</v>
      </c>
      <c r="S18" s="151">
        <f>IFERROR(VLOOKUP(T18,Hallazgo[],5,FALSE),"")</f>
        <v>0</v>
      </c>
      <c r="T18" s="151">
        <f>'Acuario (Arribado - mortalidad)'!C31</f>
        <v>0</v>
      </c>
      <c r="U18" s="151">
        <f>'Acuario (Arribado - mortalidad)'!B31</f>
        <v>0</v>
      </c>
      <c r="V18" s="151" t="str">
        <f>'Acuario (Arribado - mortalidad)'!D31</f>
        <v/>
      </c>
      <c r="W18" s="151" t="str">
        <f>'Acuario (Arribado - mortalidad)'!E31</f>
        <v/>
      </c>
      <c r="X18" s="151">
        <f>'Acuario (Arribado - mortalidad)'!F31</f>
        <v>0</v>
      </c>
      <c r="Y18" s="151">
        <f>'Acuario (Arribado - mortalidad)'!H31</f>
        <v>0</v>
      </c>
      <c r="Z18" s="151">
        <f>'Acuario (Arribado - mortalidad)'!I31</f>
        <v>0</v>
      </c>
      <c r="AA18" s="151">
        <f>'Acuario (Arribado - mortalidad)'!J31</f>
        <v>0</v>
      </c>
      <c r="AB18" s="151" t="str">
        <f>'Acuario (Arribado - mortalidad)'!K31</f>
        <v/>
      </c>
      <c r="AC18" s="320" t="str">
        <f>IFERROR(('Acuario (Arribado - mortalidad)'!K31/DatosAll[[#This Row],[N_INDIVIDUOS]])*100,"")</f>
        <v/>
      </c>
      <c r="AD18" s="320" t="str">
        <f>IFERROR(('Acuario (Arribado - mortalidad)'!O31/DatosAll[[#This Row],[N_INDIVIDUOS]])*100,"")</f>
        <v/>
      </c>
      <c r="AE18" s="320" t="str">
        <f>IFERROR(('Acuario (Arribado - mortalidad)'!BG31/DatosAll[[#This Row],[N_INDIVIDUOS]])*100,"")</f>
        <v/>
      </c>
      <c r="AF18" s="320" t="str">
        <f>IFERROR(('Acuario (Arribado - mortalidad)'!BH31/DatosAll[[#This Row],[N_INDIVIDUOS]])*100,"")</f>
        <v/>
      </c>
      <c r="AG18" s="151">
        <f>'Acuario (Arribado - mortalidad)'!M31</f>
        <v>0</v>
      </c>
      <c r="AH18" s="151" t="str">
        <f>'Acuario (Arribado - mortalidad)'!G31</f>
        <v/>
      </c>
      <c r="AI18" s="151">
        <f>'Acuario (Arribado - mortalidad)'!O31</f>
        <v>0</v>
      </c>
      <c r="AJ18" s="151">
        <f>'Acuario (Arribado - mortalidad)'!P31</f>
        <v>0</v>
      </c>
      <c r="AK18" s="151">
        <f>'Acuario (Arribado - mortalidad)'!Q31</f>
        <v>0</v>
      </c>
      <c r="AL18" s="151">
        <f>'Acuario (Arribado - mortalidad)'!R31</f>
        <v>0</v>
      </c>
      <c r="AM18" s="151">
        <f>'Acuario (Arribado - mortalidad)'!S31</f>
        <v>0</v>
      </c>
      <c r="AN18" s="151">
        <f>'Acuario (Arribado - mortalidad)'!T31</f>
        <v>0</v>
      </c>
      <c r="AO18" s="151">
        <f>'Acuario (Arribado - mortalidad)'!U31</f>
        <v>0</v>
      </c>
      <c r="AP18" s="151">
        <f>'Acuario (Arribado - mortalidad)'!V31</f>
        <v>0</v>
      </c>
      <c r="AQ18" s="151">
        <f>'Acuario (Arribado - mortalidad)'!W31</f>
        <v>0</v>
      </c>
      <c r="AR18" s="151">
        <f>'Acuario (Arribado - mortalidad)'!X31</f>
        <v>0</v>
      </c>
      <c r="AS18" s="151">
        <f>'Acuario (Arribado - mortalidad)'!Y31</f>
        <v>0</v>
      </c>
      <c r="AT18" s="151">
        <f>'Acuario (Arribado - mortalidad)'!Z31</f>
        <v>0</v>
      </c>
      <c r="AU18" s="151">
        <f>'Acuario (Arribado - mortalidad)'!AA31</f>
        <v>0</v>
      </c>
      <c r="AV18" s="151">
        <f>'Acuario (Arribado - mortalidad)'!AB31</f>
        <v>0</v>
      </c>
      <c r="AW18" s="151">
        <f>'Acuario (Arribado - mortalidad)'!AC31</f>
        <v>0</v>
      </c>
      <c r="AX18" s="151">
        <f>'Acuario (Arribado - mortalidad)'!AD31</f>
        <v>0</v>
      </c>
      <c r="AY18" s="151">
        <f>'Acuario (Arribado - mortalidad)'!AE31</f>
        <v>0</v>
      </c>
      <c r="AZ18" s="151">
        <f>'Acuario (Arribado - mortalidad)'!AF31</f>
        <v>0</v>
      </c>
      <c r="BA18" s="151">
        <f>'Acuario (Arribado - mortalidad)'!AG31</f>
        <v>0</v>
      </c>
      <c r="BB18" s="151">
        <f>'Acuario (Arribado - mortalidad)'!AH31</f>
        <v>0</v>
      </c>
      <c r="BC18" s="151">
        <f>'Acuario (Arribado - mortalidad)'!AI31</f>
        <v>0</v>
      </c>
      <c r="BD18" s="151">
        <f>'Acuario (Arribado - mortalidad)'!AJ31</f>
        <v>0</v>
      </c>
      <c r="BE18" s="151">
        <f>'Acuario (Arribado - mortalidad)'!AK31</f>
        <v>0</v>
      </c>
      <c r="BF18" s="151">
        <f>'Acuario (Arribado - mortalidad)'!AL31</f>
        <v>0</v>
      </c>
      <c r="BG18" s="151">
        <f>'Acuario (Arribado - mortalidad)'!AM31</f>
        <v>0</v>
      </c>
      <c r="BH18" s="151">
        <f>'Acuario (Arribado - mortalidad)'!AN31</f>
        <v>0</v>
      </c>
      <c r="BI18" s="151">
        <f>'Acuario (Arribado - mortalidad)'!AO31</f>
        <v>0</v>
      </c>
      <c r="BJ18" s="151">
        <f>'Acuario (Arribado - mortalidad)'!AP31</f>
        <v>0</v>
      </c>
      <c r="BK18" s="151">
        <f>'Acuario (Arribado - mortalidad)'!AQ31</f>
        <v>0</v>
      </c>
      <c r="BL18" s="151">
        <f>'Acuario (Arribado - mortalidad)'!AR31</f>
        <v>0</v>
      </c>
      <c r="BM18" s="151" t="str">
        <f>'Acuario (Arribado - mortalidad)'!AS31</f>
        <v/>
      </c>
      <c r="BN18" s="151">
        <f>'Acuario (Arribado - mortalidad)'!AT31</f>
        <v>0</v>
      </c>
      <c r="BO18" s="151">
        <f>'Acuario (Arribado - mortalidad)'!AU31</f>
        <v>0</v>
      </c>
      <c r="BP18" s="151">
        <f>'Acuario (Arribado - mortalidad)'!AV31</f>
        <v>0</v>
      </c>
      <c r="BQ18" s="151" t="str">
        <f>'Acuario (Arribado - mortalidad)'!AW31</f>
        <v/>
      </c>
      <c r="BR18" s="151">
        <f>'Acuario (Arribado - mortalidad)'!AX31</f>
        <v>0</v>
      </c>
      <c r="BS18" s="151">
        <f>'Acuario (Arribado - mortalidad)'!AY31</f>
        <v>0</v>
      </c>
      <c r="BT18" s="151" t="str">
        <f>'Acuario (Arribado - mortalidad)'!AZ31</f>
        <v/>
      </c>
      <c r="BU18" s="151" t="str">
        <f>'Acuario (Arribado - mortalidad)'!BA31</f>
        <v/>
      </c>
      <c r="BV18" s="151" t="str">
        <f>'Acuario (Arribado - mortalidad)'!BB31</f>
        <v/>
      </c>
      <c r="BW18" s="151" t="str">
        <f>'Acuario (Arribado - mortalidad)'!BC31</f>
        <v/>
      </c>
      <c r="BX18" s="151">
        <f>'Acuario (Arribado - mortalidad)'!BD31</f>
        <v>0</v>
      </c>
      <c r="BY18" s="151" t="str">
        <f>'Acuario (Arribado - mortalidad)'!BE31</f>
        <v/>
      </c>
      <c r="BZ18" s="22" t="str">
        <f>'Acuario (Arribado - mortalidad)'!BF31</f>
        <v/>
      </c>
      <c r="CA18" s="151" t="str">
        <f>IF(U18&lt;&gt;0,'Acuario (Arribado - mortalidad)'!$M$5,"")</f>
        <v/>
      </c>
    </row>
    <row r="19" spans="1:79" x14ac:dyDescent="0.25">
      <c r="A19" s="313" t="str">
        <f>IF(U19&lt;&gt;0,'ORDEN DE CUARENTENA'!$AE$2,"")</f>
        <v/>
      </c>
      <c r="B19" s="184" t="str">
        <f>IF(U19&lt;&gt;0,'ORDEN DE CUARENTENA'!$AE$3,"")</f>
        <v/>
      </c>
      <c r="C19" s="168" t="str">
        <f t="shared" si="0"/>
        <v/>
      </c>
      <c r="D19" s="315" t="str">
        <f>IF(U19&lt;&gt;0,'ORDEN DE CUARENTENA'!$I$6,"")</f>
        <v/>
      </c>
      <c r="E19" s="168" t="str">
        <f>IF(U19&lt;&gt;0,TEXT('ORDEN DE CUARENTENA'!$I$6,"aaa"),"")</f>
        <v/>
      </c>
      <c r="F19" s="167" t="str">
        <f>IF(U19&lt;&gt;0,TEXT('ORDEN DE CUARENTENA'!$I$6,"dd"),"")</f>
        <v/>
      </c>
      <c r="G19" s="166" t="str">
        <f>IF(U19&lt;&gt;0,TEXT('ORDEN DE CUARENTENA'!$I$6,"mm"),"")</f>
        <v/>
      </c>
      <c r="H19" s="165" t="str">
        <f>IF(U19&lt;&gt;0,TEXT('ORDEN DE CUARENTENA'!$I$6,"yyy"),"")</f>
        <v/>
      </c>
      <c r="I19" s="151" t="str">
        <f>IF(U19&lt;&gt;0,'ORDEN DE CUARENTENA'!$H$7,"")</f>
        <v/>
      </c>
      <c r="J19" s="151" t="str">
        <f>IF(U19&lt;&gt;0,'ORDEN DE CUARENTENA'!$H$9,"")</f>
        <v/>
      </c>
      <c r="K19" s="151" t="str">
        <f>IF(U19&lt;&gt;0,'ORDEN DE CUARENTENA'!$Q$9,"")</f>
        <v/>
      </c>
      <c r="L19" s="151" t="str">
        <f>IFERROR(VLOOKUP(U19,Item[],4,FALSE),IFERROR(VLOOKUP(U19,Item2[],4,FALSE),""))</f>
        <v/>
      </c>
      <c r="M19" s="151" t="str">
        <f>IFERROR(VLOOKUP(U19,Item[],5,FALSE),IFERROR(VLOOKUP(U19,Item2[],5,FALSE),""))</f>
        <v/>
      </c>
      <c r="N19" s="151" t="str">
        <f>IFERROR(VLOOKUP(W19,SuscepEARs[],2,FALSE),"")</f>
        <v/>
      </c>
      <c r="O19" s="151" t="str">
        <f>IFERROR(VLOOKUP(DatosAll[[#This Row],[ESPECIE]],CITES[],2,FALSE),"")</f>
        <v/>
      </c>
      <c r="P19" s="151">
        <f>IFERROR(VLOOKUP(T19,Hallazgo[],2,FALSE),"")</f>
        <v>0</v>
      </c>
      <c r="Q19" s="151">
        <f>IFERROR(VLOOKUP(T19,Hallazgo[],3,FALSE),"")</f>
        <v>0</v>
      </c>
      <c r="R19" s="151">
        <f>IFERROR(VLOOKUP(T19,Hallazgo[],4,FALSE),"")</f>
        <v>0</v>
      </c>
      <c r="S19" s="151">
        <f>IFERROR(VLOOKUP(T19,Hallazgo[],5,FALSE),"")</f>
        <v>0</v>
      </c>
      <c r="T19" s="151">
        <f>'Acuario (Arribado - mortalidad)'!C32</f>
        <v>0</v>
      </c>
      <c r="U19" s="151">
        <f>'Acuario (Arribado - mortalidad)'!B32</f>
        <v>0</v>
      </c>
      <c r="V19" s="151" t="str">
        <f>'Acuario (Arribado - mortalidad)'!D32</f>
        <v/>
      </c>
      <c r="W19" s="151" t="str">
        <f>'Acuario (Arribado - mortalidad)'!E32</f>
        <v/>
      </c>
      <c r="X19" s="151">
        <f>'Acuario (Arribado - mortalidad)'!F32</f>
        <v>0</v>
      </c>
      <c r="Y19" s="151">
        <f>'Acuario (Arribado - mortalidad)'!H32</f>
        <v>0</v>
      </c>
      <c r="Z19" s="151">
        <f>'Acuario (Arribado - mortalidad)'!I32</f>
        <v>0</v>
      </c>
      <c r="AA19" s="151">
        <f>'Acuario (Arribado - mortalidad)'!J32</f>
        <v>0</v>
      </c>
      <c r="AB19" s="151" t="str">
        <f>'Acuario (Arribado - mortalidad)'!K32</f>
        <v/>
      </c>
      <c r="AC19" s="320" t="str">
        <f>IFERROR(('Acuario (Arribado - mortalidad)'!K32/DatosAll[[#This Row],[N_INDIVIDUOS]])*100,"")</f>
        <v/>
      </c>
      <c r="AD19" s="320" t="str">
        <f>IFERROR(('Acuario (Arribado - mortalidad)'!O32/DatosAll[[#This Row],[N_INDIVIDUOS]])*100,"")</f>
        <v/>
      </c>
      <c r="AE19" s="320" t="str">
        <f>IFERROR(('Acuario (Arribado - mortalidad)'!BG32/DatosAll[[#This Row],[N_INDIVIDUOS]])*100,"")</f>
        <v/>
      </c>
      <c r="AF19" s="320" t="str">
        <f>IFERROR(('Acuario (Arribado - mortalidad)'!BH32/DatosAll[[#This Row],[N_INDIVIDUOS]])*100,"")</f>
        <v/>
      </c>
      <c r="AG19" s="151">
        <f>'Acuario (Arribado - mortalidad)'!M32</f>
        <v>0</v>
      </c>
      <c r="AH19" s="151" t="str">
        <f>'Acuario (Arribado - mortalidad)'!G32</f>
        <v/>
      </c>
      <c r="AI19" s="151">
        <f>'Acuario (Arribado - mortalidad)'!O32</f>
        <v>0</v>
      </c>
      <c r="AJ19" s="151">
        <f>'Acuario (Arribado - mortalidad)'!P32</f>
        <v>0</v>
      </c>
      <c r="AK19" s="151">
        <f>'Acuario (Arribado - mortalidad)'!Q32</f>
        <v>0</v>
      </c>
      <c r="AL19" s="151">
        <f>'Acuario (Arribado - mortalidad)'!R32</f>
        <v>0</v>
      </c>
      <c r="AM19" s="151">
        <f>'Acuario (Arribado - mortalidad)'!S32</f>
        <v>0</v>
      </c>
      <c r="AN19" s="151">
        <f>'Acuario (Arribado - mortalidad)'!T32</f>
        <v>0</v>
      </c>
      <c r="AO19" s="151">
        <f>'Acuario (Arribado - mortalidad)'!U32</f>
        <v>0</v>
      </c>
      <c r="AP19" s="151">
        <f>'Acuario (Arribado - mortalidad)'!V32</f>
        <v>0</v>
      </c>
      <c r="AQ19" s="151">
        <f>'Acuario (Arribado - mortalidad)'!W32</f>
        <v>0</v>
      </c>
      <c r="AR19" s="151">
        <f>'Acuario (Arribado - mortalidad)'!X32</f>
        <v>0</v>
      </c>
      <c r="AS19" s="151">
        <f>'Acuario (Arribado - mortalidad)'!Y32</f>
        <v>0</v>
      </c>
      <c r="AT19" s="151">
        <f>'Acuario (Arribado - mortalidad)'!Z32</f>
        <v>0</v>
      </c>
      <c r="AU19" s="151">
        <f>'Acuario (Arribado - mortalidad)'!AA32</f>
        <v>0</v>
      </c>
      <c r="AV19" s="151">
        <f>'Acuario (Arribado - mortalidad)'!AB32</f>
        <v>0</v>
      </c>
      <c r="AW19" s="151">
        <f>'Acuario (Arribado - mortalidad)'!AC32</f>
        <v>0</v>
      </c>
      <c r="AX19" s="151">
        <f>'Acuario (Arribado - mortalidad)'!AD32</f>
        <v>0</v>
      </c>
      <c r="AY19" s="151">
        <f>'Acuario (Arribado - mortalidad)'!AE32</f>
        <v>0</v>
      </c>
      <c r="AZ19" s="151">
        <f>'Acuario (Arribado - mortalidad)'!AF32</f>
        <v>0</v>
      </c>
      <c r="BA19" s="151">
        <f>'Acuario (Arribado - mortalidad)'!AG32</f>
        <v>0</v>
      </c>
      <c r="BB19" s="151">
        <f>'Acuario (Arribado - mortalidad)'!AH32</f>
        <v>0</v>
      </c>
      <c r="BC19" s="151">
        <f>'Acuario (Arribado - mortalidad)'!AI32</f>
        <v>0</v>
      </c>
      <c r="BD19" s="151">
        <f>'Acuario (Arribado - mortalidad)'!AJ32</f>
        <v>0</v>
      </c>
      <c r="BE19" s="151">
        <f>'Acuario (Arribado - mortalidad)'!AK32</f>
        <v>0</v>
      </c>
      <c r="BF19" s="151">
        <f>'Acuario (Arribado - mortalidad)'!AL32</f>
        <v>0</v>
      </c>
      <c r="BG19" s="151">
        <f>'Acuario (Arribado - mortalidad)'!AM32</f>
        <v>0</v>
      </c>
      <c r="BH19" s="151">
        <f>'Acuario (Arribado - mortalidad)'!AN32</f>
        <v>0</v>
      </c>
      <c r="BI19" s="151">
        <f>'Acuario (Arribado - mortalidad)'!AO32</f>
        <v>0</v>
      </c>
      <c r="BJ19" s="151">
        <f>'Acuario (Arribado - mortalidad)'!AP32</f>
        <v>0</v>
      </c>
      <c r="BK19" s="151">
        <f>'Acuario (Arribado - mortalidad)'!AQ32</f>
        <v>0</v>
      </c>
      <c r="BL19" s="151">
        <f>'Acuario (Arribado - mortalidad)'!AR32</f>
        <v>0</v>
      </c>
      <c r="BM19" s="151" t="str">
        <f>'Acuario (Arribado - mortalidad)'!AS32</f>
        <v/>
      </c>
      <c r="BN19" s="151">
        <f>'Acuario (Arribado - mortalidad)'!AT32</f>
        <v>0</v>
      </c>
      <c r="BO19" s="151">
        <f>'Acuario (Arribado - mortalidad)'!AU32</f>
        <v>0</v>
      </c>
      <c r="BP19" s="151">
        <f>'Acuario (Arribado - mortalidad)'!AV32</f>
        <v>0</v>
      </c>
      <c r="BQ19" s="151" t="str">
        <f>'Acuario (Arribado - mortalidad)'!AW32</f>
        <v/>
      </c>
      <c r="BR19" s="151">
        <f>'Acuario (Arribado - mortalidad)'!AX32</f>
        <v>0</v>
      </c>
      <c r="BS19" s="151">
        <f>'Acuario (Arribado - mortalidad)'!AY32</f>
        <v>0</v>
      </c>
      <c r="BT19" s="151" t="str">
        <f>'Acuario (Arribado - mortalidad)'!AZ32</f>
        <v/>
      </c>
      <c r="BU19" s="151" t="str">
        <f>'Acuario (Arribado - mortalidad)'!BA32</f>
        <v/>
      </c>
      <c r="BV19" s="151" t="str">
        <f>'Acuario (Arribado - mortalidad)'!BB32</f>
        <v/>
      </c>
      <c r="BW19" s="151" t="str">
        <f>'Acuario (Arribado - mortalidad)'!BC32</f>
        <v/>
      </c>
      <c r="BX19" s="151">
        <f>'Acuario (Arribado - mortalidad)'!BD32</f>
        <v>0</v>
      </c>
      <c r="BY19" s="151" t="str">
        <f>'Acuario (Arribado - mortalidad)'!BE32</f>
        <v/>
      </c>
      <c r="BZ19" s="22" t="str">
        <f>'Acuario (Arribado - mortalidad)'!BF32</f>
        <v/>
      </c>
      <c r="CA19" s="151" t="str">
        <f>IF(U19&lt;&gt;0,'Acuario (Arribado - mortalidad)'!$M$5,"")</f>
        <v/>
      </c>
    </row>
    <row r="20" spans="1:79" x14ac:dyDescent="0.25">
      <c r="A20" s="313" t="str">
        <f>IF(U20&lt;&gt;0,'ORDEN DE CUARENTENA'!$AE$2,"")</f>
        <v/>
      </c>
      <c r="B20" s="184" t="str">
        <f>IF(U20&lt;&gt;0,'ORDEN DE CUARENTENA'!$AE$3,"")</f>
        <v/>
      </c>
      <c r="C20" s="168" t="str">
        <f t="shared" si="0"/>
        <v/>
      </c>
      <c r="D20" s="315" t="str">
        <f>IF(U20&lt;&gt;0,'ORDEN DE CUARENTENA'!$I$6,"")</f>
        <v/>
      </c>
      <c r="E20" s="168" t="str">
        <f>IF(U20&lt;&gt;0,TEXT('ORDEN DE CUARENTENA'!$I$6,"aaa"),"")</f>
        <v/>
      </c>
      <c r="F20" s="167" t="str">
        <f>IF(U20&lt;&gt;0,TEXT('ORDEN DE CUARENTENA'!$I$6,"dd"),"")</f>
        <v/>
      </c>
      <c r="G20" s="166" t="str">
        <f>IF(U20&lt;&gt;0,TEXT('ORDEN DE CUARENTENA'!$I$6,"mm"),"")</f>
        <v/>
      </c>
      <c r="H20" s="165" t="str">
        <f>IF(U20&lt;&gt;0,TEXT('ORDEN DE CUARENTENA'!$I$6,"yyy"),"")</f>
        <v/>
      </c>
      <c r="I20" s="151" t="str">
        <f>IF(U20&lt;&gt;0,'ORDEN DE CUARENTENA'!$H$7,"")</f>
        <v/>
      </c>
      <c r="J20" s="151" t="str">
        <f>IF(U20&lt;&gt;0,'ORDEN DE CUARENTENA'!$H$9,"")</f>
        <v/>
      </c>
      <c r="K20" s="151" t="str">
        <f>IF(U20&lt;&gt;0,'ORDEN DE CUARENTENA'!$Q$9,"")</f>
        <v/>
      </c>
      <c r="L20" s="151" t="str">
        <f>IFERROR(VLOOKUP(U20,Item[],4,FALSE),IFERROR(VLOOKUP(U20,Item2[],4,FALSE),""))</f>
        <v/>
      </c>
      <c r="M20" s="151" t="str">
        <f>IFERROR(VLOOKUP(U20,Item[],5,FALSE),IFERROR(VLOOKUP(U20,Item2[],5,FALSE),""))</f>
        <v/>
      </c>
      <c r="N20" s="151" t="str">
        <f>IFERROR(VLOOKUP(W20,SuscepEARs[],2,FALSE),"")</f>
        <v/>
      </c>
      <c r="O20" s="151" t="str">
        <f>IFERROR(VLOOKUP(DatosAll[[#This Row],[ESPECIE]],CITES[],2,FALSE),"")</f>
        <v/>
      </c>
      <c r="P20" s="151">
        <f>IFERROR(VLOOKUP(T20,Hallazgo[],2,FALSE),"")</f>
        <v>0</v>
      </c>
      <c r="Q20" s="151">
        <f>IFERROR(VLOOKUP(T20,Hallazgo[],3,FALSE),"")</f>
        <v>0</v>
      </c>
      <c r="R20" s="151">
        <f>IFERROR(VLOOKUP(T20,Hallazgo[],4,FALSE),"")</f>
        <v>0</v>
      </c>
      <c r="S20" s="151">
        <f>IFERROR(VLOOKUP(T20,Hallazgo[],5,FALSE),"")</f>
        <v>0</v>
      </c>
      <c r="T20" s="151">
        <f>'Acuario (Arribado - mortalidad)'!C33</f>
        <v>0</v>
      </c>
      <c r="U20" s="151">
        <f>'Acuario (Arribado - mortalidad)'!B33</f>
        <v>0</v>
      </c>
      <c r="V20" s="151" t="str">
        <f>'Acuario (Arribado - mortalidad)'!D33</f>
        <v/>
      </c>
      <c r="W20" s="151" t="str">
        <f>'Acuario (Arribado - mortalidad)'!E33</f>
        <v/>
      </c>
      <c r="X20" s="151">
        <f>'Acuario (Arribado - mortalidad)'!F33</f>
        <v>0</v>
      </c>
      <c r="Y20" s="151">
        <f>'Acuario (Arribado - mortalidad)'!H33</f>
        <v>0</v>
      </c>
      <c r="Z20" s="151">
        <f>'Acuario (Arribado - mortalidad)'!I33</f>
        <v>0</v>
      </c>
      <c r="AA20" s="151">
        <f>'Acuario (Arribado - mortalidad)'!J33</f>
        <v>0</v>
      </c>
      <c r="AB20" s="151" t="str">
        <f>'Acuario (Arribado - mortalidad)'!K33</f>
        <v/>
      </c>
      <c r="AC20" s="320" t="str">
        <f>IFERROR(('Acuario (Arribado - mortalidad)'!K33/DatosAll[[#This Row],[N_INDIVIDUOS]])*100,"")</f>
        <v/>
      </c>
      <c r="AD20" s="320" t="str">
        <f>IFERROR(('Acuario (Arribado - mortalidad)'!O33/DatosAll[[#This Row],[N_INDIVIDUOS]])*100,"")</f>
        <v/>
      </c>
      <c r="AE20" s="320" t="str">
        <f>IFERROR(('Acuario (Arribado - mortalidad)'!BG33/DatosAll[[#This Row],[N_INDIVIDUOS]])*100,"")</f>
        <v/>
      </c>
      <c r="AF20" s="320" t="str">
        <f>IFERROR(('Acuario (Arribado - mortalidad)'!BH33/DatosAll[[#This Row],[N_INDIVIDUOS]])*100,"")</f>
        <v/>
      </c>
      <c r="AG20" s="151">
        <f>'Acuario (Arribado - mortalidad)'!M33</f>
        <v>0</v>
      </c>
      <c r="AH20" s="151" t="str">
        <f>'Acuario (Arribado - mortalidad)'!G33</f>
        <v/>
      </c>
      <c r="AI20" s="151">
        <f>'Acuario (Arribado - mortalidad)'!O33</f>
        <v>0</v>
      </c>
      <c r="AJ20" s="151">
        <f>'Acuario (Arribado - mortalidad)'!P33</f>
        <v>0</v>
      </c>
      <c r="AK20" s="151">
        <f>'Acuario (Arribado - mortalidad)'!Q33</f>
        <v>0</v>
      </c>
      <c r="AL20" s="151">
        <f>'Acuario (Arribado - mortalidad)'!R33</f>
        <v>0</v>
      </c>
      <c r="AM20" s="151">
        <f>'Acuario (Arribado - mortalidad)'!S33</f>
        <v>0</v>
      </c>
      <c r="AN20" s="151">
        <f>'Acuario (Arribado - mortalidad)'!T33</f>
        <v>0</v>
      </c>
      <c r="AO20" s="151">
        <f>'Acuario (Arribado - mortalidad)'!U33</f>
        <v>0</v>
      </c>
      <c r="AP20" s="151">
        <f>'Acuario (Arribado - mortalidad)'!V33</f>
        <v>0</v>
      </c>
      <c r="AQ20" s="151">
        <f>'Acuario (Arribado - mortalidad)'!W33</f>
        <v>0</v>
      </c>
      <c r="AR20" s="151">
        <f>'Acuario (Arribado - mortalidad)'!X33</f>
        <v>0</v>
      </c>
      <c r="AS20" s="151">
        <f>'Acuario (Arribado - mortalidad)'!Y33</f>
        <v>0</v>
      </c>
      <c r="AT20" s="151">
        <f>'Acuario (Arribado - mortalidad)'!Z33</f>
        <v>0</v>
      </c>
      <c r="AU20" s="151">
        <f>'Acuario (Arribado - mortalidad)'!AA33</f>
        <v>0</v>
      </c>
      <c r="AV20" s="151">
        <f>'Acuario (Arribado - mortalidad)'!AB33</f>
        <v>0</v>
      </c>
      <c r="AW20" s="151">
        <f>'Acuario (Arribado - mortalidad)'!AC33</f>
        <v>0</v>
      </c>
      <c r="AX20" s="151">
        <f>'Acuario (Arribado - mortalidad)'!AD33</f>
        <v>0</v>
      </c>
      <c r="AY20" s="151">
        <f>'Acuario (Arribado - mortalidad)'!AE33</f>
        <v>0</v>
      </c>
      <c r="AZ20" s="151">
        <f>'Acuario (Arribado - mortalidad)'!AF33</f>
        <v>0</v>
      </c>
      <c r="BA20" s="151">
        <f>'Acuario (Arribado - mortalidad)'!AG33</f>
        <v>0</v>
      </c>
      <c r="BB20" s="151">
        <f>'Acuario (Arribado - mortalidad)'!AH33</f>
        <v>0</v>
      </c>
      <c r="BC20" s="151">
        <f>'Acuario (Arribado - mortalidad)'!AI33</f>
        <v>0</v>
      </c>
      <c r="BD20" s="151">
        <f>'Acuario (Arribado - mortalidad)'!AJ33</f>
        <v>0</v>
      </c>
      <c r="BE20" s="151">
        <f>'Acuario (Arribado - mortalidad)'!AK33</f>
        <v>0</v>
      </c>
      <c r="BF20" s="151">
        <f>'Acuario (Arribado - mortalidad)'!AL33</f>
        <v>0</v>
      </c>
      <c r="BG20" s="151">
        <f>'Acuario (Arribado - mortalidad)'!AM33</f>
        <v>0</v>
      </c>
      <c r="BH20" s="151">
        <f>'Acuario (Arribado - mortalidad)'!AN33</f>
        <v>0</v>
      </c>
      <c r="BI20" s="151">
        <f>'Acuario (Arribado - mortalidad)'!AO33</f>
        <v>0</v>
      </c>
      <c r="BJ20" s="151">
        <f>'Acuario (Arribado - mortalidad)'!AP33</f>
        <v>0</v>
      </c>
      <c r="BK20" s="151">
        <f>'Acuario (Arribado - mortalidad)'!AQ33</f>
        <v>0</v>
      </c>
      <c r="BL20" s="151">
        <f>'Acuario (Arribado - mortalidad)'!AR33</f>
        <v>0</v>
      </c>
      <c r="BM20" s="151" t="str">
        <f>'Acuario (Arribado - mortalidad)'!AS33</f>
        <v/>
      </c>
      <c r="BN20" s="151">
        <f>'Acuario (Arribado - mortalidad)'!AT33</f>
        <v>0</v>
      </c>
      <c r="BO20" s="151">
        <f>'Acuario (Arribado - mortalidad)'!AU33</f>
        <v>0</v>
      </c>
      <c r="BP20" s="151">
        <f>'Acuario (Arribado - mortalidad)'!AV33</f>
        <v>0</v>
      </c>
      <c r="BQ20" s="151" t="str">
        <f>'Acuario (Arribado - mortalidad)'!AW33</f>
        <v/>
      </c>
      <c r="BR20" s="151">
        <f>'Acuario (Arribado - mortalidad)'!AX33</f>
        <v>0</v>
      </c>
      <c r="BS20" s="151">
        <f>'Acuario (Arribado - mortalidad)'!AY33</f>
        <v>0</v>
      </c>
      <c r="BT20" s="151" t="str">
        <f>'Acuario (Arribado - mortalidad)'!AZ33</f>
        <v/>
      </c>
      <c r="BU20" s="151" t="str">
        <f>'Acuario (Arribado - mortalidad)'!BA33</f>
        <v/>
      </c>
      <c r="BV20" s="151" t="str">
        <f>'Acuario (Arribado - mortalidad)'!BB33</f>
        <v/>
      </c>
      <c r="BW20" s="151" t="str">
        <f>'Acuario (Arribado - mortalidad)'!BC33</f>
        <v/>
      </c>
      <c r="BX20" s="151">
        <f>'Acuario (Arribado - mortalidad)'!BD33</f>
        <v>0</v>
      </c>
      <c r="BY20" s="151" t="str">
        <f>'Acuario (Arribado - mortalidad)'!BE33</f>
        <v/>
      </c>
      <c r="BZ20" s="22" t="str">
        <f>'Acuario (Arribado - mortalidad)'!BF33</f>
        <v/>
      </c>
      <c r="CA20" s="151" t="str">
        <f>IF(U20&lt;&gt;0,'Acuario (Arribado - mortalidad)'!$M$5,"")</f>
        <v/>
      </c>
    </row>
    <row r="21" spans="1:79" x14ac:dyDescent="0.25">
      <c r="A21" s="313" t="str">
        <f>IF(U21&lt;&gt;0,'ORDEN DE CUARENTENA'!$AE$2,"")</f>
        <v/>
      </c>
      <c r="B21" s="184" t="str">
        <f>IF(U21&lt;&gt;0,'ORDEN DE CUARENTENA'!$AE$3,"")</f>
        <v/>
      </c>
      <c r="C21" s="168" t="str">
        <f t="shared" si="0"/>
        <v/>
      </c>
      <c r="D21" s="315" t="str">
        <f>IF(U21&lt;&gt;0,'ORDEN DE CUARENTENA'!$I$6,"")</f>
        <v/>
      </c>
      <c r="E21" s="168" t="str">
        <f>IF(U21&lt;&gt;0,TEXT('ORDEN DE CUARENTENA'!$I$6,"aaa"),"")</f>
        <v/>
      </c>
      <c r="F21" s="167" t="str">
        <f>IF(U21&lt;&gt;0,TEXT('ORDEN DE CUARENTENA'!$I$6,"dd"),"")</f>
        <v/>
      </c>
      <c r="G21" s="166" t="str">
        <f>IF(U21&lt;&gt;0,TEXT('ORDEN DE CUARENTENA'!$I$6,"mm"),"")</f>
        <v/>
      </c>
      <c r="H21" s="165" t="str">
        <f>IF(U21&lt;&gt;0,TEXT('ORDEN DE CUARENTENA'!$I$6,"yyy"),"")</f>
        <v/>
      </c>
      <c r="I21" s="151" t="str">
        <f>IF(U21&lt;&gt;0,'ORDEN DE CUARENTENA'!$H$7,"")</f>
        <v/>
      </c>
      <c r="J21" s="151" t="str">
        <f>IF(U21&lt;&gt;0,'ORDEN DE CUARENTENA'!$H$9,"")</f>
        <v/>
      </c>
      <c r="K21" s="151" t="str">
        <f>IF(U21&lt;&gt;0,'ORDEN DE CUARENTENA'!$Q$9,"")</f>
        <v/>
      </c>
      <c r="L21" s="151" t="str">
        <f>IFERROR(VLOOKUP(U21,Item[],4,FALSE),IFERROR(VLOOKUP(U21,Item2[],4,FALSE),""))</f>
        <v/>
      </c>
      <c r="M21" s="151" t="str">
        <f>IFERROR(VLOOKUP(U21,Item[],5,FALSE),IFERROR(VLOOKUP(U21,Item2[],5,FALSE),""))</f>
        <v/>
      </c>
      <c r="N21" s="151" t="str">
        <f>IFERROR(VLOOKUP(W21,SuscepEARs[],2,FALSE),"")</f>
        <v/>
      </c>
      <c r="O21" s="151" t="str">
        <f>IFERROR(VLOOKUP(DatosAll[[#This Row],[ESPECIE]],CITES[],2,FALSE),"")</f>
        <v/>
      </c>
      <c r="P21" s="151">
        <f>IFERROR(VLOOKUP(T21,Hallazgo[],2,FALSE),"")</f>
        <v>0</v>
      </c>
      <c r="Q21" s="151">
        <f>IFERROR(VLOOKUP(T21,Hallazgo[],3,FALSE),"")</f>
        <v>0</v>
      </c>
      <c r="R21" s="151">
        <f>IFERROR(VLOOKUP(T21,Hallazgo[],4,FALSE),"")</f>
        <v>0</v>
      </c>
      <c r="S21" s="151">
        <f>IFERROR(VLOOKUP(T21,Hallazgo[],5,FALSE),"")</f>
        <v>0</v>
      </c>
      <c r="T21" s="151">
        <f>'Acuario (Arribado - mortalidad)'!C34</f>
        <v>0</v>
      </c>
      <c r="U21" s="151">
        <f>'Acuario (Arribado - mortalidad)'!B34</f>
        <v>0</v>
      </c>
      <c r="V21" s="151" t="str">
        <f>'Acuario (Arribado - mortalidad)'!D34</f>
        <v/>
      </c>
      <c r="W21" s="151" t="str">
        <f>'Acuario (Arribado - mortalidad)'!E34</f>
        <v/>
      </c>
      <c r="X21" s="151">
        <f>'Acuario (Arribado - mortalidad)'!F34</f>
        <v>0</v>
      </c>
      <c r="Y21" s="151">
        <f>'Acuario (Arribado - mortalidad)'!H34</f>
        <v>0</v>
      </c>
      <c r="Z21" s="151">
        <f>'Acuario (Arribado - mortalidad)'!I34</f>
        <v>0</v>
      </c>
      <c r="AA21" s="151">
        <f>'Acuario (Arribado - mortalidad)'!J34</f>
        <v>0</v>
      </c>
      <c r="AB21" s="151" t="str">
        <f>'Acuario (Arribado - mortalidad)'!K34</f>
        <v/>
      </c>
      <c r="AC21" s="320" t="str">
        <f>IFERROR(('Acuario (Arribado - mortalidad)'!K34/DatosAll[[#This Row],[N_INDIVIDUOS]])*100,"")</f>
        <v/>
      </c>
      <c r="AD21" s="320" t="str">
        <f>IFERROR(('Acuario (Arribado - mortalidad)'!O34/DatosAll[[#This Row],[N_INDIVIDUOS]])*100,"")</f>
        <v/>
      </c>
      <c r="AE21" s="320" t="str">
        <f>IFERROR(('Acuario (Arribado - mortalidad)'!BG34/DatosAll[[#This Row],[N_INDIVIDUOS]])*100,"")</f>
        <v/>
      </c>
      <c r="AF21" s="320" t="str">
        <f>IFERROR(('Acuario (Arribado - mortalidad)'!BH34/DatosAll[[#This Row],[N_INDIVIDUOS]])*100,"")</f>
        <v/>
      </c>
      <c r="AG21" s="151">
        <f>'Acuario (Arribado - mortalidad)'!M34</f>
        <v>0</v>
      </c>
      <c r="AH21" s="151" t="str">
        <f>'Acuario (Arribado - mortalidad)'!G34</f>
        <v/>
      </c>
      <c r="AI21" s="151">
        <f>'Acuario (Arribado - mortalidad)'!O34</f>
        <v>0</v>
      </c>
      <c r="AJ21" s="151">
        <f>'Acuario (Arribado - mortalidad)'!P34</f>
        <v>0</v>
      </c>
      <c r="AK21" s="151">
        <f>'Acuario (Arribado - mortalidad)'!Q34</f>
        <v>0</v>
      </c>
      <c r="AL21" s="151">
        <f>'Acuario (Arribado - mortalidad)'!R34</f>
        <v>0</v>
      </c>
      <c r="AM21" s="151">
        <f>'Acuario (Arribado - mortalidad)'!S34</f>
        <v>0</v>
      </c>
      <c r="AN21" s="151">
        <f>'Acuario (Arribado - mortalidad)'!T34</f>
        <v>0</v>
      </c>
      <c r="AO21" s="151">
        <f>'Acuario (Arribado - mortalidad)'!U34</f>
        <v>0</v>
      </c>
      <c r="AP21" s="151">
        <f>'Acuario (Arribado - mortalidad)'!V34</f>
        <v>0</v>
      </c>
      <c r="AQ21" s="151">
        <f>'Acuario (Arribado - mortalidad)'!W34</f>
        <v>0</v>
      </c>
      <c r="AR21" s="151">
        <f>'Acuario (Arribado - mortalidad)'!X34</f>
        <v>0</v>
      </c>
      <c r="AS21" s="151">
        <f>'Acuario (Arribado - mortalidad)'!Y34</f>
        <v>0</v>
      </c>
      <c r="AT21" s="151">
        <f>'Acuario (Arribado - mortalidad)'!Z34</f>
        <v>0</v>
      </c>
      <c r="AU21" s="151">
        <f>'Acuario (Arribado - mortalidad)'!AA34</f>
        <v>0</v>
      </c>
      <c r="AV21" s="151">
        <f>'Acuario (Arribado - mortalidad)'!AB34</f>
        <v>0</v>
      </c>
      <c r="AW21" s="151">
        <f>'Acuario (Arribado - mortalidad)'!AC34</f>
        <v>0</v>
      </c>
      <c r="AX21" s="151">
        <f>'Acuario (Arribado - mortalidad)'!AD34</f>
        <v>0</v>
      </c>
      <c r="AY21" s="151">
        <f>'Acuario (Arribado - mortalidad)'!AE34</f>
        <v>0</v>
      </c>
      <c r="AZ21" s="151">
        <f>'Acuario (Arribado - mortalidad)'!AF34</f>
        <v>0</v>
      </c>
      <c r="BA21" s="151">
        <f>'Acuario (Arribado - mortalidad)'!AG34</f>
        <v>0</v>
      </c>
      <c r="BB21" s="151">
        <f>'Acuario (Arribado - mortalidad)'!AH34</f>
        <v>0</v>
      </c>
      <c r="BC21" s="151">
        <f>'Acuario (Arribado - mortalidad)'!AI34</f>
        <v>0</v>
      </c>
      <c r="BD21" s="151">
        <f>'Acuario (Arribado - mortalidad)'!AJ34</f>
        <v>0</v>
      </c>
      <c r="BE21" s="151">
        <f>'Acuario (Arribado - mortalidad)'!AK34</f>
        <v>0</v>
      </c>
      <c r="BF21" s="151">
        <f>'Acuario (Arribado - mortalidad)'!AL34</f>
        <v>0</v>
      </c>
      <c r="BG21" s="151">
        <f>'Acuario (Arribado - mortalidad)'!AM34</f>
        <v>0</v>
      </c>
      <c r="BH21" s="151">
        <f>'Acuario (Arribado - mortalidad)'!AN34</f>
        <v>0</v>
      </c>
      <c r="BI21" s="151">
        <f>'Acuario (Arribado - mortalidad)'!AO34</f>
        <v>0</v>
      </c>
      <c r="BJ21" s="151">
        <f>'Acuario (Arribado - mortalidad)'!AP34</f>
        <v>0</v>
      </c>
      <c r="BK21" s="151">
        <f>'Acuario (Arribado - mortalidad)'!AQ34</f>
        <v>0</v>
      </c>
      <c r="BL21" s="151">
        <f>'Acuario (Arribado - mortalidad)'!AR34</f>
        <v>0</v>
      </c>
      <c r="BM21" s="151" t="str">
        <f>'Acuario (Arribado - mortalidad)'!AS34</f>
        <v/>
      </c>
      <c r="BN21" s="151">
        <f>'Acuario (Arribado - mortalidad)'!AT34</f>
        <v>0</v>
      </c>
      <c r="BO21" s="151">
        <f>'Acuario (Arribado - mortalidad)'!AU34</f>
        <v>0</v>
      </c>
      <c r="BP21" s="151">
        <f>'Acuario (Arribado - mortalidad)'!AV34</f>
        <v>0</v>
      </c>
      <c r="BQ21" s="151" t="str">
        <f>'Acuario (Arribado - mortalidad)'!AW34</f>
        <v/>
      </c>
      <c r="BR21" s="151">
        <f>'Acuario (Arribado - mortalidad)'!AX34</f>
        <v>0</v>
      </c>
      <c r="BS21" s="151">
        <f>'Acuario (Arribado - mortalidad)'!AY34</f>
        <v>0</v>
      </c>
      <c r="BT21" s="151" t="str">
        <f>'Acuario (Arribado - mortalidad)'!AZ34</f>
        <v/>
      </c>
      <c r="BU21" s="151" t="str">
        <f>'Acuario (Arribado - mortalidad)'!BA34</f>
        <v/>
      </c>
      <c r="BV21" s="151" t="str">
        <f>'Acuario (Arribado - mortalidad)'!BB34</f>
        <v/>
      </c>
      <c r="BW21" s="151" t="str">
        <f>'Acuario (Arribado - mortalidad)'!BC34</f>
        <v/>
      </c>
      <c r="BX21" s="151">
        <f>'Acuario (Arribado - mortalidad)'!BD34</f>
        <v>0</v>
      </c>
      <c r="BY21" s="151" t="str">
        <f>'Acuario (Arribado - mortalidad)'!BE34</f>
        <v/>
      </c>
      <c r="BZ21" s="22" t="str">
        <f>'Acuario (Arribado - mortalidad)'!BF34</f>
        <v/>
      </c>
      <c r="CA21" s="151" t="str">
        <f>IF(U21&lt;&gt;0,'Acuario (Arribado - mortalidad)'!$M$5,"")</f>
        <v/>
      </c>
    </row>
    <row r="22" spans="1:79" x14ac:dyDescent="0.25">
      <c r="A22" s="313" t="str">
        <f>IF(U22&lt;&gt;0,'ORDEN DE CUARENTENA'!$AE$2,"")</f>
        <v/>
      </c>
      <c r="B22" s="184" t="str">
        <f>IF(U22&lt;&gt;0,'ORDEN DE CUARENTENA'!$AE$3,"")</f>
        <v/>
      </c>
      <c r="C22" s="168" t="str">
        <f t="shared" si="0"/>
        <v/>
      </c>
      <c r="D22" s="315" t="str">
        <f>IF(U22&lt;&gt;0,'ORDEN DE CUARENTENA'!$I$6,"")</f>
        <v/>
      </c>
      <c r="E22" s="168" t="str">
        <f>IF(U22&lt;&gt;0,TEXT('ORDEN DE CUARENTENA'!$I$6,"aaa"),"")</f>
        <v/>
      </c>
      <c r="F22" s="167" t="str">
        <f>IF(U22&lt;&gt;0,TEXT('ORDEN DE CUARENTENA'!$I$6,"dd"),"")</f>
        <v/>
      </c>
      <c r="G22" s="166" t="str">
        <f>IF(U22&lt;&gt;0,TEXT('ORDEN DE CUARENTENA'!$I$6,"mm"),"")</f>
        <v/>
      </c>
      <c r="H22" s="165" t="str">
        <f>IF(U22&lt;&gt;0,TEXT('ORDEN DE CUARENTENA'!$I$6,"yyy"),"")</f>
        <v/>
      </c>
      <c r="I22" s="151" t="str">
        <f>IF(U22&lt;&gt;0,'ORDEN DE CUARENTENA'!$H$7,"")</f>
        <v/>
      </c>
      <c r="J22" s="151" t="str">
        <f>IF(U22&lt;&gt;0,'ORDEN DE CUARENTENA'!$H$9,"")</f>
        <v/>
      </c>
      <c r="K22" s="151" t="str">
        <f>IF(U22&lt;&gt;0,'ORDEN DE CUARENTENA'!$Q$9,"")</f>
        <v/>
      </c>
      <c r="L22" s="151" t="str">
        <f>IFERROR(VLOOKUP(U22,Item[],4,FALSE),IFERROR(VLOOKUP(U22,Item2[],4,FALSE),""))</f>
        <v/>
      </c>
      <c r="M22" s="151" t="str">
        <f>IFERROR(VLOOKUP(U22,Item[],5,FALSE),IFERROR(VLOOKUP(U22,Item2[],5,FALSE),""))</f>
        <v/>
      </c>
      <c r="N22" s="151" t="str">
        <f>IFERROR(VLOOKUP(W22,SuscepEARs[],2,FALSE),"")</f>
        <v/>
      </c>
      <c r="O22" s="151" t="str">
        <f>IFERROR(VLOOKUP(DatosAll[[#This Row],[ESPECIE]],CITES[],2,FALSE),"")</f>
        <v/>
      </c>
      <c r="P22" s="151">
        <f>IFERROR(VLOOKUP(T22,Hallazgo[],2,FALSE),"")</f>
        <v>0</v>
      </c>
      <c r="Q22" s="151">
        <f>IFERROR(VLOOKUP(T22,Hallazgo[],3,FALSE),"")</f>
        <v>0</v>
      </c>
      <c r="R22" s="151">
        <f>IFERROR(VLOOKUP(T22,Hallazgo[],4,FALSE),"")</f>
        <v>0</v>
      </c>
      <c r="S22" s="151">
        <f>IFERROR(VLOOKUP(T22,Hallazgo[],5,FALSE),"")</f>
        <v>0</v>
      </c>
      <c r="T22" s="151">
        <f>'Acuario (Arribado - mortalidad)'!C35</f>
        <v>0</v>
      </c>
      <c r="U22" s="151">
        <f>'Acuario (Arribado - mortalidad)'!B35</f>
        <v>0</v>
      </c>
      <c r="V22" s="151" t="str">
        <f>'Acuario (Arribado - mortalidad)'!D35</f>
        <v/>
      </c>
      <c r="W22" s="151" t="str">
        <f>'Acuario (Arribado - mortalidad)'!E35</f>
        <v/>
      </c>
      <c r="X22" s="151">
        <f>'Acuario (Arribado - mortalidad)'!F35</f>
        <v>0</v>
      </c>
      <c r="Y22" s="151">
        <f>'Acuario (Arribado - mortalidad)'!H35</f>
        <v>0</v>
      </c>
      <c r="Z22" s="151">
        <f>'Acuario (Arribado - mortalidad)'!I35</f>
        <v>0</v>
      </c>
      <c r="AA22" s="151">
        <f>'Acuario (Arribado - mortalidad)'!J35</f>
        <v>0</v>
      </c>
      <c r="AB22" s="151" t="str">
        <f>'Acuario (Arribado - mortalidad)'!K35</f>
        <v/>
      </c>
      <c r="AC22" s="320" t="str">
        <f>IFERROR(('Acuario (Arribado - mortalidad)'!K35/DatosAll[[#This Row],[N_INDIVIDUOS]])*100,"")</f>
        <v/>
      </c>
      <c r="AD22" s="320" t="str">
        <f>IFERROR(('Acuario (Arribado - mortalidad)'!O35/DatosAll[[#This Row],[N_INDIVIDUOS]])*100,"")</f>
        <v/>
      </c>
      <c r="AE22" s="320" t="str">
        <f>IFERROR(('Acuario (Arribado - mortalidad)'!BG35/DatosAll[[#This Row],[N_INDIVIDUOS]])*100,"")</f>
        <v/>
      </c>
      <c r="AF22" s="320" t="str">
        <f>IFERROR(('Acuario (Arribado - mortalidad)'!BH35/DatosAll[[#This Row],[N_INDIVIDUOS]])*100,"")</f>
        <v/>
      </c>
      <c r="AG22" s="151">
        <f>'Acuario (Arribado - mortalidad)'!M35</f>
        <v>0</v>
      </c>
      <c r="AH22" s="151" t="str">
        <f>'Acuario (Arribado - mortalidad)'!G35</f>
        <v/>
      </c>
      <c r="AI22" s="151">
        <f>'Acuario (Arribado - mortalidad)'!O35</f>
        <v>0</v>
      </c>
      <c r="AJ22" s="151">
        <f>'Acuario (Arribado - mortalidad)'!P35</f>
        <v>0</v>
      </c>
      <c r="AK22" s="151">
        <f>'Acuario (Arribado - mortalidad)'!Q35</f>
        <v>0</v>
      </c>
      <c r="AL22" s="151">
        <f>'Acuario (Arribado - mortalidad)'!R35</f>
        <v>0</v>
      </c>
      <c r="AM22" s="151">
        <f>'Acuario (Arribado - mortalidad)'!S35</f>
        <v>0</v>
      </c>
      <c r="AN22" s="151">
        <f>'Acuario (Arribado - mortalidad)'!T35</f>
        <v>0</v>
      </c>
      <c r="AO22" s="151">
        <f>'Acuario (Arribado - mortalidad)'!U35</f>
        <v>0</v>
      </c>
      <c r="AP22" s="151">
        <f>'Acuario (Arribado - mortalidad)'!V35</f>
        <v>0</v>
      </c>
      <c r="AQ22" s="151">
        <f>'Acuario (Arribado - mortalidad)'!W35</f>
        <v>0</v>
      </c>
      <c r="AR22" s="151">
        <f>'Acuario (Arribado - mortalidad)'!X35</f>
        <v>0</v>
      </c>
      <c r="AS22" s="151">
        <f>'Acuario (Arribado - mortalidad)'!Y35</f>
        <v>0</v>
      </c>
      <c r="AT22" s="151">
        <f>'Acuario (Arribado - mortalidad)'!Z35</f>
        <v>0</v>
      </c>
      <c r="AU22" s="151">
        <f>'Acuario (Arribado - mortalidad)'!AA35</f>
        <v>0</v>
      </c>
      <c r="AV22" s="151">
        <f>'Acuario (Arribado - mortalidad)'!AB35</f>
        <v>0</v>
      </c>
      <c r="AW22" s="151">
        <f>'Acuario (Arribado - mortalidad)'!AC35</f>
        <v>0</v>
      </c>
      <c r="AX22" s="151">
        <f>'Acuario (Arribado - mortalidad)'!AD35</f>
        <v>0</v>
      </c>
      <c r="AY22" s="151">
        <f>'Acuario (Arribado - mortalidad)'!AE35</f>
        <v>0</v>
      </c>
      <c r="AZ22" s="151">
        <f>'Acuario (Arribado - mortalidad)'!AF35</f>
        <v>0</v>
      </c>
      <c r="BA22" s="151">
        <f>'Acuario (Arribado - mortalidad)'!AG35</f>
        <v>0</v>
      </c>
      <c r="BB22" s="151">
        <f>'Acuario (Arribado - mortalidad)'!AH35</f>
        <v>0</v>
      </c>
      <c r="BC22" s="151">
        <f>'Acuario (Arribado - mortalidad)'!AI35</f>
        <v>0</v>
      </c>
      <c r="BD22" s="151">
        <f>'Acuario (Arribado - mortalidad)'!AJ35</f>
        <v>0</v>
      </c>
      <c r="BE22" s="151">
        <f>'Acuario (Arribado - mortalidad)'!AK35</f>
        <v>0</v>
      </c>
      <c r="BF22" s="151">
        <f>'Acuario (Arribado - mortalidad)'!AL35</f>
        <v>0</v>
      </c>
      <c r="BG22" s="151">
        <f>'Acuario (Arribado - mortalidad)'!AM35</f>
        <v>0</v>
      </c>
      <c r="BH22" s="151">
        <f>'Acuario (Arribado - mortalidad)'!AN35</f>
        <v>0</v>
      </c>
      <c r="BI22" s="151">
        <f>'Acuario (Arribado - mortalidad)'!AO35</f>
        <v>0</v>
      </c>
      <c r="BJ22" s="151">
        <f>'Acuario (Arribado - mortalidad)'!AP35</f>
        <v>0</v>
      </c>
      <c r="BK22" s="151">
        <f>'Acuario (Arribado - mortalidad)'!AQ35</f>
        <v>0</v>
      </c>
      <c r="BL22" s="151">
        <f>'Acuario (Arribado - mortalidad)'!AR35</f>
        <v>0</v>
      </c>
      <c r="BM22" s="151" t="str">
        <f>'Acuario (Arribado - mortalidad)'!AS35</f>
        <v/>
      </c>
      <c r="BN22" s="151">
        <f>'Acuario (Arribado - mortalidad)'!AT35</f>
        <v>0</v>
      </c>
      <c r="BO22" s="151">
        <f>'Acuario (Arribado - mortalidad)'!AU35</f>
        <v>0</v>
      </c>
      <c r="BP22" s="151">
        <f>'Acuario (Arribado - mortalidad)'!AV35</f>
        <v>0</v>
      </c>
      <c r="BQ22" s="151" t="str">
        <f>'Acuario (Arribado - mortalidad)'!AW35</f>
        <v/>
      </c>
      <c r="BR22" s="151">
        <f>'Acuario (Arribado - mortalidad)'!AX35</f>
        <v>0</v>
      </c>
      <c r="BS22" s="151">
        <f>'Acuario (Arribado - mortalidad)'!AY35</f>
        <v>0</v>
      </c>
      <c r="BT22" s="151" t="str">
        <f>'Acuario (Arribado - mortalidad)'!AZ35</f>
        <v/>
      </c>
      <c r="BU22" s="151" t="str">
        <f>'Acuario (Arribado - mortalidad)'!BA35</f>
        <v/>
      </c>
      <c r="BV22" s="151" t="str">
        <f>'Acuario (Arribado - mortalidad)'!BB35</f>
        <v/>
      </c>
      <c r="BW22" s="151" t="str">
        <f>'Acuario (Arribado - mortalidad)'!BC35</f>
        <v/>
      </c>
      <c r="BX22" s="151">
        <f>'Acuario (Arribado - mortalidad)'!BD35</f>
        <v>0</v>
      </c>
      <c r="BY22" s="151" t="str">
        <f>'Acuario (Arribado - mortalidad)'!BE35</f>
        <v/>
      </c>
      <c r="BZ22" s="22" t="str">
        <f>'Acuario (Arribado - mortalidad)'!BF35</f>
        <v/>
      </c>
      <c r="CA22" s="151" t="str">
        <f>IF(U22&lt;&gt;0,'Acuario (Arribado - mortalidad)'!$M$5,"")</f>
        <v/>
      </c>
    </row>
    <row r="23" spans="1:79" x14ac:dyDescent="0.25">
      <c r="A23" s="313" t="str">
        <f>IF(U23&lt;&gt;0,'ORDEN DE CUARENTENA'!$AE$2,"")</f>
        <v/>
      </c>
      <c r="B23" s="184" t="str">
        <f>IF(U23&lt;&gt;0,'ORDEN DE CUARENTENA'!$AE$3,"")</f>
        <v/>
      </c>
      <c r="C23" s="168" t="str">
        <f t="shared" si="0"/>
        <v/>
      </c>
      <c r="D23" s="315" t="str">
        <f>IF(U23&lt;&gt;0,'ORDEN DE CUARENTENA'!$I$6,"")</f>
        <v/>
      </c>
      <c r="E23" s="168" t="str">
        <f>IF(U23&lt;&gt;0,TEXT('ORDEN DE CUARENTENA'!$I$6,"aaa"),"")</f>
        <v/>
      </c>
      <c r="F23" s="167" t="str">
        <f>IF(U23&lt;&gt;0,TEXT('ORDEN DE CUARENTENA'!$I$6,"dd"),"")</f>
        <v/>
      </c>
      <c r="G23" s="166" t="str">
        <f>IF(U23&lt;&gt;0,TEXT('ORDEN DE CUARENTENA'!$I$6,"mm"),"")</f>
        <v/>
      </c>
      <c r="H23" s="165" t="str">
        <f>IF(U23&lt;&gt;0,TEXT('ORDEN DE CUARENTENA'!$I$6,"yyy"),"")</f>
        <v/>
      </c>
      <c r="I23" s="151" t="str">
        <f>IF(U23&lt;&gt;0,'ORDEN DE CUARENTENA'!$H$7,"")</f>
        <v/>
      </c>
      <c r="J23" s="151" t="str">
        <f>IF(U23&lt;&gt;0,'ORDEN DE CUARENTENA'!$H$9,"")</f>
        <v/>
      </c>
      <c r="K23" s="151" t="str">
        <f>IF(U23&lt;&gt;0,'ORDEN DE CUARENTENA'!$Q$9,"")</f>
        <v/>
      </c>
      <c r="L23" s="151" t="str">
        <f>IFERROR(VLOOKUP(U23,Item[],4,FALSE),IFERROR(VLOOKUP(U23,Item2[],4,FALSE),""))</f>
        <v/>
      </c>
      <c r="M23" s="151" t="str">
        <f>IFERROR(VLOOKUP(U23,Item[],5,FALSE),IFERROR(VLOOKUP(U23,Item2[],5,FALSE),""))</f>
        <v/>
      </c>
      <c r="N23" s="151" t="str">
        <f>IFERROR(VLOOKUP(W23,SuscepEARs[],2,FALSE),"")</f>
        <v/>
      </c>
      <c r="O23" s="151" t="str">
        <f>IFERROR(VLOOKUP(DatosAll[[#This Row],[ESPECIE]],CITES[],2,FALSE),"")</f>
        <v/>
      </c>
      <c r="P23" s="151">
        <f>IFERROR(VLOOKUP(T23,Hallazgo[],2,FALSE),"")</f>
        <v>0</v>
      </c>
      <c r="Q23" s="151">
        <f>IFERROR(VLOOKUP(T23,Hallazgo[],3,FALSE),"")</f>
        <v>0</v>
      </c>
      <c r="R23" s="151">
        <f>IFERROR(VLOOKUP(T23,Hallazgo[],4,FALSE),"")</f>
        <v>0</v>
      </c>
      <c r="S23" s="151">
        <f>IFERROR(VLOOKUP(T23,Hallazgo[],5,FALSE),"")</f>
        <v>0</v>
      </c>
      <c r="T23" s="151">
        <f>'Acuario (Arribado - mortalidad)'!C123</f>
        <v>0</v>
      </c>
      <c r="U23" s="151">
        <f>'Acuario (Arribado - mortalidad)'!B123</f>
        <v>0</v>
      </c>
      <c r="V23" s="151" t="str">
        <f>'Acuario (Arribado - mortalidad)'!D123</f>
        <v/>
      </c>
      <c r="W23" s="151" t="str">
        <f>'Acuario (Arribado - mortalidad)'!E123</f>
        <v/>
      </c>
      <c r="X23" s="151">
        <f>'Acuario (Arribado - mortalidad)'!F123</f>
        <v>0</v>
      </c>
      <c r="Y23" s="151">
        <f>'Acuario (Arribado - mortalidad)'!H123</f>
        <v>0</v>
      </c>
      <c r="Z23" s="151">
        <f>'Acuario (Arribado - mortalidad)'!I123</f>
        <v>0</v>
      </c>
      <c r="AA23" s="151">
        <f>'Acuario (Arribado - mortalidad)'!J123</f>
        <v>0</v>
      </c>
      <c r="AB23" s="151" t="str">
        <f>'Acuario (Arribado - mortalidad)'!K123</f>
        <v/>
      </c>
      <c r="AC23" s="320" t="str">
        <f>IFERROR(('Acuario (Arribado - mortalidad)'!K123/DatosAll[[#This Row],[N_INDIVIDUOS]])*100,"")</f>
        <v/>
      </c>
      <c r="AD23" s="320" t="str">
        <f>IFERROR(('Acuario (Arribado - mortalidad)'!O123/DatosAll[[#This Row],[N_INDIVIDUOS]])*100,"")</f>
        <v/>
      </c>
      <c r="AE23" s="320" t="str">
        <f>IFERROR(('Acuario (Arribado - mortalidad)'!BG123/DatosAll[[#This Row],[N_INDIVIDUOS]])*100,"")</f>
        <v/>
      </c>
      <c r="AF23" s="320" t="str">
        <f>IFERROR(('Acuario (Arribado - mortalidad)'!BH123/DatosAll[[#This Row],[N_INDIVIDUOS]])*100,"")</f>
        <v/>
      </c>
      <c r="AG23" s="151">
        <f>'Acuario (Arribado - mortalidad)'!M123</f>
        <v>0</v>
      </c>
      <c r="AH23" s="151" t="str">
        <f>'Acuario (Arribado - mortalidad)'!G123</f>
        <v/>
      </c>
      <c r="AI23" s="151">
        <f>'Acuario (Arribado - mortalidad)'!O123</f>
        <v>0</v>
      </c>
      <c r="AJ23" s="151">
        <f>'Acuario (Arribado - mortalidad)'!P123</f>
        <v>0</v>
      </c>
      <c r="AK23" s="151">
        <f>'Acuario (Arribado - mortalidad)'!Q123</f>
        <v>0</v>
      </c>
      <c r="AL23" s="151">
        <f>'Acuario (Arribado - mortalidad)'!R123</f>
        <v>0</v>
      </c>
      <c r="AM23" s="151">
        <f>'Acuario (Arribado - mortalidad)'!S123</f>
        <v>0</v>
      </c>
      <c r="AN23" s="151">
        <f>'Acuario (Arribado - mortalidad)'!T123</f>
        <v>0</v>
      </c>
      <c r="AO23" s="151">
        <f>'Acuario (Arribado - mortalidad)'!U123</f>
        <v>0</v>
      </c>
      <c r="AP23" s="151">
        <f>'Acuario (Arribado - mortalidad)'!V123</f>
        <v>0</v>
      </c>
      <c r="AQ23" s="151">
        <f>'Acuario (Arribado - mortalidad)'!W123</f>
        <v>0</v>
      </c>
      <c r="AR23" s="151">
        <f>'Acuario (Arribado - mortalidad)'!X123</f>
        <v>0</v>
      </c>
      <c r="AS23" s="151">
        <f>'Acuario (Arribado - mortalidad)'!Y123</f>
        <v>0</v>
      </c>
      <c r="AT23" s="151">
        <f>'Acuario (Arribado - mortalidad)'!Z123</f>
        <v>0</v>
      </c>
      <c r="AU23" s="151">
        <f>'Acuario (Arribado - mortalidad)'!AA123</f>
        <v>0</v>
      </c>
      <c r="AV23" s="151">
        <f>'Acuario (Arribado - mortalidad)'!AB123</f>
        <v>0</v>
      </c>
      <c r="AW23" s="151">
        <f>'Acuario (Arribado - mortalidad)'!AC123</f>
        <v>0</v>
      </c>
      <c r="AX23" s="151">
        <f>'Acuario (Arribado - mortalidad)'!AD123</f>
        <v>0</v>
      </c>
      <c r="AY23" s="151">
        <f>'Acuario (Arribado - mortalidad)'!AE123</f>
        <v>0</v>
      </c>
      <c r="AZ23" s="151">
        <f>'Acuario (Arribado - mortalidad)'!AF123</f>
        <v>0</v>
      </c>
      <c r="BA23" s="151">
        <f>'Acuario (Arribado - mortalidad)'!AG123</f>
        <v>0</v>
      </c>
      <c r="BB23" s="151">
        <f>'Acuario (Arribado - mortalidad)'!AH123</f>
        <v>0</v>
      </c>
      <c r="BC23" s="151">
        <f>'Acuario (Arribado - mortalidad)'!AI123</f>
        <v>0</v>
      </c>
      <c r="BD23" s="151">
        <f>'Acuario (Arribado - mortalidad)'!AJ123</f>
        <v>0</v>
      </c>
      <c r="BE23" s="151">
        <f>'Acuario (Arribado - mortalidad)'!AK123</f>
        <v>0</v>
      </c>
      <c r="BF23" s="151">
        <f>'Acuario (Arribado - mortalidad)'!AL123</f>
        <v>0</v>
      </c>
      <c r="BG23" s="151">
        <f>'Acuario (Arribado - mortalidad)'!AM123</f>
        <v>0</v>
      </c>
      <c r="BH23" s="151">
        <f>'Acuario (Arribado - mortalidad)'!AN123</f>
        <v>0</v>
      </c>
      <c r="BI23" s="151">
        <f>'Acuario (Arribado - mortalidad)'!AO123</f>
        <v>0</v>
      </c>
      <c r="BJ23" s="151">
        <f>'Acuario (Arribado - mortalidad)'!AP123</f>
        <v>0</v>
      </c>
      <c r="BK23" s="151">
        <f>'Acuario (Arribado - mortalidad)'!AQ123</f>
        <v>0</v>
      </c>
      <c r="BL23" s="151">
        <f>'Acuario (Arribado - mortalidad)'!AR123</f>
        <v>0</v>
      </c>
      <c r="BM23" s="151" t="str">
        <f>'Acuario (Arribado - mortalidad)'!AS123</f>
        <v/>
      </c>
      <c r="BN23" s="151">
        <f>'Acuario (Arribado - mortalidad)'!AT123</f>
        <v>0</v>
      </c>
      <c r="BO23" s="151">
        <f>'Acuario (Arribado - mortalidad)'!AU123</f>
        <v>0</v>
      </c>
      <c r="BP23" s="151">
        <f>'Acuario (Arribado - mortalidad)'!AV123</f>
        <v>0</v>
      </c>
      <c r="BQ23" s="151" t="str">
        <f>'Acuario (Arribado - mortalidad)'!AW123</f>
        <v/>
      </c>
      <c r="BR23" s="151">
        <f>'Acuario (Arribado - mortalidad)'!AX123</f>
        <v>0</v>
      </c>
      <c r="BS23" s="151">
        <f>'Acuario (Arribado - mortalidad)'!AY123</f>
        <v>0</v>
      </c>
      <c r="BT23" s="151" t="str">
        <f>'Acuario (Arribado - mortalidad)'!AZ123</f>
        <v/>
      </c>
      <c r="BU23" s="151" t="str">
        <f>'Acuario (Arribado - mortalidad)'!BA123</f>
        <v/>
      </c>
      <c r="BV23" s="151" t="str">
        <f>'Acuario (Arribado - mortalidad)'!BB123</f>
        <v/>
      </c>
      <c r="BW23" s="151" t="str">
        <f>'Acuario (Arribado - mortalidad)'!BC123</f>
        <v/>
      </c>
      <c r="BX23" s="151">
        <f>'Acuario (Arribado - mortalidad)'!BD123</f>
        <v>0</v>
      </c>
      <c r="BY23" s="151" t="str">
        <f>'Acuario (Arribado - mortalidad)'!BE123</f>
        <v/>
      </c>
      <c r="BZ23" s="22" t="str">
        <f>'Acuario (Arribado - mortalidad)'!BF123</f>
        <v/>
      </c>
      <c r="CA23" s="151" t="str">
        <f>IF(U23&lt;&gt;0,'Acuario (Arribado - mortalidad)'!$M$5,"")</f>
        <v/>
      </c>
    </row>
    <row r="24" spans="1:79" x14ac:dyDescent="0.25">
      <c r="A24" s="313" t="str">
        <f>IF(U24&lt;&gt;0,'ORDEN DE CUARENTENA'!$AE$2,"")</f>
        <v/>
      </c>
      <c r="B24" s="184" t="str">
        <f>IF(U24&lt;&gt;0,'ORDEN DE CUARENTENA'!$AE$3,"")</f>
        <v/>
      </c>
      <c r="C24" s="168" t="str">
        <f t="shared" si="0"/>
        <v/>
      </c>
      <c r="D24" s="315" t="str">
        <f>IF(U24&lt;&gt;0,'ORDEN DE CUARENTENA'!$I$6,"")</f>
        <v/>
      </c>
      <c r="E24" s="168" t="str">
        <f>IF(U24&lt;&gt;0,TEXT('ORDEN DE CUARENTENA'!$I$6,"aaa"),"")</f>
        <v/>
      </c>
      <c r="F24" s="167" t="str">
        <f>IF(U24&lt;&gt;0,TEXT('ORDEN DE CUARENTENA'!$I$6,"dd"),"")</f>
        <v/>
      </c>
      <c r="G24" s="166" t="str">
        <f>IF(U24&lt;&gt;0,TEXT('ORDEN DE CUARENTENA'!$I$6,"mm"),"")</f>
        <v/>
      </c>
      <c r="H24" s="165" t="str">
        <f>IF(U24&lt;&gt;0,TEXT('ORDEN DE CUARENTENA'!$I$6,"yyy"),"")</f>
        <v/>
      </c>
      <c r="I24" s="151" t="str">
        <f>IF(U24&lt;&gt;0,'ORDEN DE CUARENTENA'!$H$7,"")</f>
        <v/>
      </c>
      <c r="J24" s="151" t="str">
        <f>IF(U24&lt;&gt;0,'ORDEN DE CUARENTENA'!$H$9,"")</f>
        <v/>
      </c>
      <c r="K24" s="151" t="str">
        <f>IF(U24&lt;&gt;0,'ORDEN DE CUARENTENA'!$Q$9,"")</f>
        <v/>
      </c>
      <c r="L24" s="151" t="str">
        <f>IFERROR(VLOOKUP(U24,Item[],4,FALSE),IFERROR(VLOOKUP(U24,Item2[],4,FALSE),""))</f>
        <v/>
      </c>
      <c r="M24" s="151" t="str">
        <f>IFERROR(VLOOKUP(U24,Item[],5,FALSE),IFERROR(VLOOKUP(U24,Item2[],5,FALSE),""))</f>
        <v/>
      </c>
      <c r="N24" s="151" t="str">
        <f>IFERROR(VLOOKUP(W24,SuscepEARs[],2,FALSE),"")</f>
        <v/>
      </c>
      <c r="O24" s="151" t="str">
        <f>IFERROR(VLOOKUP(DatosAll[[#This Row],[ESPECIE]],CITES[],2,FALSE),"")</f>
        <v/>
      </c>
      <c r="P24" s="151">
        <f>IFERROR(VLOOKUP(T24,Hallazgo[],2,FALSE),"")</f>
        <v>0</v>
      </c>
      <c r="Q24" s="151">
        <f>IFERROR(VLOOKUP(T24,Hallazgo[],3,FALSE),"")</f>
        <v>0</v>
      </c>
      <c r="R24" s="151">
        <f>IFERROR(VLOOKUP(T24,Hallazgo[],4,FALSE),"")</f>
        <v>0</v>
      </c>
      <c r="S24" s="151">
        <f>IFERROR(VLOOKUP(T24,Hallazgo[],5,FALSE),"")</f>
        <v>0</v>
      </c>
      <c r="T24" s="151">
        <f>'Acuario (Arribado - mortalidad)'!C124</f>
        <v>0</v>
      </c>
      <c r="U24" s="151">
        <f>'Acuario (Arribado - mortalidad)'!B124</f>
        <v>0</v>
      </c>
      <c r="V24" s="151" t="str">
        <f>'Acuario (Arribado - mortalidad)'!D124</f>
        <v/>
      </c>
      <c r="W24" s="151" t="str">
        <f>'Acuario (Arribado - mortalidad)'!E124</f>
        <v/>
      </c>
      <c r="X24" s="151">
        <f>'Acuario (Arribado - mortalidad)'!F124</f>
        <v>0</v>
      </c>
      <c r="Y24" s="151">
        <f>'Acuario (Arribado - mortalidad)'!H124</f>
        <v>0</v>
      </c>
      <c r="Z24" s="151">
        <f>'Acuario (Arribado - mortalidad)'!I124</f>
        <v>0</v>
      </c>
      <c r="AA24" s="151">
        <f>'Acuario (Arribado - mortalidad)'!J124</f>
        <v>0</v>
      </c>
      <c r="AB24" s="151" t="str">
        <f>'Acuario (Arribado - mortalidad)'!K124</f>
        <v/>
      </c>
      <c r="AC24" s="320" t="str">
        <f>IFERROR(('Acuario (Arribado - mortalidad)'!K124/DatosAll[[#This Row],[N_INDIVIDUOS]])*100,"")</f>
        <v/>
      </c>
      <c r="AD24" s="320" t="str">
        <f>IFERROR(('Acuario (Arribado - mortalidad)'!O124/DatosAll[[#This Row],[N_INDIVIDUOS]])*100,"")</f>
        <v/>
      </c>
      <c r="AE24" s="320" t="str">
        <f>IFERROR(('Acuario (Arribado - mortalidad)'!BG124/DatosAll[[#This Row],[N_INDIVIDUOS]])*100,"")</f>
        <v/>
      </c>
      <c r="AF24" s="320" t="str">
        <f>IFERROR(('Acuario (Arribado - mortalidad)'!BH124/DatosAll[[#This Row],[N_INDIVIDUOS]])*100,"")</f>
        <v/>
      </c>
      <c r="AG24" s="151">
        <f>'Acuario (Arribado - mortalidad)'!M124</f>
        <v>0</v>
      </c>
      <c r="AH24" s="151" t="str">
        <f>'Acuario (Arribado - mortalidad)'!G124</f>
        <v/>
      </c>
      <c r="AI24" s="151">
        <f>'Acuario (Arribado - mortalidad)'!O124</f>
        <v>0</v>
      </c>
      <c r="AJ24" s="151">
        <f>'Acuario (Arribado - mortalidad)'!P124</f>
        <v>0</v>
      </c>
      <c r="AK24" s="151">
        <f>'Acuario (Arribado - mortalidad)'!Q124</f>
        <v>0</v>
      </c>
      <c r="AL24" s="151">
        <f>'Acuario (Arribado - mortalidad)'!R124</f>
        <v>0</v>
      </c>
      <c r="AM24" s="151">
        <f>'Acuario (Arribado - mortalidad)'!S124</f>
        <v>0</v>
      </c>
      <c r="AN24" s="151">
        <f>'Acuario (Arribado - mortalidad)'!T124</f>
        <v>0</v>
      </c>
      <c r="AO24" s="151">
        <f>'Acuario (Arribado - mortalidad)'!U124</f>
        <v>0</v>
      </c>
      <c r="AP24" s="151">
        <f>'Acuario (Arribado - mortalidad)'!V124</f>
        <v>0</v>
      </c>
      <c r="AQ24" s="151">
        <f>'Acuario (Arribado - mortalidad)'!W124</f>
        <v>0</v>
      </c>
      <c r="AR24" s="151">
        <f>'Acuario (Arribado - mortalidad)'!X124</f>
        <v>0</v>
      </c>
      <c r="AS24" s="151">
        <f>'Acuario (Arribado - mortalidad)'!Y124</f>
        <v>0</v>
      </c>
      <c r="AT24" s="151">
        <f>'Acuario (Arribado - mortalidad)'!Z124</f>
        <v>0</v>
      </c>
      <c r="AU24" s="151">
        <f>'Acuario (Arribado - mortalidad)'!AA124</f>
        <v>0</v>
      </c>
      <c r="AV24" s="151">
        <f>'Acuario (Arribado - mortalidad)'!AB124</f>
        <v>0</v>
      </c>
      <c r="AW24" s="151">
        <f>'Acuario (Arribado - mortalidad)'!AC124</f>
        <v>0</v>
      </c>
      <c r="AX24" s="151">
        <f>'Acuario (Arribado - mortalidad)'!AD124</f>
        <v>0</v>
      </c>
      <c r="AY24" s="151">
        <f>'Acuario (Arribado - mortalidad)'!AE124</f>
        <v>0</v>
      </c>
      <c r="AZ24" s="151">
        <f>'Acuario (Arribado - mortalidad)'!AF124</f>
        <v>0</v>
      </c>
      <c r="BA24" s="151">
        <f>'Acuario (Arribado - mortalidad)'!AG124</f>
        <v>0</v>
      </c>
      <c r="BB24" s="151">
        <f>'Acuario (Arribado - mortalidad)'!AH124</f>
        <v>0</v>
      </c>
      <c r="BC24" s="151">
        <f>'Acuario (Arribado - mortalidad)'!AI124</f>
        <v>0</v>
      </c>
      <c r="BD24" s="151">
        <f>'Acuario (Arribado - mortalidad)'!AJ124</f>
        <v>0</v>
      </c>
      <c r="BE24" s="151">
        <f>'Acuario (Arribado - mortalidad)'!AK124</f>
        <v>0</v>
      </c>
      <c r="BF24" s="151">
        <f>'Acuario (Arribado - mortalidad)'!AL124</f>
        <v>0</v>
      </c>
      <c r="BG24" s="151">
        <f>'Acuario (Arribado - mortalidad)'!AM124</f>
        <v>0</v>
      </c>
      <c r="BH24" s="151">
        <f>'Acuario (Arribado - mortalidad)'!AN124</f>
        <v>0</v>
      </c>
      <c r="BI24" s="151">
        <f>'Acuario (Arribado - mortalidad)'!AO124</f>
        <v>0</v>
      </c>
      <c r="BJ24" s="151">
        <f>'Acuario (Arribado - mortalidad)'!AP124</f>
        <v>0</v>
      </c>
      <c r="BK24" s="151">
        <f>'Acuario (Arribado - mortalidad)'!AQ124</f>
        <v>0</v>
      </c>
      <c r="BL24" s="151">
        <f>'Acuario (Arribado - mortalidad)'!AR124</f>
        <v>0</v>
      </c>
      <c r="BM24" s="151" t="str">
        <f>'Acuario (Arribado - mortalidad)'!AS124</f>
        <v/>
      </c>
      <c r="BN24" s="151">
        <f>'Acuario (Arribado - mortalidad)'!AT124</f>
        <v>0</v>
      </c>
      <c r="BO24" s="151">
        <f>'Acuario (Arribado - mortalidad)'!AU124</f>
        <v>0</v>
      </c>
      <c r="BP24" s="151">
        <f>'Acuario (Arribado - mortalidad)'!AV124</f>
        <v>0</v>
      </c>
      <c r="BQ24" s="151" t="str">
        <f>'Acuario (Arribado - mortalidad)'!AW124</f>
        <v/>
      </c>
      <c r="BR24" s="151">
        <f>'Acuario (Arribado - mortalidad)'!AX124</f>
        <v>0</v>
      </c>
      <c r="BS24" s="151">
        <f>'Acuario (Arribado - mortalidad)'!AY124</f>
        <v>0</v>
      </c>
      <c r="BT24" s="151" t="str">
        <f>'Acuario (Arribado - mortalidad)'!AZ124</f>
        <v/>
      </c>
      <c r="BU24" s="151" t="str">
        <f>'Acuario (Arribado - mortalidad)'!BA124</f>
        <v/>
      </c>
      <c r="BV24" s="151" t="str">
        <f>'Acuario (Arribado - mortalidad)'!BB124</f>
        <v/>
      </c>
      <c r="BW24" s="151" t="str">
        <f>'Acuario (Arribado - mortalidad)'!BC124</f>
        <v/>
      </c>
      <c r="BX24" s="151">
        <f>'Acuario (Arribado - mortalidad)'!BD124</f>
        <v>0</v>
      </c>
      <c r="BY24" s="151" t="str">
        <f>'Acuario (Arribado - mortalidad)'!BE124</f>
        <v/>
      </c>
      <c r="BZ24" s="22" t="str">
        <f>'Acuario (Arribado - mortalidad)'!BF124</f>
        <v/>
      </c>
      <c r="CA24" s="151" t="str">
        <f>IF(U24&lt;&gt;0,'Acuario (Arribado - mortalidad)'!$M$5,"")</f>
        <v/>
      </c>
    </row>
    <row r="25" spans="1:79" x14ac:dyDescent="0.25">
      <c r="A25" s="313" t="str">
        <f>IF(U25&lt;&gt;0,'ORDEN DE CUARENTENA'!$AE$2,"")</f>
        <v/>
      </c>
      <c r="B25" s="184" t="str">
        <f>IF(U25&lt;&gt;0,'ORDEN DE CUARENTENA'!$AE$3,"")</f>
        <v/>
      </c>
      <c r="C25" s="168" t="str">
        <f t="shared" si="0"/>
        <v/>
      </c>
      <c r="D25" s="315" t="str">
        <f>IF(U25&lt;&gt;0,'ORDEN DE CUARENTENA'!$I$6,"")</f>
        <v/>
      </c>
      <c r="E25" s="168" t="str">
        <f>IF(U25&lt;&gt;0,TEXT('ORDEN DE CUARENTENA'!$I$6,"aaa"),"")</f>
        <v/>
      </c>
      <c r="F25" s="167" t="str">
        <f>IF(U25&lt;&gt;0,TEXT('ORDEN DE CUARENTENA'!$I$6,"dd"),"")</f>
        <v/>
      </c>
      <c r="G25" s="166" t="str">
        <f>IF(U25&lt;&gt;0,TEXT('ORDEN DE CUARENTENA'!$I$6,"mm"),"")</f>
        <v/>
      </c>
      <c r="H25" s="165" t="str">
        <f>IF(U25&lt;&gt;0,TEXT('ORDEN DE CUARENTENA'!$I$6,"yyy"),"")</f>
        <v/>
      </c>
      <c r="I25" s="151" t="str">
        <f>IF(U25&lt;&gt;0,'ORDEN DE CUARENTENA'!$H$7,"")</f>
        <v/>
      </c>
      <c r="J25" s="151" t="str">
        <f>IF(U25&lt;&gt;0,'ORDEN DE CUARENTENA'!$H$9,"")</f>
        <v/>
      </c>
      <c r="K25" s="151" t="str">
        <f>IF(U25&lt;&gt;0,'ORDEN DE CUARENTENA'!$Q$9,"")</f>
        <v/>
      </c>
      <c r="L25" s="151" t="str">
        <f>IFERROR(VLOOKUP(U25,Item[],4,FALSE),IFERROR(VLOOKUP(U25,Item2[],4,FALSE),""))</f>
        <v/>
      </c>
      <c r="M25" s="151" t="str">
        <f>IFERROR(VLOOKUP(U25,Item[],5,FALSE),IFERROR(VLOOKUP(U25,Item2[],5,FALSE),""))</f>
        <v/>
      </c>
      <c r="N25" s="151" t="str">
        <f>IFERROR(VLOOKUP(W25,SuscepEARs[],2,FALSE),"")</f>
        <v/>
      </c>
      <c r="O25" s="151" t="str">
        <f>IFERROR(VLOOKUP(DatosAll[[#This Row],[ESPECIE]],CITES[],2,FALSE),"")</f>
        <v/>
      </c>
      <c r="P25" s="151">
        <f>IFERROR(VLOOKUP(T25,Hallazgo[],2,FALSE),"")</f>
        <v>0</v>
      </c>
      <c r="Q25" s="151">
        <f>IFERROR(VLOOKUP(T25,Hallazgo[],3,FALSE),"")</f>
        <v>0</v>
      </c>
      <c r="R25" s="151">
        <f>IFERROR(VLOOKUP(T25,Hallazgo[],4,FALSE),"")</f>
        <v>0</v>
      </c>
      <c r="S25" s="151">
        <f>IFERROR(VLOOKUP(T25,Hallazgo[],5,FALSE),"")</f>
        <v>0</v>
      </c>
      <c r="T25" s="151">
        <f>'Acuario (Arribado - mortalidad)'!C125</f>
        <v>0</v>
      </c>
      <c r="U25" s="151">
        <f>'Acuario (Arribado - mortalidad)'!B125</f>
        <v>0</v>
      </c>
      <c r="V25" s="151" t="str">
        <f>'Acuario (Arribado - mortalidad)'!D125</f>
        <v/>
      </c>
      <c r="W25" s="151" t="str">
        <f>'Acuario (Arribado - mortalidad)'!E125</f>
        <v/>
      </c>
      <c r="X25" s="151">
        <f>'Acuario (Arribado - mortalidad)'!F125</f>
        <v>0</v>
      </c>
      <c r="Y25" s="151">
        <f>'Acuario (Arribado - mortalidad)'!H125</f>
        <v>0</v>
      </c>
      <c r="Z25" s="151">
        <f>'Acuario (Arribado - mortalidad)'!I125</f>
        <v>0</v>
      </c>
      <c r="AA25" s="151">
        <f>'Acuario (Arribado - mortalidad)'!J125</f>
        <v>0</v>
      </c>
      <c r="AB25" s="151" t="str">
        <f>'Acuario (Arribado - mortalidad)'!K125</f>
        <v/>
      </c>
      <c r="AC25" s="320" t="str">
        <f>IFERROR(('Acuario (Arribado - mortalidad)'!K125/DatosAll[[#This Row],[N_INDIVIDUOS]])*100,"")</f>
        <v/>
      </c>
      <c r="AD25" s="320" t="str">
        <f>IFERROR(('Acuario (Arribado - mortalidad)'!O125/DatosAll[[#This Row],[N_INDIVIDUOS]])*100,"")</f>
        <v/>
      </c>
      <c r="AE25" s="320" t="str">
        <f>IFERROR(('Acuario (Arribado - mortalidad)'!BG125/DatosAll[[#This Row],[N_INDIVIDUOS]])*100,"")</f>
        <v/>
      </c>
      <c r="AF25" s="320" t="str">
        <f>IFERROR(('Acuario (Arribado - mortalidad)'!BH125/DatosAll[[#This Row],[N_INDIVIDUOS]])*100,"")</f>
        <v/>
      </c>
      <c r="AG25" s="151">
        <f>'Acuario (Arribado - mortalidad)'!M125</f>
        <v>0</v>
      </c>
      <c r="AH25" s="151" t="str">
        <f>'Acuario (Arribado - mortalidad)'!G125</f>
        <v/>
      </c>
      <c r="AI25" s="151">
        <f>'Acuario (Arribado - mortalidad)'!O125</f>
        <v>0</v>
      </c>
      <c r="AJ25" s="151">
        <f>'Acuario (Arribado - mortalidad)'!P125</f>
        <v>0</v>
      </c>
      <c r="AK25" s="151">
        <f>'Acuario (Arribado - mortalidad)'!Q125</f>
        <v>0</v>
      </c>
      <c r="AL25" s="151">
        <f>'Acuario (Arribado - mortalidad)'!R125</f>
        <v>0</v>
      </c>
      <c r="AM25" s="151">
        <f>'Acuario (Arribado - mortalidad)'!S125</f>
        <v>0</v>
      </c>
      <c r="AN25" s="151">
        <f>'Acuario (Arribado - mortalidad)'!T125</f>
        <v>0</v>
      </c>
      <c r="AO25" s="151">
        <f>'Acuario (Arribado - mortalidad)'!U125</f>
        <v>0</v>
      </c>
      <c r="AP25" s="151">
        <f>'Acuario (Arribado - mortalidad)'!V125</f>
        <v>0</v>
      </c>
      <c r="AQ25" s="151">
        <f>'Acuario (Arribado - mortalidad)'!W125</f>
        <v>0</v>
      </c>
      <c r="AR25" s="151">
        <f>'Acuario (Arribado - mortalidad)'!X125</f>
        <v>0</v>
      </c>
      <c r="AS25" s="151">
        <f>'Acuario (Arribado - mortalidad)'!Y125</f>
        <v>0</v>
      </c>
      <c r="AT25" s="151">
        <f>'Acuario (Arribado - mortalidad)'!Z125</f>
        <v>0</v>
      </c>
      <c r="AU25" s="151">
        <f>'Acuario (Arribado - mortalidad)'!AA125</f>
        <v>0</v>
      </c>
      <c r="AV25" s="151">
        <f>'Acuario (Arribado - mortalidad)'!AB125</f>
        <v>0</v>
      </c>
      <c r="AW25" s="151">
        <f>'Acuario (Arribado - mortalidad)'!AC125</f>
        <v>0</v>
      </c>
      <c r="AX25" s="151">
        <f>'Acuario (Arribado - mortalidad)'!AD125</f>
        <v>0</v>
      </c>
      <c r="AY25" s="151">
        <f>'Acuario (Arribado - mortalidad)'!AE125</f>
        <v>0</v>
      </c>
      <c r="AZ25" s="151">
        <f>'Acuario (Arribado - mortalidad)'!AF125</f>
        <v>0</v>
      </c>
      <c r="BA25" s="151">
        <f>'Acuario (Arribado - mortalidad)'!AG125</f>
        <v>0</v>
      </c>
      <c r="BB25" s="151">
        <f>'Acuario (Arribado - mortalidad)'!AH125</f>
        <v>0</v>
      </c>
      <c r="BC25" s="151">
        <f>'Acuario (Arribado - mortalidad)'!AI125</f>
        <v>0</v>
      </c>
      <c r="BD25" s="151">
        <f>'Acuario (Arribado - mortalidad)'!AJ125</f>
        <v>0</v>
      </c>
      <c r="BE25" s="151">
        <f>'Acuario (Arribado - mortalidad)'!AK125</f>
        <v>0</v>
      </c>
      <c r="BF25" s="151">
        <f>'Acuario (Arribado - mortalidad)'!AL125</f>
        <v>0</v>
      </c>
      <c r="BG25" s="151">
        <f>'Acuario (Arribado - mortalidad)'!AM125</f>
        <v>0</v>
      </c>
      <c r="BH25" s="151">
        <f>'Acuario (Arribado - mortalidad)'!AN125</f>
        <v>0</v>
      </c>
      <c r="BI25" s="151">
        <f>'Acuario (Arribado - mortalidad)'!AO125</f>
        <v>0</v>
      </c>
      <c r="BJ25" s="151">
        <f>'Acuario (Arribado - mortalidad)'!AP125</f>
        <v>0</v>
      </c>
      <c r="BK25" s="151">
        <f>'Acuario (Arribado - mortalidad)'!AQ125</f>
        <v>0</v>
      </c>
      <c r="BL25" s="151">
        <f>'Acuario (Arribado - mortalidad)'!AR125</f>
        <v>0</v>
      </c>
      <c r="BM25" s="151" t="str">
        <f>'Acuario (Arribado - mortalidad)'!AS125</f>
        <v/>
      </c>
      <c r="BN25" s="151">
        <f>'Acuario (Arribado - mortalidad)'!AT125</f>
        <v>0</v>
      </c>
      <c r="BO25" s="151">
        <f>'Acuario (Arribado - mortalidad)'!AU125</f>
        <v>0</v>
      </c>
      <c r="BP25" s="151">
        <f>'Acuario (Arribado - mortalidad)'!AV125</f>
        <v>0</v>
      </c>
      <c r="BQ25" s="151" t="str">
        <f>'Acuario (Arribado - mortalidad)'!AW125</f>
        <v/>
      </c>
      <c r="BR25" s="151">
        <f>'Acuario (Arribado - mortalidad)'!AX125</f>
        <v>0</v>
      </c>
      <c r="BS25" s="151">
        <f>'Acuario (Arribado - mortalidad)'!AY125</f>
        <v>0</v>
      </c>
      <c r="BT25" s="151" t="str">
        <f>'Acuario (Arribado - mortalidad)'!AZ125</f>
        <v/>
      </c>
      <c r="BU25" s="151" t="str">
        <f>'Acuario (Arribado - mortalidad)'!BA125</f>
        <v/>
      </c>
      <c r="BV25" s="151" t="str">
        <f>'Acuario (Arribado - mortalidad)'!BB125</f>
        <v/>
      </c>
      <c r="BW25" s="151" t="str">
        <f>'Acuario (Arribado - mortalidad)'!BC125</f>
        <v/>
      </c>
      <c r="BX25" s="151">
        <f>'Acuario (Arribado - mortalidad)'!BD125</f>
        <v>0</v>
      </c>
      <c r="BY25" s="151" t="str">
        <f>'Acuario (Arribado - mortalidad)'!BE125</f>
        <v/>
      </c>
      <c r="BZ25" s="22" t="str">
        <f>'Acuario (Arribado - mortalidad)'!BF125</f>
        <v/>
      </c>
      <c r="CA25" s="151" t="str">
        <f>IF(U25&lt;&gt;0,'Acuario (Arribado - mortalidad)'!$M$5,"")</f>
        <v/>
      </c>
    </row>
    <row r="26" spans="1:79" x14ac:dyDescent="0.25">
      <c r="A26" s="313" t="str">
        <f>IF(U26&lt;&gt;0,'ORDEN DE CUARENTENA'!$AE$2,"")</f>
        <v/>
      </c>
      <c r="B26" s="184" t="str">
        <f>IF(U26&lt;&gt;0,'ORDEN DE CUARENTENA'!$AE$3,"")</f>
        <v/>
      </c>
      <c r="C26" s="168" t="str">
        <f t="shared" si="0"/>
        <v/>
      </c>
      <c r="D26" s="315" t="str">
        <f>IF(U26&lt;&gt;0,'ORDEN DE CUARENTENA'!$I$6,"")</f>
        <v/>
      </c>
      <c r="E26" s="168" t="str">
        <f>IF(U26&lt;&gt;0,TEXT('ORDEN DE CUARENTENA'!$I$6,"aaa"),"")</f>
        <v/>
      </c>
      <c r="F26" s="167" t="str">
        <f>IF(U26&lt;&gt;0,TEXT('ORDEN DE CUARENTENA'!$I$6,"dd"),"")</f>
        <v/>
      </c>
      <c r="G26" s="166" t="str">
        <f>IF(U26&lt;&gt;0,TEXT('ORDEN DE CUARENTENA'!$I$6,"mm"),"")</f>
        <v/>
      </c>
      <c r="H26" s="165" t="str">
        <f>IF(U26&lt;&gt;0,TEXT('ORDEN DE CUARENTENA'!$I$6,"yyy"),"")</f>
        <v/>
      </c>
      <c r="I26" s="151" t="str">
        <f>IF(U26&lt;&gt;0,'ORDEN DE CUARENTENA'!$H$7,"")</f>
        <v/>
      </c>
      <c r="J26" s="151" t="str">
        <f>IF(U26&lt;&gt;0,'ORDEN DE CUARENTENA'!$H$9,"")</f>
        <v/>
      </c>
      <c r="K26" s="151" t="str">
        <f>IF(U26&lt;&gt;0,'ORDEN DE CUARENTENA'!$Q$9,"")</f>
        <v/>
      </c>
      <c r="L26" s="151" t="str">
        <f>IFERROR(VLOOKUP(U26,Item[],4,FALSE),IFERROR(VLOOKUP(U26,Item2[],4,FALSE),""))</f>
        <v/>
      </c>
      <c r="M26" s="151" t="str">
        <f>IFERROR(VLOOKUP(U26,Item[],5,FALSE),IFERROR(VLOOKUP(U26,Item2[],5,FALSE),""))</f>
        <v/>
      </c>
      <c r="N26" s="151" t="str">
        <f>IFERROR(VLOOKUP(W26,SuscepEARs[],2,FALSE),"")</f>
        <v/>
      </c>
      <c r="O26" s="151" t="str">
        <f>IFERROR(VLOOKUP(DatosAll[[#This Row],[ESPECIE]],CITES[],2,FALSE),"")</f>
        <v/>
      </c>
      <c r="P26" s="151">
        <f>IFERROR(VLOOKUP(T26,Hallazgo[],2,FALSE),"")</f>
        <v>0</v>
      </c>
      <c r="Q26" s="151">
        <f>IFERROR(VLOOKUP(T26,Hallazgo[],3,FALSE),"")</f>
        <v>0</v>
      </c>
      <c r="R26" s="151">
        <f>IFERROR(VLOOKUP(T26,Hallazgo[],4,FALSE),"")</f>
        <v>0</v>
      </c>
      <c r="S26" s="151">
        <f>IFERROR(VLOOKUP(T26,Hallazgo[],5,FALSE),"")</f>
        <v>0</v>
      </c>
      <c r="T26" s="151">
        <f>'Acuario (Arribado - mortalidad)'!C126</f>
        <v>0</v>
      </c>
      <c r="U26" s="151">
        <f>'Acuario (Arribado - mortalidad)'!B126</f>
        <v>0</v>
      </c>
      <c r="V26" s="151" t="str">
        <f>'Acuario (Arribado - mortalidad)'!D126</f>
        <v/>
      </c>
      <c r="W26" s="151" t="str">
        <f>'Acuario (Arribado - mortalidad)'!E126</f>
        <v/>
      </c>
      <c r="X26" s="151">
        <f>'Acuario (Arribado - mortalidad)'!F126</f>
        <v>0</v>
      </c>
      <c r="Y26" s="151">
        <f>'Acuario (Arribado - mortalidad)'!H126</f>
        <v>0</v>
      </c>
      <c r="Z26" s="151">
        <f>'Acuario (Arribado - mortalidad)'!I126</f>
        <v>0</v>
      </c>
      <c r="AA26" s="151">
        <f>'Acuario (Arribado - mortalidad)'!J126</f>
        <v>0</v>
      </c>
      <c r="AB26" s="151" t="str">
        <f>'Acuario (Arribado - mortalidad)'!K126</f>
        <v/>
      </c>
      <c r="AC26" s="320" t="str">
        <f>IFERROR(('Acuario (Arribado - mortalidad)'!K126/DatosAll[[#This Row],[N_INDIVIDUOS]])*100,"")</f>
        <v/>
      </c>
      <c r="AD26" s="320" t="str">
        <f>IFERROR(('Acuario (Arribado - mortalidad)'!O126/DatosAll[[#This Row],[N_INDIVIDUOS]])*100,"")</f>
        <v/>
      </c>
      <c r="AE26" s="320" t="str">
        <f>IFERROR(('Acuario (Arribado - mortalidad)'!BG126/DatosAll[[#This Row],[N_INDIVIDUOS]])*100,"")</f>
        <v/>
      </c>
      <c r="AF26" s="320" t="str">
        <f>IFERROR(('Acuario (Arribado - mortalidad)'!BH126/DatosAll[[#This Row],[N_INDIVIDUOS]])*100,"")</f>
        <v/>
      </c>
      <c r="AG26" s="151">
        <f>'Acuario (Arribado - mortalidad)'!M126</f>
        <v>0</v>
      </c>
      <c r="AH26" s="151" t="str">
        <f>'Acuario (Arribado - mortalidad)'!G126</f>
        <v/>
      </c>
      <c r="AI26" s="151">
        <f>'Acuario (Arribado - mortalidad)'!O126</f>
        <v>0</v>
      </c>
      <c r="AJ26" s="151">
        <f>'Acuario (Arribado - mortalidad)'!P126</f>
        <v>0</v>
      </c>
      <c r="AK26" s="151">
        <f>'Acuario (Arribado - mortalidad)'!Q126</f>
        <v>0</v>
      </c>
      <c r="AL26" s="151">
        <f>'Acuario (Arribado - mortalidad)'!R126</f>
        <v>0</v>
      </c>
      <c r="AM26" s="151">
        <f>'Acuario (Arribado - mortalidad)'!S126</f>
        <v>0</v>
      </c>
      <c r="AN26" s="151">
        <f>'Acuario (Arribado - mortalidad)'!T126</f>
        <v>0</v>
      </c>
      <c r="AO26" s="151">
        <f>'Acuario (Arribado - mortalidad)'!U126</f>
        <v>0</v>
      </c>
      <c r="AP26" s="151">
        <f>'Acuario (Arribado - mortalidad)'!V126</f>
        <v>0</v>
      </c>
      <c r="AQ26" s="151">
        <f>'Acuario (Arribado - mortalidad)'!W126</f>
        <v>0</v>
      </c>
      <c r="AR26" s="151">
        <f>'Acuario (Arribado - mortalidad)'!X126</f>
        <v>0</v>
      </c>
      <c r="AS26" s="151">
        <f>'Acuario (Arribado - mortalidad)'!Y126</f>
        <v>0</v>
      </c>
      <c r="AT26" s="151">
        <f>'Acuario (Arribado - mortalidad)'!Z126</f>
        <v>0</v>
      </c>
      <c r="AU26" s="151">
        <f>'Acuario (Arribado - mortalidad)'!AA126</f>
        <v>0</v>
      </c>
      <c r="AV26" s="151">
        <f>'Acuario (Arribado - mortalidad)'!AB126</f>
        <v>0</v>
      </c>
      <c r="AW26" s="151">
        <f>'Acuario (Arribado - mortalidad)'!AC126</f>
        <v>0</v>
      </c>
      <c r="AX26" s="151">
        <f>'Acuario (Arribado - mortalidad)'!AD126</f>
        <v>0</v>
      </c>
      <c r="AY26" s="151">
        <f>'Acuario (Arribado - mortalidad)'!AE126</f>
        <v>0</v>
      </c>
      <c r="AZ26" s="151">
        <f>'Acuario (Arribado - mortalidad)'!AF126</f>
        <v>0</v>
      </c>
      <c r="BA26" s="151">
        <f>'Acuario (Arribado - mortalidad)'!AG126</f>
        <v>0</v>
      </c>
      <c r="BB26" s="151">
        <f>'Acuario (Arribado - mortalidad)'!AH126</f>
        <v>0</v>
      </c>
      <c r="BC26" s="151">
        <f>'Acuario (Arribado - mortalidad)'!AI126</f>
        <v>0</v>
      </c>
      <c r="BD26" s="151">
        <f>'Acuario (Arribado - mortalidad)'!AJ126</f>
        <v>0</v>
      </c>
      <c r="BE26" s="151">
        <f>'Acuario (Arribado - mortalidad)'!AK126</f>
        <v>0</v>
      </c>
      <c r="BF26" s="151">
        <f>'Acuario (Arribado - mortalidad)'!AL126</f>
        <v>0</v>
      </c>
      <c r="BG26" s="151">
        <f>'Acuario (Arribado - mortalidad)'!AM126</f>
        <v>0</v>
      </c>
      <c r="BH26" s="151">
        <f>'Acuario (Arribado - mortalidad)'!AN126</f>
        <v>0</v>
      </c>
      <c r="BI26" s="151">
        <f>'Acuario (Arribado - mortalidad)'!AO126</f>
        <v>0</v>
      </c>
      <c r="BJ26" s="151">
        <f>'Acuario (Arribado - mortalidad)'!AP126</f>
        <v>0</v>
      </c>
      <c r="BK26" s="151">
        <f>'Acuario (Arribado - mortalidad)'!AQ126</f>
        <v>0</v>
      </c>
      <c r="BL26" s="151">
        <f>'Acuario (Arribado - mortalidad)'!AR126</f>
        <v>0</v>
      </c>
      <c r="BM26" s="151" t="str">
        <f>'Acuario (Arribado - mortalidad)'!AS126</f>
        <v/>
      </c>
      <c r="BN26" s="151">
        <f>'Acuario (Arribado - mortalidad)'!AT126</f>
        <v>0</v>
      </c>
      <c r="BO26" s="151">
        <f>'Acuario (Arribado - mortalidad)'!AU126</f>
        <v>0</v>
      </c>
      <c r="BP26" s="151">
        <f>'Acuario (Arribado - mortalidad)'!AV126</f>
        <v>0</v>
      </c>
      <c r="BQ26" s="151" t="str">
        <f>'Acuario (Arribado - mortalidad)'!AW126</f>
        <v/>
      </c>
      <c r="BR26" s="151">
        <f>'Acuario (Arribado - mortalidad)'!AX126</f>
        <v>0</v>
      </c>
      <c r="BS26" s="151">
        <f>'Acuario (Arribado - mortalidad)'!AY126</f>
        <v>0</v>
      </c>
      <c r="BT26" s="151" t="str">
        <f>'Acuario (Arribado - mortalidad)'!AZ126</f>
        <v/>
      </c>
      <c r="BU26" s="151" t="str">
        <f>'Acuario (Arribado - mortalidad)'!BA126</f>
        <v/>
      </c>
      <c r="BV26" s="151" t="str">
        <f>'Acuario (Arribado - mortalidad)'!BB126</f>
        <v/>
      </c>
      <c r="BW26" s="151" t="str">
        <f>'Acuario (Arribado - mortalidad)'!BC126</f>
        <v/>
      </c>
      <c r="BX26" s="151">
        <f>'Acuario (Arribado - mortalidad)'!BD126</f>
        <v>0</v>
      </c>
      <c r="BY26" s="151" t="str">
        <f>'Acuario (Arribado - mortalidad)'!BE126</f>
        <v/>
      </c>
      <c r="BZ26" s="22" t="str">
        <f>'Acuario (Arribado - mortalidad)'!BF126</f>
        <v/>
      </c>
      <c r="CA26" s="151" t="str">
        <f>IF(U26&lt;&gt;0,'Acuario (Arribado - mortalidad)'!$M$5,"")</f>
        <v/>
      </c>
    </row>
    <row r="27" spans="1:79" x14ac:dyDescent="0.25">
      <c r="A27" s="313" t="str">
        <f>IF(U27&lt;&gt;0,'ORDEN DE CUARENTENA'!$AE$2,"")</f>
        <v/>
      </c>
      <c r="B27" s="184" t="str">
        <f>IF(U27&lt;&gt;0,'ORDEN DE CUARENTENA'!$AE$3,"")</f>
        <v/>
      </c>
      <c r="C27" s="168" t="str">
        <f t="shared" si="0"/>
        <v/>
      </c>
      <c r="D27" s="315" t="str">
        <f>IF(U27&lt;&gt;0,'ORDEN DE CUARENTENA'!$I$6,"")</f>
        <v/>
      </c>
      <c r="E27" s="168" t="str">
        <f>IF(U27&lt;&gt;0,TEXT('ORDEN DE CUARENTENA'!$I$6,"aaa"),"")</f>
        <v/>
      </c>
      <c r="F27" s="167" t="str">
        <f>IF(U27&lt;&gt;0,TEXT('ORDEN DE CUARENTENA'!$I$6,"dd"),"")</f>
        <v/>
      </c>
      <c r="G27" s="166" t="str">
        <f>IF(U27&lt;&gt;0,TEXT('ORDEN DE CUARENTENA'!$I$6,"mm"),"")</f>
        <v/>
      </c>
      <c r="H27" s="165" t="str">
        <f>IF(U27&lt;&gt;0,TEXT('ORDEN DE CUARENTENA'!$I$6,"yyy"),"")</f>
        <v/>
      </c>
      <c r="I27" s="151" t="str">
        <f>IF(U27&lt;&gt;0,'ORDEN DE CUARENTENA'!$H$7,"")</f>
        <v/>
      </c>
      <c r="J27" s="151" t="str">
        <f>IF(U27&lt;&gt;0,'ORDEN DE CUARENTENA'!$H$9,"")</f>
        <v/>
      </c>
      <c r="K27" s="151" t="str">
        <f>IF(U27&lt;&gt;0,'ORDEN DE CUARENTENA'!$Q$9,"")</f>
        <v/>
      </c>
      <c r="L27" s="151" t="str">
        <f>IFERROR(VLOOKUP(U27,Item[],4,FALSE),IFERROR(VLOOKUP(U27,Item2[],4,FALSE),""))</f>
        <v/>
      </c>
      <c r="M27" s="151" t="str">
        <f>IFERROR(VLOOKUP(U27,Item[],5,FALSE),IFERROR(VLOOKUP(U27,Item2[],5,FALSE),""))</f>
        <v/>
      </c>
      <c r="N27" s="151" t="str">
        <f>IFERROR(VLOOKUP(W27,SuscepEARs[],2,FALSE),"")</f>
        <v/>
      </c>
      <c r="O27" s="151" t="str">
        <f>IFERROR(VLOOKUP(DatosAll[[#This Row],[ESPECIE]],CITES[],2,FALSE),"")</f>
        <v/>
      </c>
      <c r="P27" s="151">
        <f>IFERROR(VLOOKUP(T27,Hallazgo[],2,FALSE),"")</f>
        <v>0</v>
      </c>
      <c r="Q27" s="151">
        <f>IFERROR(VLOOKUP(T27,Hallazgo[],3,FALSE),"")</f>
        <v>0</v>
      </c>
      <c r="R27" s="151">
        <f>IFERROR(VLOOKUP(T27,Hallazgo[],4,FALSE),"")</f>
        <v>0</v>
      </c>
      <c r="S27" s="151">
        <f>IFERROR(VLOOKUP(T27,Hallazgo[],5,FALSE),"")</f>
        <v>0</v>
      </c>
      <c r="T27" s="151">
        <f>'Acuario (Arribado - mortalidad)'!C127</f>
        <v>0</v>
      </c>
      <c r="U27" s="151">
        <f>'Acuario (Arribado - mortalidad)'!B127</f>
        <v>0</v>
      </c>
      <c r="V27" s="151" t="str">
        <f>'Acuario (Arribado - mortalidad)'!D127</f>
        <v/>
      </c>
      <c r="W27" s="151" t="str">
        <f>'Acuario (Arribado - mortalidad)'!E127</f>
        <v/>
      </c>
      <c r="X27" s="151">
        <f>'Acuario (Arribado - mortalidad)'!F127</f>
        <v>0</v>
      </c>
      <c r="Y27" s="151">
        <f>'Acuario (Arribado - mortalidad)'!H127</f>
        <v>0</v>
      </c>
      <c r="Z27" s="151">
        <f>'Acuario (Arribado - mortalidad)'!I127</f>
        <v>0</v>
      </c>
      <c r="AA27" s="151">
        <f>'Acuario (Arribado - mortalidad)'!J127</f>
        <v>0</v>
      </c>
      <c r="AB27" s="151" t="str">
        <f>'Acuario (Arribado - mortalidad)'!K127</f>
        <v/>
      </c>
      <c r="AC27" s="320" t="str">
        <f>IFERROR(('Acuario (Arribado - mortalidad)'!K127/DatosAll[[#This Row],[N_INDIVIDUOS]])*100,"")</f>
        <v/>
      </c>
      <c r="AD27" s="320" t="str">
        <f>IFERROR(('Acuario (Arribado - mortalidad)'!O127/DatosAll[[#This Row],[N_INDIVIDUOS]])*100,"")</f>
        <v/>
      </c>
      <c r="AE27" s="320" t="str">
        <f>IFERROR(('Acuario (Arribado - mortalidad)'!BG127/DatosAll[[#This Row],[N_INDIVIDUOS]])*100,"")</f>
        <v/>
      </c>
      <c r="AF27" s="320" t="str">
        <f>IFERROR(('Acuario (Arribado - mortalidad)'!BH127/DatosAll[[#This Row],[N_INDIVIDUOS]])*100,"")</f>
        <v/>
      </c>
      <c r="AG27" s="151">
        <f>'Acuario (Arribado - mortalidad)'!M127</f>
        <v>0</v>
      </c>
      <c r="AH27" s="151" t="str">
        <f>'Acuario (Arribado - mortalidad)'!G127</f>
        <v/>
      </c>
      <c r="AI27" s="151">
        <f>'Acuario (Arribado - mortalidad)'!O127</f>
        <v>0</v>
      </c>
      <c r="AJ27" s="151">
        <f>'Acuario (Arribado - mortalidad)'!P127</f>
        <v>0</v>
      </c>
      <c r="AK27" s="151">
        <f>'Acuario (Arribado - mortalidad)'!Q127</f>
        <v>0</v>
      </c>
      <c r="AL27" s="151">
        <f>'Acuario (Arribado - mortalidad)'!R127</f>
        <v>0</v>
      </c>
      <c r="AM27" s="151">
        <f>'Acuario (Arribado - mortalidad)'!S127</f>
        <v>0</v>
      </c>
      <c r="AN27" s="151">
        <f>'Acuario (Arribado - mortalidad)'!T127</f>
        <v>0</v>
      </c>
      <c r="AO27" s="151">
        <f>'Acuario (Arribado - mortalidad)'!U127</f>
        <v>0</v>
      </c>
      <c r="AP27" s="151">
        <f>'Acuario (Arribado - mortalidad)'!V127</f>
        <v>0</v>
      </c>
      <c r="AQ27" s="151">
        <f>'Acuario (Arribado - mortalidad)'!W127</f>
        <v>0</v>
      </c>
      <c r="AR27" s="151">
        <f>'Acuario (Arribado - mortalidad)'!X127</f>
        <v>0</v>
      </c>
      <c r="AS27" s="151">
        <f>'Acuario (Arribado - mortalidad)'!Y127</f>
        <v>0</v>
      </c>
      <c r="AT27" s="151">
        <f>'Acuario (Arribado - mortalidad)'!Z127</f>
        <v>0</v>
      </c>
      <c r="AU27" s="151">
        <f>'Acuario (Arribado - mortalidad)'!AA127</f>
        <v>0</v>
      </c>
      <c r="AV27" s="151">
        <f>'Acuario (Arribado - mortalidad)'!AB127</f>
        <v>0</v>
      </c>
      <c r="AW27" s="151">
        <f>'Acuario (Arribado - mortalidad)'!AC127</f>
        <v>0</v>
      </c>
      <c r="AX27" s="151">
        <f>'Acuario (Arribado - mortalidad)'!AD127</f>
        <v>0</v>
      </c>
      <c r="AY27" s="151">
        <f>'Acuario (Arribado - mortalidad)'!AE127</f>
        <v>0</v>
      </c>
      <c r="AZ27" s="151">
        <f>'Acuario (Arribado - mortalidad)'!AF127</f>
        <v>0</v>
      </c>
      <c r="BA27" s="151">
        <f>'Acuario (Arribado - mortalidad)'!AG127</f>
        <v>0</v>
      </c>
      <c r="BB27" s="151">
        <f>'Acuario (Arribado - mortalidad)'!AH127</f>
        <v>0</v>
      </c>
      <c r="BC27" s="151">
        <f>'Acuario (Arribado - mortalidad)'!AI127</f>
        <v>0</v>
      </c>
      <c r="BD27" s="151">
        <f>'Acuario (Arribado - mortalidad)'!AJ127</f>
        <v>0</v>
      </c>
      <c r="BE27" s="151">
        <f>'Acuario (Arribado - mortalidad)'!AK127</f>
        <v>0</v>
      </c>
      <c r="BF27" s="151">
        <f>'Acuario (Arribado - mortalidad)'!AL127</f>
        <v>0</v>
      </c>
      <c r="BG27" s="151">
        <f>'Acuario (Arribado - mortalidad)'!AM127</f>
        <v>0</v>
      </c>
      <c r="BH27" s="151">
        <f>'Acuario (Arribado - mortalidad)'!AN127</f>
        <v>0</v>
      </c>
      <c r="BI27" s="151">
        <f>'Acuario (Arribado - mortalidad)'!AO127</f>
        <v>0</v>
      </c>
      <c r="BJ27" s="151">
        <f>'Acuario (Arribado - mortalidad)'!AP127</f>
        <v>0</v>
      </c>
      <c r="BK27" s="151">
        <f>'Acuario (Arribado - mortalidad)'!AQ127</f>
        <v>0</v>
      </c>
      <c r="BL27" s="151">
        <f>'Acuario (Arribado - mortalidad)'!AR127</f>
        <v>0</v>
      </c>
      <c r="BM27" s="151" t="str">
        <f>'Acuario (Arribado - mortalidad)'!AS127</f>
        <v/>
      </c>
      <c r="BN27" s="151">
        <f>'Acuario (Arribado - mortalidad)'!AT127</f>
        <v>0</v>
      </c>
      <c r="BO27" s="151">
        <f>'Acuario (Arribado - mortalidad)'!AU127</f>
        <v>0</v>
      </c>
      <c r="BP27" s="151">
        <f>'Acuario (Arribado - mortalidad)'!AV127</f>
        <v>0</v>
      </c>
      <c r="BQ27" s="151" t="str">
        <f>'Acuario (Arribado - mortalidad)'!AW127</f>
        <v/>
      </c>
      <c r="BR27" s="151">
        <f>'Acuario (Arribado - mortalidad)'!AX127</f>
        <v>0</v>
      </c>
      <c r="BS27" s="151">
        <f>'Acuario (Arribado - mortalidad)'!AY127</f>
        <v>0</v>
      </c>
      <c r="BT27" s="151" t="str">
        <f>'Acuario (Arribado - mortalidad)'!AZ127</f>
        <v/>
      </c>
      <c r="BU27" s="151" t="str">
        <f>'Acuario (Arribado - mortalidad)'!BA127</f>
        <v/>
      </c>
      <c r="BV27" s="151" t="str">
        <f>'Acuario (Arribado - mortalidad)'!BB127</f>
        <v/>
      </c>
      <c r="BW27" s="151" t="str">
        <f>'Acuario (Arribado - mortalidad)'!BC127</f>
        <v/>
      </c>
      <c r="BX27" s="151">
        <f>'Acuario (Arribado - mortalidad)'!BD127</f>
        <v>0</v>
      </c>
      <c r="BY27" s="151" t="str">
        <f>'Acuario (Arribado - mortalidad)'!BE127</f>
        <v/>
      </c>
      <c r="BZ27" s="22" t="str">
        <f>'Acuario (Arribado - mortalidad)'!BF127</f>
        <v/>
      </c>
      <c r="CA27" s="151" t="str">
        <f>IF(U27&lt;&gt;0,'Acuario (Arribado - mortalidad)'!$M$5,"")</f>
        <v/>
      </c>
    </row>
    <row r="28" spans="1:79" x14ac:dyDescent="0.25">
      <c r="A28" s="313" t="str">
        <f>IF(U28&lt;&gt;0,'ORDEN DE CUARENTENA'!$AE$2,"")</f>
        <v/>
      </c>
      <c r="B28" s="184" t="str">
        <f>IF(U28&lt;&gt;0,'ORDEN DE CUARENTENA'!$AE$3,"")</f>
        <v/>
      </c>
      <c r="C28" s="168" t="str">
        <f t="shared" si="0"/>
        <v/>
      </c>
      <c r="D28" s="315" t="str">
        <f>IF(U28&lt;&gt;0,'ORDEN DE CUARENTENA'!$I$6,"")</f>
        <v/>
      </c>
      <c r="E28" s="168" t="str">
        <f>IF(U28&lt;&gt;0,TEXT('ORDEN DE CUARENTENA'!$I$6,"aaa"),"")</f>
        <v/>
      </c>
      <c r="F28" s="167" t="str">
        <f>IF(U28&lt;&gt;0,TEXT('ORDEN DE CUARENTENA'!$I$6,"dd"),"")</f>
        <v/>
      </c>
      <c r="G28" s="166" t="str">
        <f>IF(U28&lt;&gt;0,TEXT('ORDEN DE CUARENTENA'!$I$6,"mm"),"")</f>
        <v/>
      </c>
      <c r="H28" s="165" t="str">
        <f>IF(U28&lt;&gt;0,TEXT('ORDEN DE CUARENTENA'!$I$6,"yyy"),"")</f>
        <v/>
      </c>
      <c r="I28" s="151" t="str">
        <f>IF(U28&lt;&gt;0,'ORDEN DE CUARENTENA'!$H$7,"")</f>
        <v/>
      </c>
      <c r="J28" s="151" t="str">
        <f>IF(U28&lt;&gt;0,'ORDEN DE CUARENTENA'!$H$9,"")</f>
        <v/>
      </c>
      <c r="K28" s="151" t="str">
        <f>IF(U28&lt;&gt;0,'ORDEN DE CUARENTENA'!$Q$9,"")</f>
        <v/>
      </c>
      <c r="L28" s="151" t="str">
        <f>IFERROR(VLOOKUP(U28,Item[],4,FALSE),IFERROR(VLOOKUP(U28,Item2[],4,FALSE),""))</f>
        <v/>
      </c>
      <c r="M28" s="151" t="str">
        <f>IFERROR(VLOOKUP(U28,Item[],5,FALSE),IFERROR(VLOOKUP(U28,Item2[],5,FALSE),""))</f>
        <v/>
      </c>
      <c r="N28" s="151" t="str">
        <f>IFERROR(VLOOKUP(W28,SuscepEARs[],2,FALSE),"")</f>
        <v/>
      </c>
      <c r="O28" s="151" t="str">
        <f>IFERROR(VLOOKUP(DatosAll[[#This Row],[ESPECIE]],CITES[],2,FALSE),"")</f>
        <v/>
      </c>
      <c r="P28" s="151">
        <f>IFERROR(VLOOKUP(T28,Hallazgo[],2,FALSE),"")</f>
        <v>0</v>
      </c>
      <c r="Q28" s="151">
        <f>IFERROR(VLOOKUP(T28,Hallazgo[],3,FALSE),"")</f>
        <v>0</v>
      </c>
      <c r="R28" s="151">
        <f>IFERROR(VLOOKUP(T28,Hallazgo[],4,FALSE),"")</f>
        <v>0</v>
      </c>
      <c r="S28" s="151">
        <f>IFERROR(VLOOKUP(T28,Hallazgo[],5,FALSE),"")</f>
        <v>0</v>
      </c>
      <c r="T28" s="151">
        <f>'Acuario (Arribado - mortalidad)'!C128</f>
        <v>0</v>
      </c>
      <c r="U28" s="151">
        <f>'Acuario (Arribado - mortalidad)'!B128</f>
        <v>0</v>
      </c>
      <c r="V28" s="151" t="str">
        <f>'Acuario (Arribado - mortalidad)'!D128</f>
        <v/>
      </c>
      <c r="W28" s="151" t="str">
        <f>'Acuario (Arribado - mortalidad)'!E128</f>
        <v/>
      </c>
      <c r="X28" s="151">
        <f>'Acuario (Arribado - mortalidad)'!F128</f>
        <v>0</v>
      </c>
      <c r="Y28" s="151">
        <f>'Acuario (Arribado - mortalidad)'!H128</f>
        <v>0</v>
      </c>
      <c r="Z28" s="151">
        <f>'Acuario (Arribado - mortalidad)'!I128</f>
        <v>0</v>
      </c>
      <c r="AA28" s="151">
        <f>'Acuario (Arribado - mortalidad)'!J128</f>
        <v>0</v>
      </c>
      <c r="AB28" s="151" t="str">
        <f>'Acuario (Arribado - mortalidad)'!K128</f>
        <v/>
      </c>
      <c r="AC28" s="320" t="str">
        <f>IFERROR(('Acuario (Arribado - mortalidad)'!K128/DatosAll[[#This Row],[N_INDIVIDUOS]])*100,"")</f>
        <v/>
      </c>
      <c r="AD28" s="320" t="str">
        <f>IFERROR(('Acuario (Arribado - mortalidad)'!O128/DatosAll[[#This Row],[N_INDIVIDUOS]])*100,"")</f>
        <v/>
      </c>
      <c r="AE28" s="320" t="str">
        <f>IFERROR(('Acuario (Arribado - mortalidad)'!BG128/DatosAll[[#This Row],[N_INDIVIDUOS]])*100,"")</f>
        <v/>
      </c>
      <c r="AF28" s="320" t="str">
        <f>IFERROR(('Acuario (Arribado - mortalidad)'!BH128/DatosAll[[#This Row],[N_INDIVIDUOS]])*100,"")</f>
        <v/>
      </c>
      <c r="AG28" s="151">
        <f>'Acuario (Arribado - mortalidad)'!M128</f>
        <v>0</v>
      </c>
      <c r="AH28" s="151" t="str">
        <f>'Acuario (Arribado - mortalidad)'!G128</f>
        <v/>
      </c>
      <c r="AI28" s="151">
        <f>'Acuario (Arribado - mortalidad)'!O128</f>
        <v>0</v>
      </c>
      <c r="AJ28" s="151">
        <f>'Acuario (Arribado - mortalidad)'!P128</f>
        <v>0</v>
      </c>
      <c r="AK28" s="151">
        <f>'Acuario (Arribado - mortalidad)'!Q128</f>
        <v>0</v>
      </c>
      <c r="AL28" s="151">
        <f>'Acuario (Arribado - mortalidad)'!R128</f>
        <v>0</v>
      </c>
      <c r="AM28" s="151">
        <f>'Acuario (Arribado - mortalidad)'!S128</f>
        <v>0</v>
      </c>
      <c r="AN28" s="151">
        <f>'Acuario (Arribado - mortalidad)'!T128</f>
        <v>0</v>
      </c>
      <c r="AO28" s="151">
        <f>'Acuario (Arribado - mortalidad)'!U128</f>
        <v>0</v>
      </c>
      <c r="AP28" s="151">
        <f>'Acuario (Arribado - mortalidad)'!V128</f>
        <v>0</v>
      </c>
      <c r="AQ28" s="151">
        <f>'Acuario (Arribado - mortalidad)'!W128</f>
        <v>0</v>
      </c>
      <c r="AR28" s="151">
        <f>'Acuario (Arribado - mortalidad)'!X128</f>
        <v>0</v>
      </c>
      <c r="AS28" s="151">
        <f>'Acuario (Arribado - mortalidad)'!Y128</f>
        <v>0</v>
      </c>
      <c r="AT28" s="151">
        <f>'Acuario (Arribado - mortalidad)'!Z128</f>
        <v>0</v>
      </c>
      <c r="AU28" s="151">
        <f>'Acuario (Arribado - mortalidad)'!AA128</f>
        <v>0</v>
      </c>
      <c r="AV28" s="151">
        <f>'Acuario (Arribado - mortalidad)'!AB128</f>
        <v>0</v>
      </c>
      <c r="AW28" s="151">
        <f>'Acuario (Arribado - mortalidad)'!AC128</f>
        <v>0</v>
      </c>
      <c r="AX28" s="151">
        <f>'Acuario (Arribado - mortalidad)'!AD128</f>
        <v>0</v>
      </c>
      <c r="AY28" s="151">
        <f>'Acuario (Arribado - mortalidad)'!AE128</f>
        <v>0</v>
      </c>
      <c r="AZ28" s="151">
        <f>'Acuario (Arribado - mortalidad)'!AF128</f>
        <v>0</v>
      </c>
      <c r="BA28" s="151">
        <f>'Acuario (Arribado - mortalidad)'!AG128</f>
        <v>0</v>
      </c>
      <c r="BB28" s="151">
        <f>'Acuario (Arribado - mortalidad)'!AH128</f>
        <v>0</v>
      </c>
      <c r="BC28" s="151">
        <f>'Acuario (Arribado - mortalidad)'!AI128</f>
        <v>0</v>
      </c>
      <c r="BD28" s="151">
        <f>'Acuario (Arribado - mortalidad)'!AJ128</f>
        <v>0</v>
      </c>
      <c r="BE28" s="151">
        <f>'Acuario (Arribado - mortalidad)'!AK128</f>
        <v>0</v>
      </c>
      <c r="BF28" s="151">
        <f>'Acuario (Arribado - mortalidad)'!AL128</f>
        <v>0</v>
      </c>
      <c r="BG28" s="151">
        <f>'Acuario (Arribado - mortalidad)'!AM128</f>
        <v>0</v>
      </c>
      <c r="BH28" s="151">
        <f>'Acuario (Arribado - mortalidad)'!AN128</f>
        <v>0</v>
      </c>
      <c r="BI28" s="151">
        <f>'Acuario (Arribado - mortalidad)'!AO128</f>
        <v>0</v>
      </c>
      <c r="BJ28" s="151">
        <f>'Acuario (Arribado - mortalidad)'!AP128</f>
        <v>0</v>
      </c>
      <c r="BK28" s="151">
        <f>'Acuario (Arribado - mortalidad)'!AQ128</f>
        <v>0</v>
      </c>
      <c r="BL28" s="151">
        <f>'Acuario (Arribado - mortalidad)'!AR128</f>
        <v>0</v>
      </c>
      <c r="BM28" s="151" t="str">
        <f>'Acuario (Arribado - mortalidad)'!AS128</f>
        <v/>
      </c>
      <c r="BN28" s="151">
        <f>'Acuario (Arribado - mortalidad)'!AT128</f>
        <v>0</v>
      </c>
      <c r="BO28" s="151">
        <f>'Acuario (Arribado - mortalidad)'!AU128</f>
        <v>0</v>
      </c>
      <c r="BP28" s="151">
        <f>'Acuario (Arribado - mortalidad)'!AV128</f>
        <v>0</v>
      </c>
      <c r="BQ28" s="151" t="str">
        <f>'Acuario (Arribado - mortalidad)'!AW128</f>
        <v/>
      </c>
      <c r="BR28" s="151">
        <f>'Acuario (Arribado - mortalidad)'!AX128</f>
        <v>0</v>
      </c>
      <c r="BS28" s="151">
        <f>'Acuario (Arribado - mortalidad)'!AY128</f>
        <v>0</v>
      </c>
      <c r="BT28" s="151" t="str">
        <f>'Acuario (Arribado - mortalidad)'!AZ128</f>
        <v/>
      </c>
      <c r="BU28" s="151" t="str">
        <f>'Acuario (Arribado - mortalidad)'!BA128</f>
        <v/>
      </c>
      <c r="BV28" s="151" t="str">
        <f>'Acuario (Arribado - mortalidad)'!BB128</f>
        <v/>
      </c>
      <c r="BW28" s="151" t="str">
        <f>'Acuario (Arribado - mortalidad)'!BC128</f>
        <v/>
      </c>
      <c r="BX28" s="151">
        <f>'Acuario (Arribado - mortalidad)'!BD128</f>
        <v>0</v>
      </c>
      <c r="BY28" s="151" t="str">
        <f>'Acuario (Arribado - mortalidad)'!BE128</f>
        <v/>
      </c>
      <c r="BZ28" s="22" t="str">
        <f>'Acuario (Arribado - mortalidad)'!BF128</f>
        <v/>
      </c>
      <c r="CA28" s="151" t="str">
        <f>IF(U28&lt;&gt;0,'Acuario (Arribado - mortalidad)'!$M$5,"")</f>
        <v/>
      </c>
    </row>
    <row r="29" spans="1:79" x14ac:dyDescent="0.25">
      <c r="A29" s="313" t="str">
        <f>IF(U29&lt;&gt;0,'ORDEN DE CUARENTENA'!$AE$2,"")</f>
        <v/>
      </c>
      <c r="B29" s="184" t="str">
        <f>IF(U29&lt;&gt;0,'ORDEN DE CUARENTENA'!$AE$3,"")</f>
        <v/>
      </c>
      <c r="C29" s="168" t="str">
        <f t="shared" si="0"/>
        <v/>
      </c>
      <c r="D29" s="315" t="str">
        <f>IF(U29&lt;&gt;0,'ORDEN DE CUARENTENA'!$I$6,"")</f>
        <v/>
      </c>
      <c r="E29" s="168" t="str">
        <f>IF(U29&lt;&gt;0,TEXT('ORDEN DE CUARENTENA'!$I$6,"aaa"),"")</f>
        <v/>
      </c>
      <c r="F29" s="167" t="str">
        <f>IF(U29&lt;&gt;0,TEXT('ORDEN DE CUARENTENA'!$I$6,"dd"),"")</f>
        <v/>
      </c>
      <c r="G29" s="166" t="str">
        <f>IF(U29&lt;&gt;0,TEXT('ORDEN DE CUARENTENA'!$I$6,"mm"),"")</f>
        <v/>
      </c>
      <c r="H29" s="165" t="str">
        <f>IF(U29&lt;&gt;0,TEXT('ORDEN DE CUARENTENA'!$I$6,"yyy"),"")</f>
        <v/>
      </c>
      <c r="I29" s="151" t="str">
        <f>IF(U29&lt;&gt;0,'ORDEN DE CUARENTENA'!$H$7,"")</f>
        <v/>
      </c>
      <c r="J29" s="151" t="str">
        <f>IF(U29&lt;&gt;0,'ORDEN DE CUARENTENA'!$H$9,"")</f>
        <v/>
      </c>
      <c r="K29" s="151" t="str">
        <f>IF(U29&lt;&gt;0,'ORDEN DE CUARENTENA'!$Q$9,"")</f>
        <v/>
      </c>
      <c r="L29" s="151" t="str">
        <f>IFERROR(VLOOKUP(U29,Item[],4,FALSE),IFERROR(VLOOKUP(U29,Item2[],4,FALSE),""))</f>
        <v/>
      </c>
      <c r="M29" s="151" t="str">
        <f>IFERROR(VLOOKUP(U29,Item[],5,FALSE),IFERROR(VLOOKUP(U29,Item2[],5,FALSE),""))</f>
        <v/>
      </c>
      <c r="N29" s="151" t="str">
        <f>IFERROR(VLOOKUP(W29,SuscepEARs[],2,FALSE),"")</f>
        <v/>
      </c>
      <c r="O29" s="151" t="str">
        <f>IFERROR(VLOOKUP(DatosAll[[#This Row],[ESPECIE]],CITES[],2,FALSE),"")</f>
        <v/>
      </c>
      <c r="P29" s="151">
        <f>IFERROR(VLOOKUP(T29,Hallazgo[],2,FALSE),"")</f>
        <v>0</v>
      </c>
      <c r="Q29" s="151">
        <f>IFERROR(VLOOKUP(T29,Hallazgo[],3,FALSE),"")</f>
        <v>0</v>
      </c>
      <c r="R29" s="151">
        <f>IFERROR(VLOOKUP(T29,Hallazgo[],4,FALSE),"")</f>
        <v>0</v>
      </c>
      <c r="S29" s="151">
        <f>IFERROR(VLOOKUP(T29,Hallazgo[],5,FALSE),"")</f>
        <v>0</v>
      </c>
      <c r="T29" s="151">
        <f>'Acuario (Arribado - mortalidad)'!C129</f>
        <v>0</v>
      </c>
      <c r="U29" s="151">
        <f>'Acuario (Arribado - mortalidad)'!B129</f>
        <v>0</v>
      </c>
      <c r="V29" s="151" t="str">
        <f>'Acuario (Arribado - mortalidad)'!D129</f>
        <v/>
      </c>
      <c r="W29" s="151" t="str">
        <f>'Acuario (Arribado - mortalidad)'!E129</f>
        <v/>
      </c>
      <c r="X29" s="151">
        <f>'Acuario (Arribado - mortalidad)'!F129</f>
        <v>0</v>
      </c>
      <c r="Y29" s="151">
        <f>'Acuario (Arribado - mortalidad)'!H129</f>
        <v>0</v>
      </c>
      <c r="Z29" s="151">
        <f>'Acuario (Arribado - mortalidad)'!I129</f>
        <v>0</v>
      </c>
      <c r="AA29" s="151">
        <f>'Acuario (Arribado - mortalidad)'!J129</f>
        <v>0</v>
      </c>
      <c r="AB29" s="151" t="str">
        <f>'Acuario (Arribado - mortalidad)'!K129</f>
        <v/>
      </c>
      <c r="AC29" s="320" t="str">
        <f>IFERROR(('Acuario (Arribado - mortalidad)'!K129/DatosAll[[#This Row],[N_INDIVIDUOS]])*100,"")</f>
        <v/>
      </c>
      <c r="AD29" s="320" t="str">
        <f>IFERROR(('Acuario (Arribado - mortalidad)'!O129/DatosAll[[#This Row],[N_INDIVIDUOS]])*100,"")</f>
        <v/>
      </c>
      <c r="AE29" s="320" t="str">
        <f>IFERROR(('Acuario (Arribado - mortalidad)'!BG129/DatosAll[[#This Row],[N_INDIVIDUOS]])*100,"")</f>
        <v/>
      </c>
      <c r="AF29" s="320" t="str">
        <f>IFERROR(('Acuario (Arribado - mortalidad)'!BH129/DatosAll[[#This Row],[N_INDIVIDUOS]])*100,"")</f>
        <v/>
      </c>
      <c r="AG29" s="151">
        <f>'Acuario (Arribado - mortalidad)'!M129</f>
        <v>0</v>
      </c>
      <c r="AH29" s="151" t="str">
        <f>'Acuario (Arribado - mortalidad)'!G129</f>
        <v/>
      </c>
      <c r="AI29" s="151">
        <f>'Acuario (Arribado - mortalidad)'!O129</f>
        <v>0</v>
      </c>
      <c r="AJ29" s="151">
        <f>'Acuario (Arribado - mortalidad)'!P129</f>
        <v>0</v>
      </c>
      <c r="AK29" s="151">
        <f>'Acuario (Arribado - mortalidad)'!Q129</f>
        <v>0</v>
      </c>
      <c r="AL29" s="151">
        <f>'Acuario (Arribado - mortalidad)'!R129</f>
        <v>0</v>
      </c>
      <c r="AM29" s="151">
        <f>'Acuario (Arribado - mortalidad)'!S129</f>
        <v>0</v>
      </c>
      <c r="AN29" s="151">
        <f>'Acuario (Arribado - mortalidad)'!T129</f>
        <v>0</v>
      </c>
      <c r="AO29" s="151">
        <f>'Acuario (Arribado - mortalidad)'!U129</f>
        <v>0</v>
      </c>
      <c r="AP29" s="151">
        <f>'Acuario (Arribado - mortalidad)'!V129</f>
        <v>0</v>
      </c>
      <c r="AQ29" s="151">
        <f>'Acuario (Arribado - mortalidad)'!W129</f>
        <v>0</v>
      </c>
      <c r="AR29" s="151">
        <f>'Acuario (Arribado - mortalidad)'!X129</f>
        <v>0</v>
      </c>
      <c r="AS29" s="151">
        <f>'Acuario (Arribado - mortalidad)'!Y129</f>
        <v>0</v>
      </c>
      <c r="AT29" s="151">
        <f>'Acuario (Arribado - mortalidad)'!Z129</f>
        <v>0</v>
      </c>
      <c r="AU29" s="151">
        <f>'Acuario (Arribado - mortalidad)'!AA129</f>
        <v>0</v>
      </c>
      <c r="AV29" s="151">
        <f>'Acuario (Arribado - mortalidad)'!AB129</f>
        <v>0</v>
      </c>
      <c r="AW29" s="151">
        <f>'Acuario (Arribado - mortalidad)'!AC129</f>
        <v>0</v>
      </c>
      <c r="AX29" s="151">
        <f>'Acuario (Arribado - mortalidad)'!AD129</f>
        <v>0</v>
      </c>
      <c r="AY29" s="151">
        <f>'Acuario (Arribado - mortalidad)'!AE129</f>
        <v>0</v>
      </c>
      <c r="AZ29" s="151">
        <f>'Acuario (Arribado - mortalidad)'!AF129</f>
        <v>0</v>
      </c>
      <c r="BA29" s="151">
        <f>'Acuario (Arribado - mortalidad)'!AG129</f>
        <v>0</v>
      </c>
      <c r="BB29" s="151">
        <f>'Acuario (Arribado - mortalidad)'!AH129</f>
        <v>0</v>
      </c>
      <c r="BC29" s="151">
        <f>'Acuario (Arribado - mortalidad)'!AI129</f>
        <v>0</v>
      </c>
      <c r="BD29" s="151">
        <f>'Acuario (Arribado - mortalidad)'!AJ129</f>
        <v>0</v>
      </c>
      <c r="BE29" s="151">
        <f>'Acuario (Arribado - mortalidad)'!AK129</f>
        <v>0</v>
      </c>
      <c r="BF29" s="151">
        <f>'Acuario (Arribado - mortalidad)'!AL129</f>
        <v>0</v>
      </c>
      <c r="BG29" s="151">
        <f>'Acuario (Arribado - mortalidad)'!AM129</f>
        <v>0</v>
      </c>
      <c r="BH29" s="151">
        <f>'Acuario (Arribado - mortalidad)'!AN129</f>
        <v>0</v>
      </c>
      <c r="BI29" s="151">
        <f>'Acuario (Arribado - mortalidad)'!AO129</f>
        <v>0</v>
      </c>
      <c r="BJ29" s="151">
        <f>'Acuario (Arribado - mortalidad)'!AP129</f>
        <v>0</v>
      </c>
      <c r="BK29" s="151">
        <f>'Acuario (Arribado - mortalidad)'!AQ129</f>
        <v>0</v>
      </c>
      <c r="BL29" s="151">
        <f>'Acuario (Arribado - mortalidad)'!AR129</f>
        <v>0</v>
      </c>
      <c r="BM29" s="151" t="str">
        <f>'Acuario (Arribado - mortalidad)'!AS129</f>
        <v/>
      </c>
      <c r="BN29" s="151">
        <f>'Acuario (Arribado - mortalidad)'!AT129</f>
        <v>0</v>
      </c>
      <c r="BO29" s="151">
        <f>'Acuario (Arribado - mortalidad)'!AU129</f>
        <v>0</v>
      </c>
      <c r="BP29" s="151">
        <f>'Acuario (Arribado - mortalidad)'!AV129</f>
        <v>0</v>
      </c>
      <c r="BQ29" s="151" t="str">
        <f>'Acuario (Arribado - mortalidad)'!AW129</f>
        <v/>
      </c>
      <c r="BR29" s="151">
        <f>'Acuario (Arribado - mortalidad)'!AX129</f>
        <v>0</v>
      </c>
      <c r="BS29" s="151">
        <f>'Acuario (Arribado - mortalidad)'!AY129</f>
        <v>0</v>
      </c>
      <c r="BT29" s="151" t="str">
        <f>'Acuario (Arribado - mortalidad)'!AZ129</f>
        <v/>
      </c>
      <c r="BU29" s="151" t="str">
        <f>'Acuario (Arribado - mortalidad)'!BA129</f>
        <v/>
      </c>
      <c r="BV29" s="151" t="str">
        <f>'Acuario (Arribado - mortalidad)'!BB129</f>
        <v/>
      </c>
      <c r="BW29" s="151" t="str">
        <f>'Acuario (Arribado - mortalidad)'!BC129</f>
        <v/>
      </c>
      <c r="BX29" s="151">
        <f>'Acuario (Arribado - mortalidad)'!BD129</f>
        <v>0</v>
      </c>
      <c r="BY29" s="151" t="str">
        <f>'Acuario (Arribado - mortalidad)'!BE129</f>
        <v/>
      </c>
      <c r="BZ29" s="22" t="str">
        <f>'Acuario (Arribado - mortalidad)'!BF129</f>
        <v/>
      </c>
      <c r="CA29" s="151" t="str">
        <f>IF(U29&lt;&gt;0,'Acuario (Arribado - mortalidad)'!$M$5,"")</f>
        <v/>
      </c>
    </row>
    <row r="30" spans="1:79" x14ac:dyDescent="0.25">
      <c r="A30" s="313" t="str">
        <f>IF(U30&lt;&gt;0,'ORDEN DE CUARENTENA'!$AE$2,"")</f>
        <v/>
      </c>
      <c r="B30" s="184" t="str">
        <f>IF(U30&lt;&gt;0,'ORDEN DE CUARENTENA'!$AE$3,"")</f>
        <v/>
      </c>
      <c r="C30" s="168" t="str">
        <f t="shared" si="0"/>
        <v/>
      </c>
      <c r="D30" s="315" t="str">
        <f>IF(U30&lt;&gt;0,'ORDEN DE CUARENTENA'!$I$6,"")</f>
        <v/>
      </c>
      <c r="E30" s="168" t="str">
        <f>IF(U30&lt;&gt;0,TEXT('ORDEN DE CUARENTENA'!$I$6,"aaa"),"")</f>
        <v/>
      </c>
      <c r="F30" s="167" t="str">
        <f>IF(U30&lt;&gt;0,TEXT('ORDEN DE CUARENTENA'!$I$6,"dd"),"")</f>
        <v/>
      </c>
      <c r="G30" s="166" t="str">
        <f>IF(U30&lt;&gt;0,TEXT('ORDEN DE CUARENTENA'!$I$6,"mm"),"")</f>
        <v/>
      </c>
      <c r="H30" s="165" t="str">
        <f>IF(U30&lt;&gt;0,TEXT('ORDEN DE CUARENTENA'!$I$6,"yyy"),"")</f>
        <v/>
      </c>
      <c r="I30" s="151" t="str">
        <f>IF(U30&lt;&gt;0,'ORDEN DE CUARENTENA'!$H$7,"")</f>
        <v/>
      </c>
      <c r="J30" s="151" t="str">
        <f>IF(U30&lt;&gt;0,'ORDEN DE CUARENTENA'!$H$9,"")</f>
        <v/>
      </c>
      <c r="K30" s="151" t="str">
        <f>IF(U30&lt;&gt;0,'ORDEN DE CUARENTENA'!$Q$9,"")</f>
        <v/>
      </c>
      <c r="L30" s="151" t="str">
        <f>IFERROR(VLOOKUP(U30,Item[],4,FALSE),IFERROR(VLOOKUP(U30,Item2[],4,FALSE),""))</f>
        <v/>
      </c>
      <c r="M30" s="151" t="str">
        <f>IFERROR(VLOOKUP(U30,Item[],5,FALSE),IFERROR(VLOOKUP(U30,Item2[],5,FALSE),""))</f>
        <v/>
      </c>
      <c r="N30" s="151" t="str">
        <f>IFERROR(VLOOKUP(W30,SuscepEARs[],2,FALSE),"")</f>
        <v/>
      </c>
      <c r="O30" s="151" t="str">
        <f>IFERROR(VLOOKUP(DatosAll[[#This Row],[ESPECIE]],CITES[],2,FALSE),"")</f>
        <v/>
      </c>
      <c r="P30" s="151">
        <f>IFERROR(VLOOKUP(T30,Hallazgo[],2,FALSE),"")</f>
        <v>0</v>
      </c>
      <c r="Q30" s="151">
        <f>IFERROR(VLOOKUP(T30,Hallazgo[],3,FALSE),"")</f>
        <v>0</v>
      </c>
      <c r="R30" s="151">
        <f>IFERROR(VLOOKUP(T30,Hallazgo[],4,FALSE),"")</f>
        <v>0</v>
      </c>
      <c r="S30" s="151">
        <f>IFERROR(VLOOKUP(T30,Hallazgo[],5,FALSE),"")</f>
        <v>0</v>
      </c>
      <c r="T30" s="151">
        <f>'Acuario (Arribado - mortalidad)'!C130</f>
        <v>0</v>
      </c>
      <c r="U30" s="151">
        <f>'Acuario (Arribado - mortalidad)'!B130</f>
        <v>0</v>
      </c>
      <c r="V30" s="151" t="str">
        <f>'Acuario (Arribado - mortalidad)'!D130</f>
        <v/>
      </c>
      <c r="W30" s="151" t="str">
        <f>'Acuario (Arribado - mortalidad)'!E130</f>
        <v/>
      </c>
      <c r="X30" s="151">
        <f>'Acuario (Arribado - mortalidad)'!F130</f>
        <v>0</v>
      </c>
      <c r="Y30" s="151">
        <f>'Acuario (Arribado - mortalidad)'!H130</f>
        <v>0</v>
      </c>
      <c r="Z30" s="151">
        <f>'Acuario (Arribado - mortalidad)'!I130</f>
        <v>0</v>
      </c>
      <c r="AA30" s="151">
        <f>'Acuario (Arribado - mortalidad)'!J130</f>
        <v>0</v>
      </c>
      <c r="AB30" s="151" t="str">
        <f>'Acuario (Arribado - mortalidad)'!K130</f>
        <v/>
      </c>
      <c r="AC30" s="320" t="str">
        <f>IFERROR(('Acuario (Arribado - mortalidad)'!K130/DatosAll[[#This Row],[N_INDIVIDUOS]])*100,"")</f>
        <v/>
      </c>
      <c r="AD30" s="320" t="str">
        <f>IFERROR(('Acuario (Arribado - mortalidad)'!O130/DatosAll[[#This Row],[N_INDIVIDUOS]])*100,"")</f>
        <v/>
      </c>
      <c r="AE30" s="320" t="str">
        <f>IFERROR(('Acuario (Arribado - mortalidad)'!BG130/DatosAll[[#This Row],[N_INDIVIDUOS]])*100,"")</f>
        <v/>
      </c>
      <c r="AF30" s="320" t="str">
        <f>IFERROR(('Acuario (Arribado - mortalidad)'!BH130/DatosAll[[#This Row],[N_INDIVIDUOS]])*100,"")</f>
        <v/>
      </c>
      <c r="AG30" s="151">
        <f>'Acuario (Arribado - mortalidad)'!M130</f>
        <v>0</v>
      </c>
      <c r="AH30" s="151" t="str">
        <f>'Acuario (Arribado - mortalidad)'!G130</f>
        <v/>
      </c>
      <c r="AI30" s="151">
        <f>'Acuario (Arribado - mortalidad)'!O130</f>
        <v>0</v>
      </c>
      <c r="AJ30" s="151">
        <f>'Acuario (Arribado - mortalidad)'!P130</f>
        <v>0</v>
      </c>
      <c r="AK30" s="151">
        <f>'Acuario (Arribado - mortalidad)'!Q130</f>
        <v>0</v>
      </c>
      <c r="AL30" s="151">
        <f>'Acuario (Arribado - mortalidad)'!R130</f>
        <v>0</v>
      </c>
      <c r="AM30" s="151">
        <f>'Acuario (Arribado - mortalidad)'!S130</f>
        <v>0</v>
      </c>
      <c r="AN30" s="151">
        <f>'Acuario (Arribado - mortalidad)'!T130</f>
        <v>0</v>
      </c>
      <c r="AO30" s="151">
        <f>'Acuario (Arribado - mortalidad)'!U130</f>
        <v>0</v>
      </c>
      <c r="AP30" s="151">
        <f>'Acuario (Arribado - mortalidad)'!V130</f>
        <v>0</v>
      </c>
      <c r="AQ30" s="151">
        <f>'Acuario (Arribado - mortalidad)'!W130</f>
        <v>0</v>
      </c>
      <c r="AR30" s="151">
        <f>'Acuario (Arribado - mortalidad)'!X130</f>
        <v>0</v>
      </c>
      <c r="AS30" s="151">
        <f>'Acuario (Arribado - mortalidad)'!Y130</f>
        <v>0</v>
      </c>
      <c r="AT30" s="151">
        <f>'Acuario (Arribado - mortalidad)'!Z130</f>
        <v>0</v>
      </c>
      <c r="AU30" s="151">
        <f>'Acuario (Arribado - mortalidad)'!AA130</f>
        <v>0</v>
      </c>
      <c r="AV30" s="151">
        <f>'Acuario (Arribado - mortalidad)'!AB130</f>
        <v>0</v>
      </c>
      <c r="AW30" s="151">
        <f>'Acuario (Arribado - mortalidad)'!AC130</f>
        <v>0</v>
      </c>
      <c r="AX30" s="151">
        <f>'Acuario (Arribado - mortalidad)'!AD130</f>
        <v>0</v>
      </c>
      <c r="AY30" s="151">
        <f>'Acuario (Arribado - mortalidad)'!AE130</f>
        <v>0</v>
      </c>
      <c r="AZ30" s="151">
        <f>'Acuario (Arribado - mortalidad)'!AF130</f>
        <v>0</v>
      </c>
      <c r="BA30" s="151">
        <f>'Acuario (Arribado - mortalidad)'!AG130</f>
        <v>0</v>
      </c>
      <c r="BB30" s="151">
        <f>'Acuario (Arribado - mortalidad)'!AH130</f>
        <v>0</v>
      </c>
      <c r="BC30" s="151">
        <f>'Acuario (Arribado - mortalidad)'!AI130</f>
        <v>0</v>
      </c>
      <c r="BD30" s="151">
        <f>'Acuario (Arribado - mortalidad)'!AJ130</f>
        <v>0</v>
      </c>
      <c r="BE30" s="151">
        <f>'Acuario (Arribado - mortalidad)'!AK130</f>
        <v>0</v>
      </c>
      <c r="BF30" s="151">
        <f>'Acuario (Arribado - mortalidad)'!AL130</f>
        <v>0</v>
      </c>
      <c r="BG30" s="151">
        <f>'Acuario (Arribado - mortalidad)'!AM130</f>
        <v>0</v>
      </c>
      <c r="BH30" s="151">
        <f>'Acuario (Arribado - mortalidad)'!AN130</f>
        <v>0</v>
      </c>
      <c r="BI30" s="151">
        <f>'Acuario (Arribado - mortalidad)'!AO130</f>
        <v>0</v>
      </c>
      <c r="BJ30" s="151">
        <f>'Acuario (Arribado - mortalidad)'!AP130</f>
        <v>0</v>
      </c>
      <c r="BK30" s="151">
        <f>'Acuario (Arribado - mortalidad)'!AQ130</f>
        <v>0</v>
      </c>
      <c r="BL30" s="151">
        <f>'Acuario (Arribado - mortalidad)'!AR130</f>
        <v>0</v>
      </c>
      <c r="BM30" s="151" t="str">
        <f>'Acuario (Arribado - mortalidad)'!AS130</f>
        <v/>
      </c>
      <c r="BN30" s="151">
        <f>'Acuario (Arribado - mortalidad)'!AT130</f>
        <v>0</v>
      </c>
      <c r="BO30" s="151">
        <f>'Acuario (Arribado - mortalidad)'!AU130</f>
        <v>0</v>
      </c>
      <c r="BP30" s="151">
        <f>'Acuario (Arribado - mortalidad)'!AV130</f>
        <v>0</v>
      </c>
      <c r="BQ30" s="151" t="str">
        <f>'Acuario (Arribado - mortalidad)'!AW130</f>
        <v/>
      </c>
      <c r="BR30" s="151">
        <f>'Acuario (Arribado - mortalidad)'!AX130</f>
        <v>0</v>
      </c>
      <c r="BS30" s="151">
        <f>'Acuario (Arribado - mortalidad)'!AY130</f>
        <v>0</v>
      </c>
      <c r="BT30" s="151" t="str">
        <f>'Acuario (Arribado - mortalidad)'!AZ130</f>
        <v/>
      </c>
      <c r="BU30" s="151" t="str">
        <f>'Acuario (Arribado - mortalidad)'!BA130</f>
        <v/>
      </c>
      <c r="BV30" s="151" t="str">
        <f>'Acuario (Arribado - mortalidad)'!BB130</f>
        <v/>
      </c>
      <c r="BW30" s="151" t="str">
        <f>'Acuario (Arribado - mortalidad)'!BC130</f>
        <v/>
      </c>
      <c r="BX30" s="151">
        <f>'Acuario (Arribado - mortalidad)'!BD130</f>
        <v>0</v>
      </c>
      <c r="BY30" s="151" t="str">
        <f>'Acuario (Arribado - mortalidad)'!BE130</f>
        <v/>
      </c>
      <c r="BZ30" s="22" t="str">
        <f>'Acuario (Arribado - mortalidad)'!BF130</f>
        <v/>
      </c>
      <c r="CA30" s="151" t="str">
        <f>IF(U30&lt;&gt;0,'Acuario (Arribado - mortalidad)'!$M$5,"")</f>
        <v/>
      </c>
    </row>
    <row r="31" spans="1:79" x14ac:dyDescent="0.25">
      <c r="A31" s="313" t="str">
        <f>IF(U31&lt;&gt;0,'ORDEN DE CUARENTENA'!$AE$2,"")</f>
        <v/>
      </c>
      <c r="B31" s="184" t="str">
        <f>IF(U31&lt;&gt;0,'ORDEN DE CUARENTENA'!$AE$3,"")</f>
        <v/>
      </c>
      <c r="C31" s="168" t="str">
        <f t="shared" si="0"/>
        <v/>
      </c>
      <c r="D31" s="315" t="str">
        <f>IF(U31&lt;&gt;0,'ORDEN DE CUARENTENA'!$I$6,"")</f>
        <v/>
      </c>
      <c r="E31" s="168" t="str">
        <f>IF(U31&lt;&gt;0,TEXT('ORDEN DE CUARENTENA'!$I$6,"aaa"),"")</f>
        <v/>
      </c>
      <c r="F31" s="167" t="str">
        <f>IF(U31&lt;&gt;0,TEXT('ORDEN DE CUARENTENA'!$I$6,"dd"),"")</f>
        <v/>
      </c>
      <c r="G31" s="166" t="str">
        <f>IF(U31&lt;&gt;0,TEXT('ORDEN DE CUARENTENA'!$I$6,"mm"),"")</f>
        <v/>
      </c>
      <c r="H31" s="165" t="str">
        <f>IF(U31&lt;&gt;0,TEXT('ORDEN DE CUARENTENA'!$I$6,"yyy"),"")</f>
        <v/>
      </c>
      <c r="I31" s="151" t="str">
        <f>IF(U31&lt;&gt;0,'ORDEN DE CUARENTENA'!$H$7,"")</f>
        <v/>
      </c>
      <c r="J31" s="151" t="str">
        <f>IF(U31&lt;&gt;0,'ORDEN DE CUARENTENA'!$H$9,"")</f>
        <v/>
      </c>
      <c r="K31" s="151" t="str">
        <f>IF(U31&lt;&gt;0,'ORDEN DE CUARENTENA'!$Q$9,"")</f>
        <v/>
      </c>
      <c r="L31" s="151" t="str">
        <f>IFERROR(VLOOKUP(U31,Item[],4,FALSE),IFERROR(VLOOKUP(U31,Item2[],4,FALSE),""))</f>
        <v/>
      </c>
      <c r="M31" s="151" t="str">
        <f>IFERROR(VLOOKUP(U31,Item[],5,FALSE),IFERROR(VLOOKUP(U31,Item2[],5,FALSE),""))</f>
        <v/>
      </c>
      <c r="N31" s="151" t="str">
        <f>IFERROR(VLOOKUP(W31,SuscepEARs[],2,FALSE),"")</f>
        <v/>
      </c>
      <c r="O31" s="151" t="str">
        <f>IFERROR(VLOOKUP(DatosAll[[#This Row],[ESPECIE]],CITES[],2,FALSE),"")</f>
        <v/>
      </c>
      <c r="P31" s="151">
        <f>IFERROR(VLOOKUP(T31,Hallazgo[],2,FALSE),"")</f>
        <v>0</v>
      </c>
      <c r="Q31" s="151">
        <f>IFERROR(VLOOKUP(T31,Hallazgo[],3,FALSE),"")</f>
        <v>0</v>
      </c>
      <c r="R31" s="151">
        <f>IFERROR(VLOOKUP(T31,Hallazgo[],4,FALSE),"")</f>
        <v>0</v>
      </c>
      <c r="S31" s="151">
        <f>IFERROR(VLOOKUP(T31,Hallazgo[],5,FALSE),"")</f>
        <v>0</v>
      </c>
      <c r="T31" s="151">
        <f>'Acuario (Arribado - mortalidad)'!C131</f>
        <v>0</v>
      </c>
      <c r="U31" s="151">
        <f>'Acuario (Arribado - mortalidad)'!B131</f>
        <v>0</v>
      </c>
      <c r="V31" s="151" t="str">
        <f>'Acuario (Arribado - mortalidad)'!D131</f>
        <v/>
      </c>
      <c r="W31" s="151" t="str">
        <f>'Acuario (Arribado - mortalidad)'!E131</f>
        <v/>
      </c>
      <c r="X31" s="151">
        <f>'Acuario (Arribado - mortalidad)'!F131</f>
        <v>0</v>
      </c>
      <c r="Y31" s="151">
        <f>'Acuario (Arribado - mortalidad)'!H131</f>
        <v>0</v>
      </c>
      <c r="Z31" s="151">
        <f>'Acuario (Arribado - mortalidad)'!I131</f>
        <v>0</v>
      </c>
      <c r="AA31" s="151">
        <f>'Acuario (Arribado - mortalidad)'!J131</f>
        <v>0</v>
      </c>
      <c r="AB31" s="151" t="str">
        <f>'Acuario (Arribado - mortalidad)'!K131</f>
        <v/>
      </c>
      <c r="AC31" s="320" t="str">
        <f>IFERROR(('Acuario (Arribado - mortalidad)'!K131/DatosAll[[#This Row],[N_INDIVIDUOS]])*100,"")</f>
        <v/>
      </c>
      <c r="AD31" s="320" t="str">
        <f>IFERROR(('Acuario (Arribado - mortalidad)'!O131/DatosAll[[#This Row],[N_INDIVIDUOS]])*100,"")</f>
        <v/>
      </c>
      <c r="AE31" s="320" t="str">
        <f>IFERROR(('Acuario (Arribado - mortalidad)'!BG131/DatosAll[[#This Row],[N_INDIVIDUOS]])*100,"")</f>
        <v/>
      </c>
      <c r="AF31" s="320" t="str">
        <f>IFERROR(('Acuario (Arribado - mortalidad)'!BH131/DatosAll[[#This Row],[N_INDIVIDUOS]])*100,"")</f>
        <v/>
      </c>
      <c r="AG31" s="151">
        <f>'Acuario (Arribado - mortalidad)'!M131</f>
        <v>0</v>
      </c>
      <c r="AH31" s="151" t="str">
        <f>'Acuario (Arribado - mortalidad)'!G131</f>
        <v/>
      </c>
      <c r="AI31" s="151">
        <f>'Acuario (Arribado - mortalidad)'!O131</f>
        <v>0</v>
      </c>
      <c r="AJ31" s="151">
        <f>'Acuario (Arribado - mortalidad)'!P131</f>
        <v>0</v>
      </c>
      <c r="AK31" s="151">
        <f>'Acuario (Arribado - mortalidad)'!Q131</f>
        <v>0</v>
      </c>
      <c r="AL31" s="151">
        <f>'Acuario (Arribado - mortalidad)'!R131</f>
        <v>0</v>
      </c>
      <c r="AM31" s="151">
        <f>'Acuario (Arribado - mortalidad)'!S131</f>
        <v>0</v>
      </c>
      <c r="AN31" s="151">
        <f>'Acuario (Arribado - mortalidad)'!T131</f>
        <v>0</v>
      </c>
      <c r="AO31" s="151">
        <f>'Acuario (Arribado - mortalidad)'!U131</f>
        <v>0</v>
      </c>
      <c r="AP31" s="151">
        <f>'Acuario (Arribado - mortalidad)'!V131</f>
        <v>0</v>
      </c>
      <c r="AQ31" s="151">
        <f>'Acuario (Arribado - mortalidad)'!W131</f>
        <v>0</v>
      </c>
      <c r="AR31" s="151">
        <f>'Acuario (Arribado - mortalidad)'!X131</f>
        <v>0</v>
      </c>
      <c r="AS31" s="151">
        <f>'Acuario (Arribado - mortalidad)'!Y131</f>
        <v>0</v>
      </c>
      <c r="AT31" s="151">
        <f>'Acuario (Arribado - mortalidad)'!Z131</f>
        <v>0</v>
      </c>
      <c r="AU31" s="151">
        <f>'Acuario (Arribado - mortalidad)'!AA131</f>
        <v>0</v>
      </c>
      <c r="AV31" s="151">
        <f>'Acuario (Arribado - mortalidad)'!AB131</f>
        <v>0</v>
      </c>
      <c r="AW31" s="151">
        <f>'Acuario (Arribado - mortalidad)'!AC131</f>
        <v>0</v>
      </c>
      <c r="AX31" s="151">
        <f>'Acuario (Arribado - mortalidad)'!AD131</f>
        <v>0</v>
      </c>
      <c r="AY31" s="151">
        <f>'Acuario (Arribado - mortalidad)'!AE131</f>
        <v>0</v>
      </c>
      <c r="AZ31" s="151">
        <f>'Acuario (Arribado - mortalidad)'!AF131</f>
        <v>0</v>
      </c>
      <c r="BA31" s="151">
        <f>'Acuario (Arribado - mortalidad)'!AG131</f>
        <v>0</v>
      </c>
      <c r="BB31" s="151">
        <f>'Acuario (Arribado - mortalidad)'!AH131</f>
        <v>0</v>
      </c>
      <c r="BC31" s="151">
        <f>'Acuario (Arribado - mortalidad)'!AI131</f>
        <v>0</v>
      </c>
      <c r="BD31" s="151">
        <f>'Acuario (Arribado - mortalidad)'!AJ131</f>
        <v>0</v>
      </c>
      <c r="BE31" s="151">
        <f>'Acuario (Arribado - mortalidad)'!AK131</f>
        <v>0</v>
      </c>
      <c r="BF31" s="151">
        <f>'Acuario (Arribado - mortalidad)'!AL131</f>
        <v>0</v>
      </c>
      <c r="BG31" s="151">
        <f>'Acuario (Arribado - mortalidad)'!AM131</f>
        <v>0</v>
      </c>
      <c r="BH31" s="151">
        <f>'Acuario (Arribado - mortalidad)'!AN131</f>
        <v>0</v>
      </c>
      <c r="BI31" s="151">
        <f>'Acuario (Arribado - mortalidad)'!AO131</f>
        <v>0</v>
      </c>
      <c r="BJ31" s="151">
        <f>'Acuario (Arribado - mortalidad)'!AP131</f>
        <v>0</v>
      </c>
      <c r="BK31" s="151">
        <f>'Acuario (Arribado - mortalidad)'!AQ131</f>
        <v>0</v>
      </c>
      <c r="BL31" s="151">
        <f>'Acuario (Arribado - mortalidad)'!AR131</f>
        <v>0</v>
      </c>
      <c r="BM31" s="151" t="str">
        <f>'Acuario (Arribado - mortalidad)'!AS131</f>
        <v/>
      </c>
      <c r="BN31" s="151">
        <f>'Acuario (Arribado - mortalidad)'!AT131</f>
        <v>0</v>
      </c>
      <c r="BO31" s="151">
        <f>'Acuario (Arribado - mortalidad)'!AU131</f>
        <v>0</v>
      </c>
      <c r="BP31" s="151">
        <f>'Acuario (Arribado - mortalidad)'!AV131</f>
        <v>0</v>
      </c>
      <c r="BQ31" s="151" t="str">
        <f>'Acuario (Arribado - mortalidad)'!AW131</f>
        <v/>
      </c>
      <c r="BR31" s="151">
        <f>'Acuario (Arribado - mortalidad)'!AX131</f>
        <v>0</v>
      </c>
      <c r="BS31" s="151">
        <f>'Acuario (Arribado - mortalidad)'!AY131</f>
        <v>0</v>
      </c>
      <c r="BT31" s="151" t="str">
        <f>'Acuario (Arribado - mortalidad)'!AZ131</f>
        <v/>
      </c>
      <c r="BU31" s="151" t="str">
        <f>'Acuario (Arribado - mortalidad)'!BA131</f>
        <v/>
      </c>
      <c r="BV31" s="151" t="str">
        <f>'Acuario (Arribado - mortalidad)'!BB131</f>
        <v/>
      </c>
      <c r="BW31" s="151" t="str">
        <f>'Acuario (Arribado - mortalidad)'!BC131</f>
        <v/>
      </c>
      <c r="BX31" s="151">
        <f>'Acuario (Arribado - mortalidad)'!BD131</f>
        <v>0</v>
      </c>
      <c r="BY31" s="151" t="str">
        <f>'Acuario (Arribado - mortalidad)'!BE131</f>
        <v/>
      </c>
      <c r="BZ31" s="22" t="str">
        <f>'Acuario (Arribado - mortalidad)'!BF131</f>
        <v/>
      </c>
      <c r="CA31" s="151" t="str">
        <f>IF(U31&lt;&gt;0,'Acuario (Arribado - mortalidad)'!$M$5,"")</f>
        <v/>
      </c>
    </row>
    <row r="32" spans="1:79" x14ac:dyDescent="0.25">
      <c r="A32" s="313" t="str">
        <f>IF(U32&lt;&gt;0,'ORDEN DE CUARENTENA'!$AE$2,"")</f>
        <v/>
      </c>
      <c r="B32" s="184" t="str">
        <f>IF(U32&lt;&gt;0,'ORDEN DE CUARENTENA'!$AE$3,"")</f>
        <v/>
      </c>
      <c r="C32" s="168" t="str">
        <f t="shared" si="0"/>
        <v/>
      </c>
      <c r="D32" s="315" t="str">
        <f>IF(U32&lt;&gt;0,'ORDEN DE CUARENTENA'!$I$6,"")</f>
        <v/>
      </c>
      <c r="E32" s="168" t="str">
        <f>IF(U32&lt;&gt;0,TEXT('ORDEN DE CUARENTENA'!$I$6,"aaa"),"")</f>
        <v/>
      </c>
      <c r="F32" s="167" t="str">
        <f>IF(U32&lt;&gt;0,TEXT('ORDEN DE CUARENTENA'!$I$6,"dd"),"")</f>
        <v/>
      </c>
      <c r="G32" s="166" t="str">
        <f>IF(U32&lt;&gt;0,TEXT('ORDEN DE CUARENTENA'!$I$6,"mm"),"")</f>
        <v/>
      </c>
      <c r="H32" s="165" t="str">
        <f>IF(U32&lt;&gt;0,TEXT('ORDEN DE CUARENTENA'!$I$6,"yyy"),"")</f>
        <v/>
      </c>
      <c r="I32" s="151" t="str">
        <f>IF(U32&lt;&gt;0,'ORDEN DE CUARENTENA'!$H$7,"")</f>
        <v/>
      </c>
      <c r="J32" s="151" t="str">
        <f>IF(U32&lt;&gt;0,'ORDEN DE CUARENTENA'!$H$9,"")</f>
        <v/>
      </c>
      <c r="K32" s="151" t="str">
        <f>IF(U32&lt;&gt;0,'ORDEN DE CUARENTENA'!$Q$9,"")</f>
        <v/>
      </c>
      <c r="L32" s="151" t="str">
        <f>IFERROR(VLOOKUP(U32,Item[],4,FALSE),IFERROR(VLOOKUP(U32,Item2[],4,FALSE),""))</f>
        <v/>
      </c>
      <c r="M32" s="151" t="str">
        <f>IFERROR(VLOOKUP(U32,Item[],5,FALSE),IFERROR(VLOOKUP(U32,Item2[],5,FALSE),""))</f>
        <v/>
      </c>
      <c r="N32" s="151" t="str">
        <f>IFERROR(VLOOKUP(W32,SuscepEARs[],2,FALSE),"")</f>
        <v/>
      </c>
      <c r="O32" s="151" t="str">
        <f>IFERROR(VLOOKUP(DatosAll[[#This Row],[ESPECIE]],CITES[],2,FALSE),"")</f>
        <v/>
      </c>
      <c r="P32" s="151">
        <f>IFERROR(VLOOKUP(T32,Hallazgo[],2,FALSE),"")</f>
        <v>0</v>
      </c>
      <c r="Q32" s="151">
        <f>IFERROR(VLOOKUP(T32,Hallazgo[],3,FALSE),"")</f>
        <v>0</v>
      </c>
      <c r="R32" s="151">
        <f>IFERROR(VLOOKUP(T32,Hallazgo[],4,FALSE),"")</f>
        <v>0</v>
      </c>
      <c r="S32" s="151">
        <f>IFERROR(VLOOKUP(T32,Hallazgo[],5,FALSE),"")</f>
        <v>0</v>
      </c>
      <c r="T32" s="151">
        <f>'Acuario (Arribado - mortalidad)'!C132</f>
        <v>0</v>
      </c>
      <c r="U32" s="151">
        <f>'Acuario (Arribado - mortalidad)'!B132</f>
        <v>0</v>
      </c>
      <c r="V32" s="151" t="str">
        <f>'Acuario (Arribado - mortalidad)'!D132</f>
        <v/>
      </c>
      <c r="W32" s="151" t="str">
        <f>'Acuario (Arribado - mortalidad)'!E132</f>
        <v/>
      </c>
      <c r="X32" s="151">
        <f>'Acuario (Arribado - mortalidad)'!F132</f>
        <v>0</v>
      </c>
      <c r="Y32" s="151">
        <f>'Acuario (Arribado - mortalidad)'!H132</f>
        <v>0</v>
      </c>
      <c r="Z32" s="151">
        <f>'Acuario (Arribado - mortalidad)'!I132</f>
        <v>0</v>
      </c>
      <c r="AA32" s="151">
        <f>'Acuario (Arribado - mortalidad)'!J132</f>
        <v>0</v>
      </c>
      <c r="AB32" s="151" t="str">
        <f>'Acuario (Arribado - mortalidad)'!K132</f>
        <v/>
      </c>
      <c r="AC32" s="320" t="str">
        <f>IFERROR(('Acuario (Arribado - mortalidad)'!K132/DatosAll[[#This Row],[N_INDIVIDUOS]])*100,"")</f>
        <v/>
      </c>
      <c r="AD32" s="320" t="str">
        <f>IFERROR(('Acuario (Arribado - mortalidad)'!O132/DatosAll[[#This Row],[N_INDIVIDUOS]])*100,"")</f>
        <v/>
      </c>
      <c r="AE32" s="320" t="str">
        <f>IFERROR(('Acuario (Arribado - mortalidad)'!BG132/DatosAll[[#This Row],[N_INDIVIDUOS]])*100,"")</f>
        <v/>
      </c>
      <c r="AF32" s="320" t="str">
        <f>IFERROR(('Acuario (Arribado - mortalidad)'!BH132/DatosAll[[#This Row],[N_INDIVIDUOS]])*100,"")</f>
        <v/>
      </c>
      <c r="AG32" s="151">
        <f>'Acuario (Arribado - mortalidad)'!M132</f>
        <v>0</v>
      </c>
      <c r="AH32" s="151" t="str">
        <f>'Acuario (Arribado - mortalidad)'!G132</f>
        <v/>
      </c>
      <c r="AI32" s="151">
        <f>'Acuario (Arribado - mortalidad)'!O132</f>
        <v>0</v>
      </c>
      <c r="AJ32" s="151">
        <f>'Acuario (Arribado - mortalidad)'!P132</f>
        <v>0</v>
      </c>
      <c r="AK32" s="151">
        <f>'Acuario (Arribado - mortalidad)'!Q132</f>
        <v>0</v>
      </c>
      <c r="AL32" s="151">
        <f>'Acuario (Arribado - mortalidad)'!R132</f>
        <v>0</v>
      </c>
      <c r="AM32" s="151">
        <f>'Acuario (Arribado - mortalidad)'!S132</f>
        <v>0</v>
      </c>
      <c r="AN32" s="151">
        <f>'Acuario (Arribado - mortalidad)'!T132</f>
        <v>0</v>
      </c>
      <c r="AO32" s="151">
        <f>'Acuario (Arribado - mortalidad)'!U132</f>
        <v>0</v>
      </c>
      <c r="AP32" s="151">
        <f>'Acuario (Arribado - mortalidad)'!V132</f>
        <v>0</v>
      </c>
      <c r="AQ32" s="151">
        <f>'Acuario (Arribado - mortalidad)'!W132</f>
        <v>0</v>
      </c>
      <c r="AR32" s="151">
        <f>'Acuario (Arribado - mortalidad)'!X132</f>
        <v>0</v>
      </c>
      <c r="AS32" s="151">
        <f>'Acuario (Arribado - mortalidad)'!Y132</f>
        <v>0</v>
      </c>
      <c r="AT32" s="151">
        <f>'Acuario (Arribado - mortalidad)'!Z132</f>
        <v>0</v>
      </c>
      <c r="AU32" s="151">
        <f>'Acuario (Arribado - mortalidad)'!AA132</f>
        <v>0</v>
      </c>
      <c r="AV32" s="151">
        <f>'Acuario (Arribado - mortalidad)'!AB132</f>
        <v>0</v>
      </c>
      <c r="AW32" s="151">
        <f>'Acuario (Arribado - mortalidad)'!AC132</f>
        <v>0</v>
      </c>
      <c r="AX32" s="151">
        <f>'Acuario (Arribado - mortalidad)'!AD132</f>
        <v>0</v>
      </c>
      <c r="AY32" s="151">
        <f>'Acuario (Arribado - mortalidad)'!AE132</f>
        <v>0</v>
      </c>
      <c r="AZ32" s="151">
        <f>'Acuario (Arribado - mortalidad)'!AF132</f>
        <v>0</v>
      </c>
      <c r="BA32" s="151">
        <f>'Acuario (Arribado - mortalidad)'!AG132</f>
        <v>0</v>
      </c>
      <c r="BB32" s="151">
        <f>'Acuario (Arribado - mortalidad)'!AH132</f>
        <v>0</v>
      </c>
      <c r="BC32" s="151">
        <f>'Acuario (Arribado - mortalidad)'!AI132</f>
        <v>0</v>
      </c>
      <c r="BD32" s="151">
        <f>'Acuario (Arribado - mortalidad)'!AJ132</f>
        <v>0</v>
      </c>
      <c r="BE32" s="151">
        <f>'Acuario (Arribado - mortalidad)'!AK132</f>
        <v>0</v>
      </c>
      <c r="BF32" s="151">
        <f>'Acuario (Arribado - mortalidad)'!AL132</f>
        <v>0</v>
      </c>
      <c r="BG32" s="151">
        <f>'Acuario (Arribado - mortalidad)'!AM132</f>
        <v>0</v>
      </c>
      <c r="BH32" s="151">
        <f>'Acuario (Arribado - mortalidad)'!AN132</f>
        <v>0</v>
      </c>
      <c r="BI32" s="151">
        <f>'Acuario (Arribado - mortalidad)'!AO132</f>
        <v>0</v>
      </c>
      <c r="BJ32" s="151">
        <f>'Acuario (Arribado - mortalidad)'!AP132</f>
        <v>0</v>
      </c>
      <c r="BK32" s="151">
        <f>'Acuario (Arribado - mortalidad)'!AQ132</f>
        <v>0</v>
      </c>
      <c r="BL32" s="151">
        <f>'Acuario (Arribado - mortalidad)'!AR132</f>
        <v>0</v>
      </c>
      <c r="BM32" s="151" t="str">
        <f>'Acuario (Arribado - mortalidad)'!AS132</f>
        <v/>
      </c>
      <c r="BN32" s="151">
        <f>'Acuario (Arribado - mortalidad)'!AT132</f>
        <v>0</v>
      </c>
      <c r="BO32" s="151">
        <f>'Acuario (Arribado - mortalidad)'!AU132</f>
        <v>0</v>
      </c>
      <c r="BP32" s="151">
        <f>'Acuario (Arribado - mortalidad)'!AV132</f>
        <v>0</v>
      </c>
      <c r="BQ32" s="151" t="str">
        <f>'Acuario (Arribado - mortalidad)'!AW132</f>
        <v/>
      </c>
      <c r="BR32" s="151">
        <f>'Acuario (Arribado - mortalidad)'!AX132</f>
        <v>0</v>
      </c>
      <c r="BS32" s="151">
        <f>'Acuario (Arribado - mortalidad)'!AY132</f>
        <v>0</v>
      </c>
      <c r="BT32" s="151" t="str">
        <f>'Acuario (Arribado - mortalidad)'!AZ132</f>
        <v/>
      </c>
      <c r="BU32" s="151" t="str">
        <f>'Acuario (Arribado - mortalidad)'!BA132</f>
        <v/>
      </c>
      <c r="BV32" s="151" t="str">
        <f>'Acuario (Arribado - mortalidad)'!BB132</f>
        <v/>
      </c>
      <c r="BW32" s="151" t="str">
        <f>'Acuario (Arribado - mortalidad)'!BC132</f>
        <v/>
      </c>
      <c r="BX32" s="151">
        <f>'Acuario (Arribado - mortalidad)'!BD132</f>
        <v>0</v>
      </c>
      <c r="BY32" s="151" t="str">
        <f>'Acuario (Arribado - mortalidad)'!BE132</f>
        <v/>
      </c>
      <c r="BZ32" s="22" t="str">
        <f>'Acuario (Arribado - mortalidad)'!BF132</f>
        <v/>
      </c>
      <c r="CA32" s="151" t="str">
        <f>IF(U32&lt;&gt;0,'Acuario (Arribado - mortalidad)'!$M$5,"")</f>
        <v/>
      </c>
    </row>
    <row r="33" spans="1:79" x14ac:dyDescent="0.25">
      <c r="A33" s="313" t="str">
        <f>IF(U33&lt;&gt;0,'ORDEN DE CUARENTENA'!$AE$2,"")</f>
        <v/>
      </c>
      <c r="B33" s="184" t="str">
        <f>IF(U33&lt;&gt;0,'ORDEN DE CUARENTENA'!$AE$3,"")</f>
        <v/>
      </c>
      <c r="C33" s="168" t="str">
        <f t="shared" si="0"/>
        <v/>
      </c>
      <c r="D33" s="315" t="str">
        <f>IF(U33&lt;&gt;0,'ORDEN DE CUARENTENA'!$I$6,"")</f>
        <v/>
      </c>
      <c r="E33" s="168" t="str">
        <f>IF(U33&lt;&gt;0,TEXT('ORDEN DE CUARENTENA'!$I$6,"aaa"),"")</f>
        <v/>
      </c>
      <c r="F33" s="167" t="str">
        <f>IF(U33&lt;&gt;0,TEXT('ORDEN DE CUARENTENA'!$I$6,"dd"),"")</f>
        <v/>
      </c>
      <c r="G33" s="166" t="str">
        <f>IF(U33&lt;&gt;0,TEXT('ORDEN DE CUARENTENA'!$I$6,"mm"),"")</f>
        <v/>
      </c>
      <c r="H33" s="165" t="str">
        <f>IF(U33&lt;&gt;0,TEXT('ORDEN DE CUARENTENA'!$I$6,"yyy"),"")</f>
        <v/>
      </c>
      <c r="I33" s="151" t="str">
        <f>IF(U33&lt;&gt;0,'ORDEN DE CUARENTENA'!$H$7,"")</f>
        <v/>
      </c>
      <c r="J33" s="151" t="str">
        <f>IF(U33&lt;&gt;0,'ORDEN DE CUARENTENA'!$H$9,"")</f>
        <v/>
      </c>
      <c r="K33" s="151" t="str">
        <f>IF(U33&lt;&gt;0,'ORDEN DE CUARENTENA'!$Q$9,"")</f>
        <v/>
      </c>
      <c r="L33" s="151" t="str">
        <f>IFERROR(VLOOKUP(U33,Item[],4,FALSE),IFERROR(VLOOKUP(U33,Item2[],4,FALSE),""))</f>
        <v/>
      </c>
      <c r="M33" s="151" t="str">
        <f>IFERROR(VLOOKUP(U33,Item[],5,FALSE),IFERROR(VLOOKUP(U33,Item2[],5,FALSE),""))</f>
        <v/>
      </c>
      <c r="N33" s="151" t="str">
        <f>IFERROR(VLOOKUP(W33,SuscepEARs[],2,FALSE),"")</f>
        <v/>
      </c>
      <c r="O33" s="151" t="str">
        <f>IFERROR(VLOOKUP(DatosAll[[#This Row],[ESPECIE]],CITES[],2,FALSE),"")</f>
        <v/>
      </c>
      <c r="P33" s="151">
        <f>IFERROR(VLOOKUP(T33,Hallazgo[],2,FALSE),"")</f>
        <v>0</v>
      </c>
      <c r="Q33" s="151">
        <f>IFERROR(VLOOKUP(T33,Hallazgo[],3,FALSE),"")</f>
        <v>0</v>
      </c>
      <c r="R33" s="151">
        <f>IFERROR(VLOOKUP(T33,Hallazgo[],4,FALSE),"")</f>
        <v>0</v>
      </c>
      <c r="S33" s="151">
        <f>IFERROR(VLOOKUP(T33,Hallazgo[],5,FALSE),"")</f>
        <v>0</v>
      </c>
      <c r="T33" s="151">
        <f>'Acuario (Arribado - mortalidad)'!C133</f>
        <v>0</v>
      </c>
      <c r="U33" s="151">
        <f>'Acuario (Arribado - mortalidad)'!B133</f>
        <v>0</v>
      </c>
      <c r="V33" s="151" t="str">
        <f>'Acuario (Arribado - mortalidad)'!D133</f>
        <v/>
      </c>
      <c r="W33" s="151" t="str">
        <f>'Acuario (Arribado - mortalidad)'!E133</f>
        <v/>
      </c>
      <c r="X33" s="151">
        <f>'Acuario (Arribado - mortalidad)'!F133</f>
        <v>0</v>
      </c>
      <c r="Y33" s="151">
        <f>'Acuario (Arribado - mortalidad)'!H133</f>
        <v>0</v>
      </c>
      <c r="Z33" s="151">
        <f>'Acuario (Arribado - mortalidad)'!I133</f>
        <v>0</v>
      </c>
      <c r="AA33" s="151">
        <f>'Acuario (Arribado - mortalidad)'!J133</f>
        <v>0</v>
      </c>
      <c r="AB33" s="151" t="str">
        <f>'Acuario (Arribado - mortalidad)'!K133</f>
        <v/>
      </c>
      <c r="AC33" s="320" t="str">
        <f>IFERROR(('Acuario (Arribado - mortalidad)'!K133/DatosAll[[#This Row],[N_INDIVIDUOS]])*100,"")</f>
        <v/>
      </c>
      <c r="AD33" s="320" t="str">
        <f>IFERROR(('Acuario (Arribado - mortalidad)'!O133/DatosAll[[#This Row],[N_INDIVIDUOS]])*100,"")</f>
        <v/>
      </c>
      <c r="AE33" s="320" t="str">
        <f>IFERROR(('Acuario (Arribado - mortalidad)'!BG133/DatosAll[[#This Row],[N_INDIVIDUOS]])*100,"")</f>
        <v/>
      </c>
      <c r="AF33" s="320" t="str">
        <f>IFERROR(('Acuario (Arribado - mortalidad)'!BH133/DatosAll[[#This Row],[N_INDIVIDUOS]])*100,"")</f>
        <v/>
      </c>
      <c r="AG33" s="151">
        <f>'Acuario (Arribado - mortalidad)'!M133</f>
        <v>0</v>
      </c>
      <c r="AH33" s="151" t="str">
        <f>'Acuario (Arribado - mortalidad)'!G133</f>
        <v/>
      </c>
      <c r="AI33" s="151">
        <f>'Acuario (Arribado - mortalidad)'!O133</f>
        <v>0</v>
      </c>
      <c r="AJ33" s="151">
        <f>'Acuario (Arribado - mortalidad)'!P133</f>
        <v>0</v>
      </c>
      <c r="AK33" s="151">
        <f>'Acuario (Arribado - mortalidad)'!Q133</f>
        <v>0</v>
      </c>
      <c r="AL33" s="151">
        <f>'Acuario (Arribado - mortalidad)'!R133</f>
        <v>0</v>
      </c>
      <c r="AM33" s="151">
        <f>'Acuario (Arribado - mortalidad)'!S133</f>
        <v>0</v>
      </c>
      <c r="AN33" s="151">
        <f>'Acuario (Arribado - mortalidad)'!T133</f>
        <v>0</v>
      </c>
      <c r="AO33" s="151">
        <f>'Acuario (Arribado - mortalidad)'!U133</f>
        <v>0</v>
      </c>
      <c r="AP33" s="151">
        <f>'Acuario (Arribado - mortalidad)'!V133</f>
        <v>0</v>
      </c>
      <c r="AQ33" s="151">
        <f>'Acuario (Arribado - mortalidad)'!W133</f>
        <v>0</v>
      </c>
      <c r="AR33" s="151">
        <f>'Acuario (Arribado - mortalidad)'!X133</f>
        <v>0</v>
      </c>
      <c r="AS33" s="151">
        <f>'Acuario (Arribado - mortalidad)'!Y133</f>
        <v>0</v>
      </c>
      <c r="AT33" s="151">
        <f>'Acuario (Arribado - mortalidad)'!Z133</f>
        <v>0</v>
      </c>
      <c r="AU33" s="151">
        <f>'Acuario (Arribado - mortalidad)'!AA133</f>
        <v>0</v>
      </c>
      <c r="AV33" s="151">
        <f>'Acuario (Arribado - mortalidad)'!AB133</f>
        <v>0</v>
      </c>
      <c r="AW33" s="151">
        <f>'Acuario (Arribado - mortalidad)'!AC133</f>
        <v>0</v>
      </c>
      <c r="AX33" s="151">
        <f>'Acuario (Arribado - mortalidad)'!AD133</f>
        <v>0</v>
      </c>
      <c r="AY33" s="151">
        <f>'Acuario (Arribado - mortalidad)'!AE133</f>
        <v>0</v>
      </c>
      <c r="AZ33" s="151">
        <f>'Acuario (Arribado - mortalidad)'!AF133</f>
        <v>0</v>
      </c>
      <c r="BA33" s="151">
        <f>'Acuario (Arribado - mortalidad)'!AG133</f>
        <v>0</v>
      </c>
      <c r="BB33" s="151">
        <f>'Acuario (Arribado - mortalidad)'!AH133</f>
        <v>0</v>
      </c>
      <c r="BC33" s="151">
        <f>'Acuario (Arribado - mortalidad)'!AI133</f>
        <v>0</v>
      </c>
      <c r="BD33" s="151">
        <f>'Acuario (Arribado - mortalidad)'!AJ133</f>
        <v>0</v>
      </c>
      <c r="BE33" s="151">
        <f>'Acuario (Arribado - mortalidad)'!AK133</f>
        <v>0</v>
      </c>
      <c r="BF33" s="151">
        <f>'Acuario (Arribado - mortalidad)'!AL133</f>
        <v>0</v>
      </c>
      <c r="BG33" s="151">
        <f>'Acuario (Arribado - mortalidad)'!AM133</f>
        <v>0</v>
      </c>
      <c r="BH33" s="151">
        <f>'Acuario (Arribado - mortalidad)'!AN133</f>
        <v>0</v>
      </c>
      <c r="BI33" s="151">
        <f>'Acuario (Arribado - mortalidad)'!AO133</f>
        <v>0</v>
      </c>
      <c r="BJ33" s="151">
        <f>'Acuario (Arribado - mortalidad)'!AP133</f>
        <v>0</v>
      </c>
      <c r="BK33" s="151">
        <f>'Acuario (Arribado - mortalidad)'!AQ133</f>
        <v>0</v>
      </c>
      <c r="BL33" s="151">
        <f>'Acuario (Arribado - mortalidad)'!AR133</f>
        <v>0</v>
      </c>
      <c r="BM33" s="151" t="str">
        <f>'Acuario (Arribado - mortalidad)'!AS133</f>
        <v/>
      </c>
      <c r="BN33" s="151">
        <f>'Acuario (Arribado - mortalidad)'!AT133</f>
        <v>0</v>
      </c>
      <c r="BO33" s="151">
        <f>'Acuario (Arribado - mortalidad)'!AU133</f>
        <v>0</v>
      </c>
      <c r="BP33" s="151">
        <f>'Acuario (Arribado - mortalidad)'!AV133</f>
        <v>0</v>
      </c>
      <c r="BQ33" s="151" t="str">
        <f>'Acuario (Arribado - mortalidad)'!AW133</f>
        <v/>
      </c>
      <c r="BR33" s="151">
        <f>'Acuario (Arribado - mortalidad)'!AX133</f>
        <v>0</v>
      </c>
      <c r="BS33" s="151">
        <f>'Acuario (Arribado - mortalidad)'!AY133</f>
        <v>0</v>
      </c>
      <c r="BT33" s="151" t="str">
        <f>'Acuario (Arribado - mortalidad)'!AZ133</f>
        <v/>
      </c>
      <c r="BU33" s="151" t="str">
        <f>'Acuario (Arribado - mortalidad)'!BA133</f>
        <v/>
      </c>
      <c r="BV33" s="151" t="str">
        <f>'Acuario (Arribado - mortalidad)'!BB133</f>
        <v/>
      </c>
      <c r="BW33" s="151" t="str">
        <f>'Acuario (Arribado - mortalidad)'!BC133</f>
        <v/>
      </c>
      <c r="BX33" s="151">
        <f>'Acuario (Arribado - mortalidad)'!BD133</f>
        <v>0</v>
      </c>
      <c r="BY33" s="151" t="str">
        <f>'Acuario (Arribado - mortalidad)'!BE133</f>
        <v/>
      </c>
      <c r="BZ33" s="22" t="str">
        <f>'Acuario (Arribado - mortalidad)'!BF133</f>
        <v/>
      </c>
      <c r="CA33" s="151" t="str">
        <f>IF(U33&lt;&gt;0,'Acuario (Arribado - mortalidad)'!$M$5,"")</f>
        <v/>
      </c>
    </row>
    <row r="34" spans="1:79" x14ac:dyDescent="0.25">
      <c r="A34" s="313" t="str">
        <f>IF(U34&lt;&gt;0,'ORDEN DE CUARENTENA'!$AE$2,"")</f>
        <v/>
      </c>
      <c r="B34" s="184" t="str">
        <f>IF(U34&lt;&gt;0,'ORDEN DE CUARENTENA'!$AE$3,"")</f>
        <v/>
      </c>
      <c r="C34" s="168" t="str">
        <f t="shared" ref="C34:C65" si="1">IF(U34&lt;&gt;0,CONCATENATE(B34,"-",H34),"")</f>
        <v/>
      </c>
      <c r="D34" s="315" t="str">
        <f>IF(U34&lt;&gt;0,'ORDEN DE CUARENTENA'!$I$6,"")</f>
        <v/>
      </c>
      <c r="E34" s="168" t="str">
        <f>IF(U34&lt;&gt;0,TEXT('ORDEN DE CUARENTENA'!$I$6,"aaa"),"")</f>
        <v/>
      </c>
      <c r="F34" s="167" t="str">
        <f>IF(U34&lt;&gt;0,TEXT('ORDEN DE CUARENTENA'!$I$6,"dd"),"")</f>
        <v/>
      </c>
      <c r="G34" s="166" t="str">
        <f>IF(U34&lt;&gt;0,TEXT('ORDEN DE CUARENTENA'!$I$6,"mm"),"")</f>
        <v/>
      </c>
      <c r="H34" s="165" t="str">
        <f>IF(U34&lt;&gt;0,TEXT('ORDEN DE CUARENTENA'!$I$6,"yyy"),"")</f>
        <v/>
      </c>
      <c r="I34" s="151" t="str">
        <f>IF(U34&lt;&gt;0,'ORDEN DE CUARENTENA'!$H$7,"")</f>
        <v/>
      </c>
      <c r="J34" s="151" t="str">
        <f>IF(U34&lt;&gt;0,'ORDEN DE CUARENTENA'!$H$9,"")</f>
        <v/>
      </c>
      <c r="K34" s="151" t="str">
        <f>IF(U34&lt;&gt;0,'ORDEN DE CUARENTENA'!$Q$9,"")</f>
        <v/>
      </c>
      <c r="L34" s="151" t="str">
        <f>IFERROR(VLOOKUP(U34,Item[],4,FALSE),IFERROR(VLOOKUP(U34,Item2[],4,FALSE),""))</f>
        <v/>
      </c>
      <c r="M34" s="151" t="str">
        <f>IFERROR(VLOOKUP(U34,Item[],5,FALSE),IFERROR(VLOOKUP(U34,Item2[],5,FALSE),""))</f>
        <v/>
      </c>
      <c r="N34" s="151" t="str">
        <f>IFERROR(VLOOKUP(W34,SuscepEARs[],2,FALSE),"")</f>
        <v/>
      </c>
      <c r="O34" s="151" t="str">
        <f>IFERROR(VLOOKUP(DatosAll[[#This Row],[ESPECIE]],CITES[],2,FALSE),"")</f>
        <v/>
      </c>
      <c r="P34" s="151">
        <f>IFERROR(VLOOKUP(T34,Hallazgo[],2,FALSE),"")</f>
        <v>0</v>
      </c>
      <c r="Q34" s="151">
        <f>IFERROR(VLOOKUP(T34,Hallazgo[],3,FALSE),"")</f>
        <v>0</v>
      </c>
      <c r="R34" s="151">
        <f>IFERROR(VLOOKUP(T34,Hallazgo[],4,FALSE),"")</f>
        <v>0</v>
      </c>
      <c r="S34" s="151">
        <f>IFERROR(VLOOKUP(T34,Hallazgo[],5,FALSE),"")</f>
        <v>0</v>
      </c>
      <c r="T34" s="151">
        <f>'Acuario (Arribado - mortalidad)'!C134</f>
        <v>0</v>
      </c>
      <c r="U34" s="151">
        <f>'Acuario (Arribado - mortalidad)'!B134</f>
        <v>0</v>
      </c>
      <c r="V34" s="151" t="str">
        <f>'Acuario (Arribado - mortalidad)'!D134</f>
        <v/>
      </c>
      <c r="W34" s="151" t="str">
        <f>'Acuario (Arribado - mortalidad)'!E134</f>
        <v/>
      </c>
      <c r="X34" s="151">
        <f>'Acuario (Arribado - mortalidad)'!F134</f>
        <v>0</v>
      </c>
      <c r="Y34" s="151">
        <f>'Acuario (Arribado - mortalidad)'!H134</f>
        <v>0</v>
      </c>
      <c r="Z34" s="151">
        <f>'Acuario (Arribado - mortalidad)'!I134</f>
        <v>0</v>
      </c>
      <c r="AA34" s="151">
        <f>'Acuario (Arribado - mortalidad)'!J134</f>
        <v>0</v>
      </c>
      <c r="AB34" s="151" t="str">
        <f>'Acuario (Arribado - mortalidad)'!K134</f>
        <v/>
      </c>
      <c r="AC34" s="320" t="str">
        <f>IFERROR(('Acuario (Arribado - mortalidad)'!K134/DatosAll[[#This Row],[N_INDIVIDUOS]])*100,"")</f>
        <v/>
      </c>
      <c r="AD34" s="320" t="str">
        <f>IFERROR(('Acuario (Arribado - mortalidad)'!O134/DatosAll[[#This Row],[N_INDIVIDUOS]])*100,"")</f>
        <v/>
      </c>
      <c r="AE34" s="320" t="str">
        <f>IFERROR(('Acuario (Arribado - mortalidad)'!BG134/DatosAll[[#This Row],[N_INDIVIDUOS]])*100,"")</f>
        <v/>
      </c>
      <c r="AF34" s="320" t="str">
        <f>IFERROR(('Acuario (Arribado - mortalidad)'!BH134/DatosAll[[#This Row],[N_INDIVIDUOS]])*100,"")</f>
        <v/>
      </c>
      <c r="AG34" s="151">
        <f>'Acuario (Arribado - mortalidad)'!M134</f>
        <v>0</v>
      </c>
      <c r="AH34" s="151" t="str">
        <f>'Acuario (Arribado - mortalidad)'!G134</f>
        <v/>
      </c>
      <c r="AI34" s="151">
        <f>'Acuario (Arribado - mortalidad)'!O134</f>
        <v>0</v>
      </c>
      <c r="AJ34" s="151">
        <f>'Acuario (Arribado - mortalidad)'!P134</f>
        <v>0</v>
      </c>
      <c r="AK34" s="151">
        <f>'Acuario (Arribado - mortalidad)'!Q134</f>
        <v>0</v>
      </c>
      <c r="AL34" s="151">
        <f>'Acuario (Arribado - mortalidad)'!R134</f>
        <v>0</v>
      </c>
      <c r="AM34" s="151">
        <f>'Acuario (Arribado - mortalidad)'!S134</f>
        <v>0</v>
      </c>
      <c r="AN34" s="151">
        <f>'Acuario (Arribado - mortalidad)'!T134</f>
        <v>0</v>
      </c>
      <c r="AO34" s="151">
        <f>'Acuario (Arribado - mortalidad)'!U134</f>
        <v>0</v>
      </c>
      <c r="AP34" s="151">
        <f>'Acuario (Arribado - mortalidad)'!V134</f>
        <v>0</v>
      </c>
      <c r="AQ34" s="151">
        <f>'Acuario (Arribado - mortalidad)'!W134</f>
        <v>0</v>
      </c>
      <c r="AR34" s="151">
        <f>'Acuario (Arribado - mortalidad)'!X134</f>
        <v>0</v>
      </c>
      <c r="AS34" s="151">
        <f>'Acuario (Arribado - mortalidad)'!Y134</f>
        <v>0</v>
      </c>
      <c r="AT34" s="151">
        <f>'Acuario (Arribado - mortalidad)'!Z134</f>
        <v>0</v>
      </c>
      <c r="AU34" s="151">
        <f>'Acuario (Arribado - mortalidad)'!AA134</f>
        <v>0</v>
      </c>
      <c r="AV34" s="151">
        <f>'Acuario (Arribado - mortalidad)'!AB134</f>
        <v>0</v>
      </c>
      <c r="AW34" s="151">
        <f>'Acuario (Arribado - mortalidad)'!AC134</f>
        <v>0</v>
      </c>
      <c r="AX34" s="151">
        <f>'Acuario (Arribado - mortalidad)'!AD134</f>
        <v>0</v>
      </c>
      <c r="AY34" s="151">
        <f>'Acuario (Arribado - mortalidad)'!AE134</f>
        <v>0</v>
      </c>
      <c r="AZ34" s="151">
        <f>'Acuario (Arribado - mortalidad)'!AF134</f>
        <v>0</v>
      </c>
      <c r="BA34" s="151">
        <f>'Acuario (Arribado - mortalidad)'!AG134</f>
        <v>0</v>
      </c>
      <c r="BB34" s="151">
        <f>'Acuario (Arribado - mortalidad)'!AH134</f>
        <v>0</v>
      </c>
      <c r="BC34" s="151">
        <f>'Acuario (Arribado - mortalidad)'!AI134</f>
        <v>0</v>
      </c>
      <c r="BD34" s="151">
        <f>'Acuario (Arribado - mortalidad)'!AJ134</f>
        <v>0</v>
      </c>
      <c r="BE34" s="151">
        <f>'Acuario (Arribado - mortalidad)'!AK134</f>
        <v>0</v>
      </c>
      <c r="BF34" s="151">
        <f>'Acuario (Arribado - mortalidad)'!AL134</f>
        <v>0</v>
      </c>
      <c r="BG34" s="151">
        <f>'Acuario (Arribado - mortalidad)'!AM134</f>
        <v>0</v>
      </c>
      <c r="BH34" s="151">
        <f>'Acuario (Arribado - mortalidad)'!AN134</f>
        <v>0</v>
      </c>
      <c r="BI34" s="151">
        <f>'Acuario (Arribado - mortalidad)'!AO134</f>
        <v>0</v>
      </c>
      <c r="BJ34" s="151">
        <f>'Acuario (Arribado - mortalidad)'!AP134</f>
        <v>0</v>
      </c>
      <c r="BK34" s="151">
        <f>'Acuario (Arribado - mortalidad)'!AQ134</f>
        <v>0</v>
      </c>
      <c r="BL34" s="151">
        <f>'Acuario (Arribado - mortalidad)'!AR134</f>
        <v>0</v>
      </c>
      <c r="BM34" s="151" t="str">
        <f>'Acuario (Arribado - mortalidad)'!AS134</f>
        <v/>
      </c>
      <c r="BN34" s="151">
        <f>'Acuario (Arribado - mortalidad)'!AT134</f>
        <v>0</v>
      </c>
      <c r="BO34" s="151">
        <f>'Acuario (Arribado - mortalidad)'!AU134</f>
        <v>0</v>
      </c>
      <c r="BP34" s="151">
        <f>'Acuario (Arribado - mortalidad)'!AV134</f>
        <v>0</v>
      </c>
      <c r="BQ34" s="151" t="str">
        <f>'Acuario (Arribado - mortalidad)'!AW134</f>
        <v/>
      </c>
      <c r="BR34" s="151">
        <f>'Acuario (Arribado - mortalidad)'!AX134</f>
        <v>0</v>
      </c>
      <c r="BS34" s="151">
        <f>'Acuario (Arribado - mortalidad)'!AY134</f>
        <v>0</v>
      </c>
      <c r="BT34" s="151" t="str">
        <f>'Acuario (Arribado - mortalidad)'!AZ134</f>
        <v/>
      </c>
      <c r="BU34" s="151" t="str">
        <f>'Acuario (Arribado - mortalidad)'!BA134</f>
        <v/>
      </c>
      <c r="BV34" s="151" t="str">
        <f>'Acuario (Arribado - mortalidad)'!BB134</f>
        <v/>
      </c>
      <c r="BW34" s="151" t="str">
        <f>'Acuario (Arribado - mortalidad)'!BC134</f>
        <v/>
      </c>
      <c r="BX34" s="151">
        <f>'Acuario (Arribado - mortalidad)'!BD134</f>
        <v>0</v>
      </c>
      <c r="BY34" s="151" t="str">
        <f>'Acuario (Arribado - mortalidad)'!BE134</f>
        <v/>
      </c>
      <c r="BZ34" s="22" t="str">
        <f>'Acuario (Arribado - mortalidad)'!BF134</f>
        <v/>
      </c>
      <c r="CA34" s="151" t="str">
        <f>IF(U34&lt;&gt;0,'Acuario (Arribado - mortalidad)'!$M$5,"")</f>
        <v/>
      </c>
    </row>
    <row r="35" spans="1:79" x14ac:dyDescent="0.25">
      <c r="A35" s="313" t="str">
        <f>IF(U35&lt;&gt;0,'ORDEN DE CUARENTENA'!$AE$2,"")</f>
        <v/>
      </c>
      <c r="B35" s="184" t="str">
        <f>IF(U35&lt;&gt;0,'ORDEN DE CUARENTENA'!$AE$3,"")</f>
        <v/>
      </c>
      <c r="C35" s="168" t="str">
        <f t="shared" si="1"/>
        <v/>
      </c>
      <c r="D35" s="315" t="str">
        <f>IF(U35&lt;&gt;0,'ORDEN DE CUARENTENA'!$I$6,"")</f>
        <v/>
      </c>
      <c r="E35" s="168" t="str">
        <f>IF(U35&lt;&gt;0,TEXT('ORDEN DE CUARENTENA'!$I$6,"aaa"),"")</f>
        <v/>
      </c>
      <c r="F35" s="167" t="str">
        <f>IF(U35&lt;&gt;0,TEXT('ORDEN DE CUARENTENA'!$I$6,"dd"),"")</f>
        <v/>
      </c>
      <c r="G35" s="166" t="str">
        <f>IF(U35&lt;&gt;0,TEXT('ORDEN DE CUARENTENA'!$I$6,"mm"),"")</f>
        <v/>
      </c>
      <c r="H35" s="165" t="str">
        <f>IF(U35&lt;&gt;0,TEXT('ORDEN DE CUARENTENA'!$I$6,"yyy"),"")</f>
        <v/>
      </c>
      <c r="I35" s="151" t="str">
        <f>IF(U35&lt;&gt;0,'ORDEN DE CUARENTENA'!$H$7,"")</f>
        <v/>
      </c>
      <c r="J35" s="151" t="str">
        <f>IF(U35&lt;&gt;0,'ORDEN DE CUARENTENA'!$H$9,"")</f>
        <v/>
      </c>
      <c r="K35" s="151" t="str">
        <f>IF(U35&lt;&gt;0,'ORDEN DE CUARENTENA'!$Q$9,"")</f>
        <v/>
      </c>
      <c r="L35" s="151" t="str">
        <f>IFERROR(VLOOKUP(U35,Item[],4,FALSE),IFERROR(VLOOKUP(U35,Item2[],4,FALSE),""))</f>
        <v/>
      </c>
      <c r="M35" s="151" t="str">
        <f>IFERROR(VLOOKUP(U35,Item[],5,FALSE),IFERROR(VLOOKUP(U35,Item2[],5,FALSE),""))</f>
        <v/>
      </c>
      <c r="N35" s="151" t="str">
        <f>IFERROR(VLOOKUP(W35,SuscepEARs[],2,FALSE),"")</f>
        <v/>
      </c>
      <c r="O35" s="151" t="str">
        <f>IFERROR(VLOOKUP(DatosAll[[#This Row],[ESPECIE]],CITES[],2,FALSE),"")</f>
        <v/>
      </c>
      <c r="P35" s="151">
        <f>IFERROR(VLOOKUP(T35,Hallazgo[],2,FALSE),"")</f>
        <v>0</v>
      </c>
      <c r="Q35" s="151">
        <f>IFERROR(VLOOKUP(T35,Hallazgo[],3,FALSE),"")</f>
        <v>0</v>
      </c>
      <c r="R35" s="151">
        <f>IFERROR(VLOOKUP(T35,Hallazgo[],4,FALSE),"")</f>
        <v>0</v>
      </c>
      <c r="S35" s="151">
        <f>IFERROR(VLOOKUP(T35,Hallazgo[],5,FALSE),"")</f>
        <v>0</v>
      </c>
      <c r="T35" s="151">
        <f>'Acuario (Arribado - mortalidad)'!C135</f>
        <v>0</v>
      </c>
      <c r="U35" s="151">
        <f>'Acuario (Arribado - mortalidad)'!B135</f>
        <v>0</v>
      </c>
      <c r="V35" s="151" t="str">
        <f>'Acuario (Arribado - mortalidad)'!D135</f>
        <v/>
      </c>
      <c r="W35" s="151" t="str">
        <f>'Acuario (Arribado - mortalidad)'!E135</f>
        <v/>
      </c>
      <c r="X35" s="151">
        <f>'Acuario (Arribado - mortalidad)'!F135</f>
        <v>0</v>
      </c>
      <c r="Y35" s="151">
        <f>'Acuario (Arribado - mortalidad)'!H135</f>
        <v>0</v>
      </c>
      <c r="Z35" s="151">
        <f>'Acuario (Arribado - mortalidad)'!I135</f>
        <v>0</v>
      </c>
      <c r="AA35" s="151">
        <f>'Acuario (Arribado - mortalidad)'!J135</f>
        <v>0</v>
      </c>
      <c r="AB35" s="151" t="str">
        <f>'Acuario (Arribado - mortalidad)'!K135</f>
        <v/>
      </c>
      <c r="AC35" s="320" t="str">
        <f>IFERROR(('Acuario (Arribado - mortalidad)'!K135/DatosAll[[#This Row],[N_INDIVIDUOS]])*100,"")</f>
        <v/>
      </c>
      <c r="AD35" s="320" t="str">
        <f>IFERROR(('Acuario (Arribado - mortalidad)'!O135/DatosAll[[#This Row],[N_INDIVIDUOS]])*100,"")</f>
        <v/>
      </c>
      <c r="AE35" s="320" t="str">
        <f>IFERROR(('Acuario (Arribado - mortalidad)'!BG135/DatosAll[[#This Row],[N_INDIVIDUOS]])*100,"")</f>
        <v/>
      </c>
      <c r="AF35" s="320" t="str">
        <f>IFERROR(('Acuario (Arribado - mortalidad)'!BH135/DatosAll[[#This Row],[N_INDIVIDUOS]])*100,"")</f>
        <v/>
      </c>
      <c r="AG35" s="151">
        <f>'Acuario (Arribado - mortalidad)'!M135</f>
        <v>0</v>
      </c>
      <c r="AH35" s="151" t="str">
        <f>'Acuario (Arribado - mortalidad)'!G135</f>
        <v/>
      </c>
      <c r="AI35" s="151">
        <f>'Acuario (Arribado - mortalidad)'!O135</f>
        <v>0</v>
      </c>
      <c r="AJ35" s="151">
        <f>'Acuario (Arribado - mortalidad)'!P135</f>
        <v>0</v>
      </c>
      <c r="AK35" s="151">
        <f>'Acuario (Arribado - mortalidad)'!Q135</f>
        <v>0</v>
      </c>
      <c r="AL35" s="151">
        <f>'Acuario (Arribado - mortalidad)'!R135</f>
        <v>0</v>
      </c>
      <c r="AM35" s="151">
        <f>'Acuario (Arribado - mortalidad)'!S135</f>
        <v>0</v>
      </c>
      <c r="AN35" s="151">
        <f>'Acuario (Arribado - mortalidad)'!T135</f>
        <v>0</v>
      </c>
      <c r="AO35" s="151">
        <f>'Acuario (Arribado - mortalidad)'!U135</f>
        <v>0</v>
      </c>
      <c r="AP35" s="151">
        <f>'Acuario (Arribado - mortalidad)'!V135</f>
        <v>0</v>
      </c>
      <c r="AQ35" s="151">
        <f>'Acuario (Arribado - mortalidad)'!W135</f>
        <v>0</v>
      </c>
      <c r="AR35" s="151">
        <f>'Acuario (Arribado - mortalidad)'!X135</f>
        <v>0</v>
      </c>
      <c r="AS35" s="151">
        <f>'Acuario (Arribado - mortalidad)'!Y135</f>
        <v>0</v>
      </c>
      <c r="AT35" s="151">
        <f>'Acuario (Arribado - mortalidad)'!Z135</f>
        <v>0</v>
      </c>
      <c r="AU35" s="151">
        <f>'Acuario (Arribado - mortalidad)'!AA135</f>
        <v>0</v>
      </c>
      <c r="AV35" s="151">
        <f>'Acuario (Arribado - mortalidad)'!AB135</f>
        <v>0</v>
      </c>
      <c r="AW35" s="151">
        <f>'Acuario (Arribado - mortalidad)'!AC135</f>
        <v>0</v>
      </c>
      <c r="AX35" s="151">
        <f>'Acuario (Arribado - mortalidad)'!AD135</f>
        <v>0</v>
      </c>
      <c r="AY35" s="151">
        <f>'Acuario (Arribado - mortalidad)'!AE135</f>
        <v>0</v>
      </c>
      <c r="AZ35" s="151">
        <f>'Acuario (Arribado - mortalidad)'!AF135</f>
        <v>0</v>
      </c>
      <c r="BA35" s="151">
        <f>'Acuario (Arribado - mortalidad)'!AG135</f>
        <v>0</v>
      </c>
      <c r="BB35" s="151">
        <f>'Acuario (Arribado - mortalidad)'!AH135</f>
        <v>0</v>
      </c>
      <c r="BC35" s="151">
        <f>'Acuario (Arribado - mortalidad)'!AI135</f>
        <v>0</v>
      </c>
      <c r="BD35" s="151">
        <f>'Acuario (Arribado - mortalidad)'!AJ135</f>
        <v>0</v>
      </c>
      <c r="BE35" s="151">
        <f>'Acuario (Arribado - mortalidad)'!AK135</f>
        <v>0</v>
      </c>
      <c r="BF35" s="151">
        <f>'Acuario (Arribado - mortalidad)'!AL135</f>
        <v>0</v>
      </c>
      <c r="BG35" s="151">
        <f>'Acuario (Arribado - mortalidad)'!AM135</f>
        <v>0</v>
      </c>
      <c r="BH35" s="151">
        <f>'Acuario (Arribado - mortalidad)'!AN135</f>
        <v>0</v>
      </c>
      <c r="BI35" s="151">
        <f>'Acuario (Arribado - mortalidad)'!AO135</f>
        <v>0</v>
      </c>
      <c r="BJ35" s="151">
        <f>'Acuario (Arribado - mortalidad)'!AP135</f>
        <v>0</v>
      </c>
      <c r="BK35" s="151">
        <f>'Acuario (Arribado - mortalidad)'!AQ135</f>
        <v>0</v>
      </c>
      <c r="BL35" s="151">
        <f>'Acuario (Arribado - mortalidad)'!AR135</f>
        <v>0</v>
      </c>
      <c r="BM35" s="151" t="str">
        <f>'Acuario (Arribado - mortalidad)'!AS135</f>
        <v/>
      </c>
      <c r="BN35" s="151">
        <f>'Acuario (Arribado - mortalidad)'!AT135</f>
        <v>0</v>
      </c>
      <c r="BO35" s="151">
        <f>'Acuario (Arribado - mortalidad)'!AU135</f>
        <v>0</v>
      </c>
      <c r="BP35" s="151">
        <f>'Acuario (Arribado - mortalidad)'!AV135</f>
        <v>0</v>
      </c>
      <c r="BQ35" s="151" t="str">
        <f>'Acuario (Arribado - mortalidad)'!AW135</f>
        <v/>
      </c>
      <c r="BR35" s="151">
        <f>'Acuario (Arribado - mortalidad)'!AX135</f>
        <v>0</v>
      </c>
      <c r="BS35" s="151">
        <f>'Acuario (Arribado - mortalidad)'!AY135</f>
        <v>0</v>
      </c>
      <c r="BT35" s="151" t="str">
        <f>'Acuario (Arribado - mortalidad)'!AZ135</f>
        <v/>
      </c>
      <c r="BU35" s="151" t="str">
        <f>'Acuario (Arribado - mortalidad)'!BA135</f>
        <v/>
      </c>
      <c r="BV35" s="151" t="str">
        <f>'Acuario (Arribado - mortalidad)'!BB135</f>
        <v/>
      </c>
      <c r="BW35" s="151" t="str">
        <f>'Acuario (Arribado - mortalidad)'!BC135</f>
        <v/>
      </c>
      <c r="BX35" s="151">
        <f>'Acuario (Arribado - mortalidad)'!BD135</f>
        <v>0</v>
      </c>
      <c r="BY35" s="151" t="str">
        <f>'Acuario (Arribado - mortalidad)'!BE135</f>
        <v/>
      </c>
      <c r="BZ35" s="22" t="str">
        <f>'Acuario (Arribado - mortalidad)'!BF135</f>
        <v/>
      </c>
      <c r="CA35" s="151" t="str">
        <f>IF(U35&lt;&gt;0,'Acuario (Arribado - mortalidad)'!$M$5,"")</f>
        <v/>
      </c>
    </row>
    <row r="36" spans="1:79" x14ac:dyDescent="0.25">
      <c r="A36" s="313" t="str">
        <f>IF(U36&lt;&gt;0,'ORDEN DE CUARENTENA'!$AE$2,"")</f>
        <v/>
      </c>
      <c r="B36" s="184" t="str">
        <f>IF(U36&lt;&gt;0,'ORDEN DE CUARENTENA'!$AE$3,"")</f>
        <v/>
      </c>
      <c r="C36" s="168" t="str">
        <f t="shared" si="1"/>
        <v/>
      </c>
      <c r="D36" s="315" t="str">
        <f>IF(U36&lt;&gt;0,'ORDEN DE CUARENTENA'!$I$6,"")</f>
        <v/>
      </c>
      <c r="E36" s="168" t="str">
        <f>IF(U36&lt;&gt;0,TEXT('ORDEN DE CUARENTENA'!$I$6,"aaa"),"")</f>
        <v/>
      </c>
      <c r="F36" s="167" t="str">
        <f>IF(U36&lt;&gt;0,TEXT('ORDEN DE CUARENTENA'!$I$6,"dd"),"")</f>
        <v/>
      </c>
      <c r="G36" s="166" t="str">
        <f>IF(U36&lt;&gt;0,TEXT('ORDEN DE CUARENTENA'!$I$6,"mm"),"")</f>
        <v/>
      </c>
      <c r="H36" s="165" t="str">
        <f>IF(U36&lt;&gt;0,TEXT('ORDEN DE CUARENTENA'!$I$6,"yyy"),"")</f>
        <v/>
      </c>
      <c r="I36" s="151" t="str">
        <f>IF(U36&lt;&gt;0,'ORDEN DE CUARENTENA'!$H$7,"")</f>
        <v/>
      </c>
      <c r="J36" s="151" t="str">
        <f>IF(U36&lt;&gt;0,'ORDEN DE CUARENTENA'!$H$9,"")</f>
        <v/>
      </c>
      <c r="K36" s="151" t="str">
        <f>IF(U36&lt;&gt;0,'ORDEN DE CUARENTENA'!$Q$9,"")</f>
        <v/>
      </c>
      <c r="L36" s="151" t="str">
        <f>IFERROR(VLOOKUP(U36,Item[],4,FALSE),IFERROR(VLOOKUP(U36,Item2[],4,FALSE),""))</f>
        <v/>
      </c>
      <c r="M36" s="151" t="str">
        <f>IFERROR(VLOOKUP(U36,Item[],5,FALSE),IFERROR(VLOOKUP(U36,Item2[],5,FALSE),""))</f>
        <v/>
      </c>
      <c r="N36" s="151" t="str">
        <f>IFERROR(VLOOKUP(W36,SuscepEARs[],2,FALSE),"")</f>
        <v/>
      </c>
      <c r="O36" s="151" t="str">
        <f>IFERROR(VLOOKUP(DatosAll[[#This Row],[ESPECIE]],CITES[],2,FALSE),"")</f>
        <v/>
      </c>
      <c r="P36" s="151">
        <f>IFERROR(VLOOKUP(T36,Hallazgo[],2,FALSE),"")</f>
        <v>0</v>
      </c>
      <c r="Q36" s="151">
        <f>IFERROR(VLOOKUP(T36,Hallazgo[],3,FALSE),"")</f>
        <v>0</v>
      </c>
      <c r="R36" s="151">
        <f>IFERROR(VLOOKUP(T36,Hallazgo[],4,FALSE),"")</f>
        <v>0</v>
      </c>
      <c r="S36" s="151">
        <f>IFERROR(VLOOKUP(T36,Hallazgo[],5,FALSE),"")</f>
        <v>0</v>
      </c>
      <c r="T36" s="151">
        <f>'Acuario (Arribado - mortalidad)'!C136</f>
        <v>0</v>
      </c>
      <c r="U36" s="151">
        <f>'Acuario (Arribado - mortalidad)'!B136</f>
        <v>0</v>
      </c>
      <c r="V36" s="151" t="str">
        <f>'Acuario (Arribado - mortalidad)'!D136</f>
        <v/>
      </c>
      <c r="W36" s="151" t="str">
        <f>'Acuario (Arribado - mortalidad)'!E136</f>
        <v/>
      </c>
      <c r="X36" s="151">
        <f>'Acuario (Arribado - mortalidad)'!F136</f>
        <v>0</v>
      </c>
      <c r="Y36" s="151">
        <f>'Acuario (Arribado - mortalidad)'!H136</f>
        <v>0</v>
      </c>
      <c r="Z36" s="151">
        <f>'Acuario (Arribado - mortalidad)'!I136</f>
        <v>0</v>
      </c>
      <c r="AA36" s="151">
        <f>'Acuario (Arribado - mortalidad)'!J136</f>
        <v>0</v>
      </c>
      <c r="AB36" s="151" t="str">
        <f>'Acuario (Arribado - mortalidad)'!K136</f>
        <v/>
      </c>
      <c r="AC36" s="320" t="str">
        <f>IFERROR(('Acuario (Arribado - mortalidad)'!K136/DatosAll[[#This Row],[N_INDIVIDUOS]])*100,"")</f>
        <v/>
      </c>
      <c r="AD36" s="320" t="str">
        <f>IFERROR(('Acuario (Arribado - mortalidad)'!O136/DatosAll[[#This Row],[N_INDIVIDUOS]])*100,"")</f>
        <v/>
      </c>
      <c r="AE36" s="320" t="str">
        <f>IFERROR(('Acuario (Arribado - mortalidad)'!BG136/DatosAll[[#This Row],[N_INDIVIDUOS]])*100,"")</f>
        <v/>
      </c>
      <c r="AF36" s="320" t="str">
        <f>IFERROR(('Acuario (Arribado - mortalidad)'!BH136/DatosAll[[#This Row],[N_INDIVIDUOS]])*100,"")</f>
        <v/>
      </c>
      <c r="AG36" s="151">
        <f>'Acuario (Arribado - mortalidad)'!M136</f>
        <v>0</v>
      </c>
      <c r="AH36" s="151" t="str">
        <f>'Acuario (Arribado - mortalidad)'!G136</f>
        <v/>
      </c>
      <c r="AI36" s="151">
        <f>'Acuario (Arribado - mortalidad)'!O136</f>
        <v>0</v>
      </c>
      <c r="AJ36" s="151">
        <f>'Acuario (Arribado - mortalidad)'!P136</f>
        <v>0</v>
      </c>
      <c r="AK36" s="151">
        <f>'Acuario (Arribado - mortalidad)'!Q136</f>
        <v>0</v>
      </c>
      <c r="AL36" s="151">
        <f>'Acuario (Arribado - mortalidad)'!R136</f>
        <v>0</v>
      </c>
      <c r="AM36" s="151">
        <f>'Acuario (Arribado - mortalidad)'!S136</f>
        <v>0</v>
      </c>
      <c r="AN36" s="151">
        <f>'Acuario (Arribado - mortalidad)'!T136</f>
        <v>0</v>
      </c>
      <c r="AO36" s="151">
        <f>'Acuario (Arribado - mortalidad)'!U136</f>
        <v>0</v>
      </c>
      <c r="AP36" s="151">
        <f>'Acuario (Arribado - mortalidad)'!V136</f>
        <v>0</v>
      </c>
      <c r="AQ36" s="151">
        <f>'Acuario (Arribado - mortalidad)'!W136</f>
        <v>0</v>
      </c>
      <c r="AR36" s="151">
        <f>'Acuario (Arribado - mortalidad)'!X136</f>
        <v>0</v>
      </c>
      <c r="AS36" s="151">
        <f>'Acuario (Arribado - mortalidad)'!Y136</f>
        <v>0</v>
      </c>
      <c r="AT36" s="151">
        <f>'Acuario (Arribado - mortalidad)'!Z136</f>
        <v>0</v>
      </c>
      <c r="AU36" s="151">
        <f>'Acuario (Arribado - mortalidad)'!AA136</f>
        <v>0</v>
      </c>
      <c r="AV36" s="151">
        <f>'Acuario (Arribado - mortalidad)'!AB136</f>
        <v>0</v>
      </c>
      <c r="AW36" s="151">
        <f>'Acuario (Arribado - mortalidad)'!AC136</f>
        <v>0</v>
      </c>
      <c r="AX36" s="151">
        <f>'Acuario (Arribado - mortalidad)'!AD136</f>
        <v>0</v>
      </c>
      <c r="AY36" s="151">
        <f>'Acuario (Arribado - mortalidad)'!AE136</f>
        <v>0</v>
      </c>
      <c r="AZ36" s="151">
        <f>'Acuario (Arribado - mortalidad)'!AF136</f>
        <v>0</v>
      </c>
      <c r="BA36" s="151">
        <f>'Acuario (Arribado - mortalidad)'!AG136</f>
        <v>0</v>
      </c>
      <c r="BB36" s="151">
        <f>'Acuario (Arribado - mortalidad)'!AH136</f>
        <v>0</v>
      </c>
      <c r="BC36" s="151">
        <f>'Acuario (Arribado - mortalidad)'!AI136</f>
        <v>0</v>
      </c>
      <c r="BD36" s="151">
        <f>'Acuario (Arribado - mortalidad)'!AJ136</f>
        <v>0</v>
      </c>
      <c r="BE36" s="151">
        <f>'Acuario (Arribado - mortalidad)'!AK136</f>
        <v>0</v>
      </c>
      <c r="BF36" s="151">
        <f>'Acuario (Arribado - mortalidad)'!AL136</f>
        <v>0</v>
      </c>
      <c r="BG36" s="151">
        <f>'Acuario (Arribado - mortalidad)'!AM136</f>
        <v>0</v>
      </c>
      <c r="BH36" s="151">
        <f>'Acuario (Arribado - mortalidad)'!AN136</f>
        <v>0</v>
      </c>
      <c r="BI36" s="151">
        <f>'Acuario (Arribado - mortalidad)'!AO136</f>
        <v>0</v>
      </c>
      <c r="BJ36" s="151">
        <f>'Acuario (Arribado - mortalidad)'!AP136</f>
        <v>0</v>
      </c>
      <c r="BK36" s="151">
        <f>'Acuario (Arribado - mortalidad)'!AQ136</f>
        <v>0</v>
      </c>
      <c r="BL36" s="151">
        <f>'Acuario (Arribado - mortalidad)'!AR136</f>
        <v>0</v>
      </c>
      <c r="BM36" s="151" t="str">
        <f>'Acuario (Arribado - mortalidad)'!AS136</f>
        <v/>
      </c>
      <c r="BN36" s="151">
        <f>'Acuario (Arribado - mortalidad)'!AT136</f>
        <v>0</v>
      </c>
      <c r="BO36" s="151">
        <f>'Acuario (Arribado - mortalidad)'!AU136</f>
        <v>0</v>
      </c>
      <c r="BP36" s="151">
        <f>'Acuario (Arribado - mortalidad)'!AV136</f>
        <v>0</v>
      </c>
      <c r="BQ36" s="151" t="str">
        <f>'Acuario (Arribado - mortalidad)'!AW136</f>
        <v/>
      </c>
      <c r="BR36" s="151">
        <f>'Acuario (Arribado - mortalidad)'!AX136</f>
        <v>0</v>
      </c>
      <c r="BS36" s="151">
        <f>'Acuario (Arribado - mortalidad)'!AY136</f>
        <v>0</v>
      </c>
      <c r="BT36" s="151" t="str">
        <f>'Acuario (Arribado - mortalidad)'!AZ136</f>
        <v/>
      </c>
      <c r="BU36" s="151" t="str">
        <f>'Acuario (Arribado - mortalidad)'!BA136</f>
        <v/>
      </c>
      <c r="BV36" s="151" t="str">
        <f>'Acuario (Arribado - mortalidad)'!BB136</f>
        <v/>
      </c>
      <c r="BW36" s="151" t="str">
        <f>'Acuario (Arribado - mortalidad)'!BC136</f>
        <v/>
      </c>
      <c r="BX36" s="151">
        <f>'Acuario (Arribado - mortalidad)'!BD136</f>
        <v>0</v>
      </c>
      <c r="BY36" s="151" t="str">
        <f>'Acuario (Arribado - mortalidad)'!BE136</f>
        <v/>
      </c>
      <c r="BZ36" s="22" t="str">
        <f>'Acuario (Arribado - mortalidad)'!BF136</f>
        <v/>
      </c>
      <c r="CA36" s="151" t="str">
        <f>IF(U36&lt;&gt;0,'Acuario (Arribado - mortalidad)'!$M$5,"")</f>
        <v/>
      </c>
    </row>
    <row r="37" spans="1:79" x14ac:dyDescent="0.25">
      <c r="A37" s="313" t="str">
        <f>IF(U37&lt;&gt;0,'ORDEN DE CUARENTENA'!$AE$2,"")</f>
        <v/>
      </c>
      <c r="B37" s="184" t="str">
        <f>IF(U37&lt;&gt;0,'ORDEN DE CUARENTENA'!$AE$3,"")</f>
        <v/>
      </c>
      <c r="C37" s="168" t="str">
        <f t="shared" si="1"/>
        <v/>
      </c>
      <c r="D37" s="315" t="str">
        <f>IF(U37&lt;&gt;0,'ORDEN DE CUARENTENA'!$I$6,"")</f>
        <v/>
      </c>
      <c r="E37" s="168" t="str">
        <f>IF(U37&lt;&gt;0,TEXT('ORDEN DE CUARENTENA'!$I$6,"aaa"),"")</f>
        <v/>
      </c>
      <c r="F37" s="167" t="str">
        <f>IF(U37&lt;&gt;0,TEXT('ORDEN DE CUARENTENA'!$I$6,"dd"),"")</f>
        <v/>
      </c>
      <c r="G37" s="166" t="str">
        <f>IF(U37&lt;&gt;0,TEXT('ORDEN DE CUARENTENA'!$I$6,"mm"),"")</f>
        <v/>
      </c>
      <c r="H37" s="165" t="str">
        <f>IF(U37&lt;&gt;0,TEXT('ORDEN DE CUARENTENA'!$I$6,"yyy"),"")</f>
        <v/>
      </c>
      <c r="I37" s="151" t="str">
        <f>IF(U37&lt;&gt;0,'ORDEN DE CUARENTENA'!$H$7,"")</f>
        <v/>
      </c>
      <c r="J37" s="151" t="str">
        <f>IF(U37&lt;&gt;0,'ORDEN DE CUARENTENA'!$H$9,"")</f>
        <v/>
      </c>
      <c r="K37" s="151" t="str">
        <f>IF(U37&lt;&gt;0,'ORDEN DE CUARENTENA'!$Q$9,"")</f>
        <v/>
      </c>
      <c r="L37" s="151" t="str">
        <f>IFERROR(VLOOKUP(U37,Item[],4,FALSE),IFERROR(VLOOKUP(U37,Item2[],4,FALSE),""))</f>
        <v/>
      </c>
      <c r="M37" s="151" t="str">
        <f>IFERROR(VLOOKUP(U37,Item[],5,FALSE),IFERROR(VLOOKUP(U37,Item2[],5,FALSE),""))</f>
        <v/>
      </c>
      <c r="N37" s="151" t="str">
        <f>IFERROR(VLOOKUP(W37,SuscepEARs[],2,FALSE),"")</f>
        <v/>
      </c>
      <c r="O37" s="151" t="str">
        <f>IFERROR(VLOOKUP(DatosAll[[#This Row],[ESPECIE]],CITES[],2,FALSE),"")</f>
        <v/>
      </c>
      <c r="P37" s="151">
        <f>IFERROR(VLOOKUP(T37,Hallazgo[],2,FALSE),"")</f>
        <v>0</v>
      </c>
      <c r="Q37" s="151">
        <f>IFERROR(VLOOKUP(T37,Hallazgo[],3,FALSE),"")</f>
        <v>0</v>
      </c>
      <c r="R37" s="151">
        <f>IFERROR(VLOOKUP(T37,Hallazgo[],4,FALSE),"")</f>
        <v>0</v>
      </c>
      <c r="S37" s="151">
        <f>IFERROR(VLOOKUP(T37,Hallazgo[],5,FALSE),"")</f>
        <v>0</v>
      </c>
      <c r="T37" s="151">
        <f>'Acuario (Arribado - mortalidad)'!C137</f>
        <v>0</v>
      </c>
      <c r="U37" s="151">
        <f>'Acuario (Arribado - mortalidad)'!B137</f>
        <v>0</v>
      </c>
      <c r="V37" s="151" t="str">
        <f>'Acuario (Arribado - mortalidad)'!D137</f>
        <v/>
      </c>
      <c r="W37" s="151" t="str">
        <f>'Acuario (Arribado - mortalidad)'!E137</f>
        <v/>
      </c>
      <c r="X37" s="151">
        <f>'Acuario (Arribado - mortalidad)'!F137</f>
        <v>0</v>
      </c>
      <c r="Y37" s="151">
        <f>'Acuario (Arribado - mortalidad)'!H137</f>
        <v>0</v>
      </c>
      <c r="Z37" s="151">
        <f>'Acuario (Arribado - mortalidad)'!I137</f>
        <v>0</v>
      </c>
      <c r="AA37" s="151">
        <f>'Acuario (Arribado - mortalidad)'!J137</f>
        <v>0</v>
      </c>
      <c r="AB37" s="151" t="str">
        <f>'Acuario (Arribado - mortalidad)'!K137</f>
        <v/>
      </c>
      <c r="AC37" s="320" t="str">
        <f>IFERROR(('Acuario (Arribado - mortalidad)'!K137/DatosAll[[#This Row],[N_INDIVIDUOS]])*100,"")</f>
        <v/>
      </c>
      <c r="AD37" s="320" t="str">
        <f>IFERROR(('Acuario (Arribado - mortalidad)'!O137/DatosAll[[#This Row],[N_INDIVIDUOS]])*100,"")</f>
        <v/>
      </c>
      <c r="AE37" s="320" t="str">
        <f>IFERROR(('Acuario (Arribado - mortalidad)'!BG137/DatosAll[[#This Row],[N_INDIVIDUOS]])*100,"")</f>
        <v/>
      </c>
      <c r="AF37" s="320" t="str">
        <f>IFERROR(('Acuario (Arribado - mortalidad)'!BH137/DatosAll[[#This Row],[N_INDIVIDUOS]])*100,"")</f>
        <v/>
      </c>
      <c r="AG37" s="151">
        <f>'Acuario (Arribado - mortalidad)'!M137</f>
        <v>0</v>
      </c>
      <c r="AH37" s="151" t="str">
        <f>'Acuario (Arribado - mortalidad)'!G137</f>
        <v/>
      </c>
      <c r="AI37" s="151">
        <f>'Acuario (Arribado - mortalidad)'!O137</f>
        <v>0</v>
      </c>
      <c r="AJ37" s="151">
        <f>'Acuario (Arribado - mortalidad)'!P137</f>
        <v>0</v>
      </c>
      <c r="AK37" s="151">
        <f>'Acuario (Arribado - mortalidad)'!Q137</f>
        <v>0</v>
      </c>
      <c r="AL37" s="151">
        <f>'Acuario (Arribado - mortalidad)'!R137</f>
        <v>0</v>
      </c>
      <c r="AM37" s="151">
        <f>'Acuario (Arribado - mortalidad)'!S137</f>
        <v>0</v>
      </c>
      <c r="AN37" s="151">
        <f>'Acuario (Arribado - mortalidad)'!T137</f>
        <v>0</v>
      </c>
      <c r="AO37" s="151">
        <f>'Acuario (Arribado - mortalidad)'!U137</f>
        <v>0</v>
      </c>
      <c r="AP37" s="151">
        <f>'Acuario (Arribado - mortalidad)'!V137</f>
        <v>0</v>
      </c>
      <c r="AQ37" s="151">
        <f>'Acuario (Arribado - mortalidad)'!W137</f>
        <v>0</v>
      </c>
      <c r="AR37" s="151">
        <f>'Acuario (Arribado - mortalidad)'!X137</f>
        <v>0</v>
      </c>
      <c r="AS37" s="151">
        <f>'Acuario (Arribado - mortalidad)'!Y137</f>
        <v>0</v>
      </c>
      <c r="AT37" s="151">
        <f>'Acuario (Arribado - mortalidad)'!Z137</f>
        <v>0</v>
      </c>
      <c r="AU37" s="151">
        <f>'Acuario (Arribado - mortalidad)'!AA137</f>
        <v>0</v>
      </c>
      <c r="AV37" s="151">
        <f>'Acuario (Arribado - mortalidad)'!AB137</f>
        <v>0</v>
      </c>
      <c r="AW37" s="151">
        <f>'Acuario (Arribado - mortalidad)'!AC137</f>
        <v>0</v>
      </c>
      <c r="AX37" s="151">
        <f>'Acuario (Arribado - mortalidad)'!AD137</f>
        <v>0</v>
      </c>
      <c r="AY37" s="151">
        <f>'Acuario (Arribado - mortalidad)'!AE137</f>
        <v>0</v>
      </c>
      <c r="AZ37" s="151">
        <f>'Acuario (Arribado - mortalidad)'!AF137</f>
        <v>0</v>
      </c>
      <c r="BA37" s="151">
        <f>'Acuario (Arribado - mortalidad)'!AG137</f>
        <v>0</v>
      </c>
      <c r="BB37" s="151">
        <f>'Acuario (Arribado - mortalidad)'!AH137</f>
        <v>0</v>
      </c>
      <c r="BC37" s="151">
        <f>'Acuario (Arribado - mortalidad)'!AI137</f>
        <v>0</v>
      </c>
      <c r="BD37" s="151">
        <f>'Acuario (Arribado - mortalidad)'!AJ137</f>
        <v>0</v>
      </c>
      <c r="BE37" s="151">
        <f>'Acuario (Arribado - mortalidad)'!AK137</f>
        <v>0</v>
      </c>
      <c r="BF37" s="151">
        <f>'Acuario (Arribado - mortalidad)'!AL137</f>
        <v>0</v>
      </c>
      <c r="BG37" s="151">
        <f>'Acuario (Arribado - mortalidad)'!AM137</f>
        <v>0</v>
      </c>
      <c r="BH37" s="151">
        <f>'Acuario (Arribado - mortalidad)'!AN137</f>
        <v>0</v>
      </c>
      <c r="BI37" s="151">
        <f>'Acuario (Arribado - mortalidad)'!AO137</f>
        <v>0</v>
      </c>
      <c r="BJ37" s="151">
        <f>'Acuario (Arribado - mortalidad)'!AP137</f>
        <v>0</v>
      </c>
      <c r="BK37" s="151">
        <f>'Acuario (Arribado - mortalidad)'!AQ137</f>
        <v>0</v>
      </c>
      <c r="BL37" s="151">
        <f>'Acuario (Arribado - mortalidad)'!AR137</f>
        <v>0</v>
      </c>
      <c r="BM37" s="151" t="str">
        <f>'Acuario (Arribado - mortalidad)'!AS137</f>
        <v/>
      </c>
      <c r="BN37" s="151">
        <f>'Acuario (Arribado - mortalidad)'!AT137</f>
        <v>0</v>
      </c>
      <c r="BO37" s="151">
        <f>'Acuario (Arribado - mortalidad)'!AU137</f>
        <v>0</v>
      </c>
      <c r="BP37" s="151">
        <f>'Acuario (Arribado - mortalidad)'!AV137</f>
        <v>0</v>
      </c>
      <c r="BQ37" s="151" t="str">
        <f>'Acuario (Arribado - mortalidad)'!AW137</f>
        <v/>
      </c>
      <c r="BR37" s="151">
        <f>'Acuario (Arribado - mortalidad)'!AX137</f>
        <v>0</v>
      </c>
      <c r="BS37" s="151">
        <f>'Acuario (Arribado - mortalidad)'!AY137</f>
        <v>0</v>
      </c>
      <c r="BT37" s="151" t="str">
        <f>'Acuario (Arribado - mortalidad)'!AZ137</f>
        <v/>
      </c>
      <c r="BU37" s="151" t="str">
        <f>'Acuario (Arribado - mortalidad)'!BA137</f>
        <v/>
      </c>
      <c r="BV37" s="151" t="str">
        <f>'Acuario (Arribado - mortalidad)'!BB137</f>
        <v/>
      </c>
      <c r="BW37" s="151" t="str">
        <f>'Acuario (Arribado - mortalidad)'!BC137</f>
        <v/>
      </c>
      <c r="BX37" s="151">
        <f>'Acuario (Arribado - mortalidad)'!BD137</f>
        <v>0</v>
      </c>
      <c r="BY37" s="151" t="str">
        <f>'Acuario (Arribado - mortalidad)'!BE137</f>
        <v/>
      </c>
      <c r="BZ37" s="22" t="str">
        <f>'Acuario (Arribado - mortalidad)'!BF137</f>
        <v/>
      </c>
      <c r="CA37" s="151" t="str">
        <f>IF(U37&lt;&gt;0,'Acuario (Arribado - mortalidad)'!$M$5,"")</f>
        <v/>
      </c>
    </row>
    <row r="38" spans="1:79" x14ac:dyDescent="0.25">
      <c r="A38" s="313" t="str">
        <f>IF(U38&lt;&gt;0,'ORDEN DE CUARENTENA'!$AE$2,"")</f>
        <v/>
      </c>
      <c r="B38" s="184" t="str">
        <f>IF(U38&lt;&gt;0,'ORDEN DE CUARENTENA'!$AE$3,"")</f>
        <v/>
      </c>
      <c r="C38" s="168" t="str">
        <f t="shared" si="1"/>
        <v/>
      </c>
      <c r="D38" s="315" t="str">
        <f>IF(U38&lt;&gt;0,'ORDEN DE CUARENTENA'!$I$6,"")</f>
        <v/>
      </c>
      <c r="E38" s="168" t="str">
        <f>IF(U38&lt;&gt;0,TEXT('ORDEN DE CUARENTENA'!$I$6,"aaa"),"")</f>
        <v/>
      </c>
      <c r="F38" s="167" t="str">
        <f>IF(U38&lt;&gt;0,TEXT('ORDEN DE CUARENTENA'!$I$6,"dd"),"")</f>
        <v/>
      </c>
      <c r="G38" s="166" t="str">
        <f>IF(U38&lt;&gt;0,TEXT('ORDEN DE CUARENTENA'!$I$6,"mm"),"")</f>
        <v/>
      </c>
      <c r="H38" s="165" t="str">
        <f>IF(U38&lt;&gt;0,TEXT('ORDEN DE CUARENTENA'!$I$6,"yyy"),"")</f>
        <v/>
      </c>
      <c r="I38" s="151" t="str">
        <f>IF(U38&lt;&gt;0,'ORDEN DE CUARENTENA'!$H$7,"")</f>
        <v/>
      </c>
      <c r="J38" s="151" t="str">
        <f>IF(U38&lt;&gt;0,'ORDEN DE CUARENTENA'!$H$9,"")</f>
        <v/>
      </c>
      <c r="K38" s="151" t="str">
        <f>IF(U38&lt;&gt;0,'ORDEN DE CUARENTENA'!$Q$9,"")</f>
        <v/>
      </c>
      <c r="L38" s="151" t="str">
        <f>IFERROR(VLOOKUP(U38,Item[],4,FALSE),IFERROR(VLOOKUP(U38,Item2[],4,FALSE),""))</f>
        <v/>
      </c>
      <c r="M38" s="151" t="str">
        <f>IFERROR(VLOOKUP(U38,Item[],5,FALSE),IFERROR(VLOOKUP(U38,Item2[],5,FALSE),""))</f>
        <v/>
      </c>
      <c r="N38" s="151" t="str">
        <f>IFERROR(VLOOKUP(W38,SuscepEARs[],2,FALSE),"")</f>
        <v/>
      </c>
      <c r="O38" s="151" t="str">
        <f>IFERROR(VLOOKUP(DatosAll[[#This Row],[ESPECIE]],CITES[],2,FALSE),"")</f>
        <v/>
      </c>
      <c r="P38" s="151">
        <f>IFERROR(VLOOKUP(T38,Hallazgo[],2,FALSE),"")</f>
        <v>0</v>
      </c>
      <c r="Q38" s="151">
        <f>IFERROR(VLOOKUP(T38,Hallazgo[],3,FALSE),"")</f>
        <v>0</v>
      </c>
      <c r="R38" s="151">
        <f>IFERROR(VLOOKUP(T38,Hallazgo[],4,FALSE),"")</f>
        <v>0</v>
      </c>
      <c r="S38" s="151">
        <f>IFERROR(VLOOKUP(T38,Hallazgo[],5,FALSE),"")</f>
        <v>0</v>
      </c>
      <c r="T38" s="151">
        <f>'Acuario (Arribado - mortalidad)'!C138</f>
        <v>0</v>
      </c>
      <c r="U38" s="151">
        <f>'Acuario (Arribado - mortalidad)'!B138</f>
        <v>0</v>
      </c>
      <c r="V38" s="151" t="str">
        <f>'Acuario (Arribado - mortalidad)'!D138</f>
        <v/>
      </c>
      <c r="W38" s="151" t="str">
        <f>'Acuario (Arribado - mortalidad)'!E138</f>
        <v/>
      </c>
      <c r="X38" s="151">
        <f>'Acuario (Arribado - mortalidad)'!F138</f>
        <v>0</v>
      </c>
      <c r="Y38" s="151">
        <f>'Acuario (Arribado - mortalidad)'!H138</f>
        <v>0</v>
      </c>
      <c r="Z38" s="151">
        <f>'Acuario (Arribado - mortalidad)'!I138</f>
        <v>0</v>
      </c>
      <c r="AA38" s="151">
        <f>'Acuario (Arribado - mortalidad)'!J138</f>
        <v>0</v>
      </c>
      <c r="AB38" s="151" t="str">
        <f>'Acuario (Arribado - mortalidad)'!K138</f>
        <v/>
      </c>
      <c r="AC38" s="320" t="str">
        <f>IFERROR(('Acuario (Arribado - mortalidad)'!K138/DatosAll[[#This Row],[N_INDIVIDUOS]])*100,"")</f>
        <v/>
      </c>
      <c r="AD38" s="320" t="str">
        <f>IFERROR(('Acuario (Arribado - mortalidad)'!O138/DatosAll[[#This Row],[N_INDIVIDUOS]])*100,"")</f>
        <v/>
      </c>
      <c r="AE38" s="320" t="str">
        <f>IFERROR(('Acuario (Arribado - mortalidad)'!BG138/DatosAll[[#This Row],[N_INDIVIDUOS]])*100,"")</f>
        <v/>
      </c>
      <c r="AF38" s="320" t="str">
        <f>IFERROR(('Acuario (Arribado - mortalidad)'!BH138/DatosAll[[#This Row],[N_INDIVIDUOS]])*100,"")</f>
        <v/>
      </c>
      <c r="AG38" s="151">
        <f>'Acuario (Arribado - mortalidad)'!M138</f>
        <v>0</v>
      </c>
      <c r="AH38" s="151" t="str">
        <f>'Acuario (Arribado - mortalidad)'!G138</f>
        <v/>
      </c>
      <c r="AI38" s="151">
        <f>'Acuario (Arribado - mortalidad)'!O138</f>
        <v>0</v>
      </c>
      <c r="AJ38" s="151">
        <f>'Acuario (Arribado - mortalidad)'!P138</f>
        <v>0</v>
      </c>
      <c r="AK38" s="151">
        <f>'Acuario (Arribado - mortalidad)'!Q138</f>
        <v>0</v>
      </c>
      <c r="AL38" s="151">
        <f>'Acuario (Arribado - mortalidad)'!R138</f>
        <v>0</v>
      </c>
      <c r="AM38" s="151">
        <f>'Acuario (Arribado - mortalidad)'!S138</f>
        <v>0</v>
      </c>
      <c r="AN38" s="151">
        <f>'Acuario (Arribado - mortalidad)'!T138</f>
        <v>0</v>
      </c>
      <c r="AO38" s="151">
        <f>'Acuario (Arribado - mortalidad)'!U138</f>
        <v>0</v>
      </c>
      <c r="AP38" s="151">
        <f>'Acuario (Arribado - mortalidad)'!V138</f>
        <v>0</v>
      </c>
      <c r="AQ38" s="151">
        <f>'Acuario (Arribado - mortalidad)'!W138</f>
        <v>0</v>
      </c>
      <c r="AR38" s="151">
        <f>'Acuario (Arribado - mortalidad)'!X138</f>
        <v>0</v>
      </c>
      <c r="AS38" s="151">
        <f>'Acuario (Arribado - mortalidad)'!Y138</f>
        <v>0</v>
      </c>
      <c r="AT38" s="151">
        <f>'Acuario (Arribado - mortalidad)'!Z138</f>
        <v>0</v>
      </c>
      <c r="AU38" s="151">
        <f>'Acuario (Arribado - mortalidad)'!AA138</f>
        <v>0</v>
      </c>
      <c r="AV38" s="151">
        <f>'Acuario (Arribado - mortalidad)'!AB138</f>
        <v>0</v>
      </c>
      <c r="AW38" s="151">
        <f>'Acuario (Arribado - mortalidad)'!AC138</f>
        <v>0</v>
      </c>
      <c r="AX38" s="151">
        <f>'Acuario (Arribado - mortalidad)'!AD138</f>
        <v>0</v>
      </c>
      <c r="AY38" s="151">
        <f>'Acuario (Arribado - mortalidad)'!AE138</f>
        <v>0</v>
      </c>
      <c r="AZ38" s="151">
        <f>'Acuario (Arribado - mortalidad)'!AF138</f>
        <v>0</v>
      </c>
      <c r="BA38" s="151">
        <f>'Acuario (Arribado - mortalidad)'!AG138</f>
        <v>0</v>
      </c>
      <c r="BB38" s="151">
        <f>'Acuario (Arribado - mortalidad)'!AH138</f>
        <v>0</v>
      </c>
      <c r="BC38" s="151">
        <f>'Acuario (Arribado - mortalidad)'!AI138</f>
        <v>0</v>
      </c>
      <c r="BD38" s="151">
        <f>'Acuario (Arribado - mortalidad)'!AJ138</f>
        <v>0</v>
      </c>
      <c r="BE38" s="151">
        <f>'Acuario (Arribado - mortalidad)'!AK138</f>
        <v>0</v>
      </c>
      <c r="BF38" s="151">
        <f>'Acuario (Arribado - mortalidad)'!AL138</f>
        <v>0</v>
      </c>
      <c r="BG38" s="151">
        <f>'Acuario (Arribado - mortalidad)'!AM138</f>
        <v>0</v>
      </c>
      <c r="BH38" s="151">
        <f>'Acuario (Arribado - mortalidad)'!AN138</f>
        <v>0</v>
      </c>
      <c r="BI38" s="151">
        <f>'Acuario (Arribado - mortalidad)'!AO138</f>
        <v>0</v>
      </c>
      <c r="BJ38" s="151">
        <f>'Acuario (Arribado - mortalidad)'!AP138</f>
        <v>0</v>
      </c>
      <c r="BK38" s="151">
        <f>'Acuario (Arribado - mortalidad)'!AQ138</f>
        <v>0</v>
      </c>
      <c r="BL38" s="151">
        <f>'Acuario (Arribado - mortalidad)'!AR138</f>
        <v>0</v>
      </c>
      <c r="BM38" s="151" t="str">
        <f>'Acuario (Arribado - mortalidad)'!AS138</f>
        <v/>
      </c>
      <c r="BN38" s="151">
        <f>'Acuario (Arribado - mortalidad)'!AT138</f>
        <v>0</v>
      </c>
      <c r="BO38" s="151">
        <f>'Acuario (Arribado - mortalidad)'!AU138</f>
        <v>0</v>
      </c>
      <c r="BP38" s="151">
        <f>'Acuario (Arribado - mortalidad)'!AV138</f>
        <v>0</v>
      </c>
      <c r="BQ38" s="151" t="str">
        <f>'Acuario (Arribado - mortalidad)'!AW138</f>
        <v/>
      </c>
      <c r="BR38" s="151">
        <f>'Acuario (Arribado - mortalidad)'!AX138</f>
        <v>0</v>
      </c>
      <c r="BS38" s="151">
        <f>'Acuario (Arribado - mortalidad)'!AY138</f>
        <v>0</v>
      </c>
      <c r="BT38" s="151" t="str">
        <f>'Acuario (Arribado - mortalidad)'!AZ138</f>
        <v/>
      </c>
      <c r="BU38" s="151" t="str">
        <f>'Acuario (Arribado - mortalidad)'!BA138</f>
        <v/>
      </c>
      <c r="BV38" s="151" t="str">
        <f>'Acuario (Arribado - mortalidad)'!BB138</f>
        <v/>
      </c>
      <c r="BW38" s="151" t="str">
        <f>'Acuario (Arribado - mortalidad)'!BC138</f>
        <v/>
      </c>
      <c r="BX38" s="151">
        <f>'Acuario (Arribado - mortalidad)'!BD138</f>
        <v>0</v>
      </c>
      <c r="BY38" s="151" t="str">
        <f>'Acuario (Arribado - mortalidad)'!BE138</f>
        <v/>
      </c>
      <c r="BZ38" s="22" t="str">
        <f>'Acuario (Arribado - mortalidad)'!BF138</f>
        <v/>
      </c>
      <c r="CA38" s="151" t="str">
        <f>IF(U38&lt;&gt;0,'Acuario (Arribado - mortalidad)'!$M$5,"")</f>
        <v/>
      </c>
    </row>
    <row r="39" spans="1:79" x14ac:dyDescent="0.25">
      <c r="A39" s="313" t="str">
        <f>IF(U39&lt;&gt;0,'ORDEN DE CUARENTENA'!$AE$2,"")</f>
        <v/>
      </c>
      <c r="B39" s="184" t="str">
        <f>IF(U39&lt;&gt;0,'ORDEN DE CUARENTENA'!$AE$3,"")</f>
        <v/>
      </c>
      <c r="C39" s="168" t="str">
        <f t="shared" si="1"/>
        <v/>
      </c>
      <c r="D39" s="315" t="str">
        <f>IF(U39&lt;&gt;0,'ORDEN DE CUARENTENA'!$I$6,"")</f>
        <v/>
      </c>
      <c r="E39" s="168" t="str">
        <f>IF(U39&lt;&gt;0,TEXT('ORDEN DE CUARENTENA'!$I$6,"aaa"),"")</f>
        <v/>
      </c>
      <c r="F39" s="167" t="str">
        <f>IF(U39&lt;&gt;0,TEXT('ORDEN DE CUARENTENA'!$I$6,"dd"),"")</f>
        <v/>
      </c>
      <c r="G39" s="166" t="str">
        <f>IF(U39&lt;&gt;0,TEXT('ORDEN DE CUARENTENA'!$I$6,"mm"),"")</f>
        <v/>
      </c>
      <c r="H39" s="165" t="str">
        <f>IF(U39&lt;&gt;0,TEXT('ORDEN DE CUARENTENA'!$I$6,"yyy"),"")</f>
        <v/>
      </c>
      <c r="I39" s="151" t="str">
        <f>IF(U39&lt;&gt;0,'ORDEN DE CUARENTENA'!$H$7,"")</f>
        <v/>
      </c>
      <c r="J39" s="151" t="str">
        <f>IF(U39&lt;&gt;0,'ORDEN DE CUARENTENA'!$H$9,"")</f>
        <v/>
      </c>
      <c r="K39" s="151" t="str">
        <f>IF(U39&lt;&gt;0,'ORDEN DE CUARENTENA'!$Q$9,"")</f>
        <v/>
      </c>
      <c r="L39" s="151" t="str">
        <f>IFERROR(VLOOKUP(U39,Item[],4,FALSE),IFERROR(VLOOKUP(U39,Item2[],4,FALSE),""))</f>
        <v/>
      </c>
      <c r="M39" s="151" t="str">
        <f>IFERROR(VLOOKUP(U39,Item[],5,FALSE),IFERROR(VLOOKUP(U39,Item2[],5,FALSE),""))</f>
        <v/>
      </c>
      <c r="N39" s="151" t="str">
        <f>IFERROR(VLOOKUP(W39,SuscepEARs[],2,FALSE),"")</f>
        <v/>
      </c>
      <c r="O39" s="151" t="str">
        <f>IFERROR(VLOOKUP(DatosAll[[#This Row],[ESPECIE]],CITES[],2,FALSE),"")</f>
        <v/>
      </c>
      <c r="P39" s="151">
        <f>IFERROR(VLOOKUP(T39,Hallazgo[],2,FALSE),"")</f>
        <v>0</v>
      </c>
      <c r="Q39" s="151">
        <f>IFERROR(VLOOKUP(T39,Hallazgo[],3,FALSE),"")</f>
        <v>0</v>
      </c>
      <c r="R39" s="151">
        <f>IFERROR(VLOOKUP(T39,Hallazgo[],4,FALSE),"")</f>
        <v>0</v>
      </c>
      <c r="S39" s="151">
        <f>IFERROR(VLOOKUP(T39,Hallazgo[],5,FALSE),"")</f>
        <v>0</v>
      </c>
      <c r="T39" s="151">
        <f>'Acuario (Arribado - mortalidad)'!C139</f>
        <v>0</v>
      </c>
      <c r="U39" s="151">
        <f>'Acuario (Arribado - mortalidad)'!B139</f>
        <v>0</v>
      </c>
      <c r="V39" s="151" t="str">
        <f>'Acuario (Arribado - mortalidad)'!D139</f>
        <v/>
      </c>
      <c r="W39" s="151" t="str">
        <f>'Acuario (Arribado - mortalidad)'!E139</f>
        <v/>
      </c>
      <c r="X39" s="151">
        <f>'Acuario (Arribado - mortalidad)'!F139</f>
        <v>0</v>
      </c>
      <c r="Y39" s="151">
        <f>'Acuario (Arribado - mortalidad)'!H139</f>
        <v>0</v>
      </c>
      <c r="Z39" s="151">
        <f>'Acuario (Arribado - mortalidad)'!I139</f>
        <v>0</v>
      </c>
      <c r="AA39" s="151">
        <f>'Acuario (Arribado - mortalidad)'!J139</f>
        <v>0</v>
      </c>
      <c r="AB39" s="151" t="str">
        <f>'Acuario (Arribado - mortalidad)'!K139</f>
        <v/>
      </c>
      <c r="AC39" s="320" t="str">
        <f>IFERROR(('Acuario (Arribado - mortalidad)'!K139/DatosAll[[#This Row],[N_INDIVIDUOS]])*100,"")</f>
        <v/>
      </c>
      <c r="AD39" s="320" t="str">
        <f>IFERROR(('Acuario (Arribado - mortalidad)'!O139/DatosAll[[#This Row],[N_INDIVIDUOS]])*100,"")</f>
        <v/>
      </c>
      <c r="AE39" s="320" t="str">
        <f>IFERROR(('Acuario (Arribado - mortalidad)'!BG139/DatosAll[[#This Row],[N_INDIVIDUOS]])*100,"")</f>
        <v/>
      </c>
      <c r="AF39" s="320" t="str">
        <f>IFERROR(('Acuario (Arribado - mortalidad)'!BH139/DatosAll[[#This Row],[N_INDIVIDUOS]])*100,"")</f>
        <v/>
      </c>
      <c r="AG39" s="151">
        <f>'Acuario (Arribado - mortalidad)'!M139</f>
        <v>0</v>
      </c>
      <c r="AH39" s="151" t="str">
        <f>'Acuario (Arribado - mortalidad)'!G139</f>
        <v/>
      </c>
      <c r="AI39" s="151">
        <f>'Acuario (Arribado - mortalidad)'!O139</f>
        <v>0</v>
      </c>
      <c r="AJ39" s="151">
        <f>'Acuario (Arribado - mortalidad)'!P139</f>
        <v>0</v>
      </c>
      <c r="AK39" s="151">
        <f>'Acuario (Arribado - mortalidad)'!Q139</f>
        <v>0</v>
      </c>
      <c r="AL39" s="151">
        <f>'Acuario (Arribado - mortalidad)'!R139</f>
        <v>0</v>
      </c>
      <c r="AM39" s="151">
        <f>'Acuario (Arribado - mortalidad)'!S139</f>
        <v>0</v>
      </c>
      <c r="AN39" s="151">
        <f>'Acuario (Arribado - mortalidad)'!T139</f>
        <v>0</v>
      </c>
      <c r="AO39" s="151">
        <f>'Acuario (Arribado - mortalidad)'!U139</f>
        <v>0</v>
      </c>
      <c r="AP39" s="151">
        <f>'Acuario (Arribado - mortalidad)'!V139</f>
        <v>0</v>
      </c>
      <c r="AQ39" s="151">
        <f>'Acuario (Arribado - mortalidad)'!W139</f>
        <v>0</v>
      </c>
      <c r="AR39" s="151">
        <f>'Acuario (Arribado - mortalidad)'!X139</f>
        <v>0</v>
      </c>
      <c r="AS39" s="151">
        <f>'Acuario (Arribado - mortalidad)'!Y139</f>
        <v>0</v>
      </c>
      <c r="AT39" s="151">
        <f>'Acuario (Arribado - mortalidad)'!Z139</f>
        <v>0</v>
      </c>
      <c r="AU39" s="151">
        <f>'Acuario (Arribado - mortalidad)'!AA139</f>
        <v>0</v>
      </c>
      <c r="AV39" s="151">
        <f>'Acuario (Arribado - mortalidad)'!AB139</f>
        <v>0</v>
      </c>
      <c r="AW39" s="151">
        <f>'Acuario (Arribado - mortalidad)'!AC139</f>
        <v>0</v>
      </c>
      <c r="AX39" s="151">
        <f>'Acuario (Arribado - mortalidad)'!AD139</f>
        <v>0</v>
      </c>
      <c r="AY39" s="151">
        <f>'Acuario (Arribado - mortalidad)'!AE139</f>
        <v>0</v>
      </c>
      <c r="AZ39" s="151">
        <f>'Acuario (Arribado - mortalidad)'!AF139</f>
        <v>0</v>
      </c>
      <c r="BA39" s="151">
        <f>'Acuario (Arribado - mortalidad)'!AG139</f>
        <v>0</v>
      </c>
      <c r="BB39" s="151">
        <f>'Acuario (Arribado - mortalidad)'!AH139</f>
        <v>0</v>
      </c>
      <c r="BC39" s="151">
        <f>'Acuario (Arribado - mortalidad)'!AI139</f>
        <v>0</v>
      </c>
      <c r="BD39" s="151">
        <f>'Acuario (Arribado - mortalidad)'!AJ139</f>
        <v>0</v>
      </c>
      <c r="BE39" s="151">
        <f>'Acuario (Arribado - mortalidad)'!AK139</f>
        <v>0</v>
      </c>
      <c r="BF39" s="151">
        <f>'Acuario (Arribado - mortalidad)'!AL139</f>
        <v>0</v>
      </c>
      <c r="BG39" s="151">
        <f>'Acuario (Arribado - mortalidad)'!AM139</f>
        <v>0</v>
      </c>
      <c r="BH39" s="151">
        <f>'Acuario (Arribado - mortalidad)'!AN139</f>
        <v>0</v>
      </c>
      <c r="BI39" s="151">
        <f>'Acuario (Arribado - mortalidad)'!AO139</f>
        <v>0</v>
      </c>
      <c r="BJ39" s="151">
        <f>'Acuario (Arribado - mortalidad)'!AP139</f>
        <v>0</v>
      </c>
      <c r="BK39" s="151">
        <f>'Acuario (Arribado - mortalidad)'!AQ139</f>
        <v>0</v>
      </c>
      <c r="BL39" s="151">
        <f>'Acuario (Arribado - mortalidad)'!AR139</f>
        <v>0</v>
      </c>
      <c r="BM39" s="151" t="str">
        <f>'Acuario (Arribado - mortalidad)'!AS139</f>
        <v/>
      </c>
      <c r="BN39" s="151">
        <f>'Acuario (Arribado - mortalidad)'!AT139</f>
        <v>0</v>
      </c>
      <c r="BO39" s="151">
        <f>'Acuario (Arribado - mortalidad)'!AU139</f>
        <v>0</v>
      </c>
      <c r="BP39" s="151">
        <f>'Acuario (Arribado - mortalidad)'!AV139</f>
        <v>0</v>
      </c>
      <c r="BQ39" s="151" t="str">
        <f>'Acuario (Arribado - mortalidad)'!AW139</f>
        <v/>
      </c>
      <c r="BR39" s="151">
        <f>'Acuario (Arribado - mortalidad)'!AX139</f>
        <v>0</v>
      </c>
      <c r="BS39" s="151">
        <f>'Acuario (Arribado - mortalidad)'!AY139</f>
        <v>0</v>
      </c>
      <c r="BT39" s="151" t="str">
        <f>'Acuario (Arribado - mortalidad)'!AZ139</f>
        <v/>
      </c>
      <c r="BU39" s="151" t="str">
        <f>'Acuario (Arribado - mortalidad)'!BA139</f>
        <v/>
      </c>
      <c r="BV39" s="151" t="str">
        <f>'Acuario (Arribado - mortalidad)'!BB139</f>
        <v/>
      </c>
      <c r="BW39" s="151" t="str">
        <f>'Acuario (Arribado - mortalidad)'!BC139</f>
        <v/>
      </c>
      <c r="BX39" s="151">
        <f>'Acuario (Arribado - mortalidad)'!BD139</f>
        <v>0</v>
      </c>
      <c r="BY39" s="151" t="str">
        <f>'Acuario (Arribado - mortalidad)'!BE139</f>
        <v/>
      </c>
      <c r="BZ39" s="22" t="str">
        <f>'Acuario (Arribado - mortalidad)'!BF139</f>
        <v/>
      </c>
      <c r="CA39" s="151" t="str">
        <f>IF(U39&lt;&gt;0,'Acuario (Arribado - mortalidad)'!$M$5,"")</f>
        <v/>
      </c>
    </row>
    <row r="40" spans="1:79" x14ac:dyDescent="0.25">
      <c r="A40" s="313" t="str">
        <f>IF(U40&lt;&gt;0,'ORDEN DE CUARENTENA'!$AE$2,"")</f>
        <v/>
      </c>
      <c r="B40" s="184" t="str">
        <f>IF(U40&lt;&gt;0,'ORDEN DE CUARENTENA'!$AE$3,"")</f>
        <v/>
      </c>
      <c r="C40" s="168" t="str">
        <f t="shared" si="1"/>
        <v/>
      </c>
      <c r="D40" s="315" t="str">
        <f>IF(U40&lt;&gt;0,'ORDEN DE CUARENTENA'!$I$6,"")</f>
        <v/>
      </c>
      <c r="E40" s="168" t="str">
        <f>IF(U40&lt;&gt;0,TEXT('ORDEN DE CUARENTENA'!$I$6,"aaa"),"")</f>
        <v/>
      </c>
      <c r="F40" s="167" t="str">
        <f>IF(U40&lt;&gt;0,TEXT('ORDEN DE CUARENTENA'!$I$6,"dd"),"")</f>
        <v/>
      </c>
      <c r="G40" s="166" t="str">
        <f>IF(U40&lt;&gt;0,TEXT('ORDEN DE CUARENTENA'!$I$6,"mm"),"")</f>
        <v/>
      </c>
      <c r="H40" s="165" t="str">
        <f>IF(U40&lt;&gt;0,TEXT('ORDEN DE CUARENTENA'!$I$6,"yyy"),"")</f>
        <v/>
      </c>
      <c r="I40" s="151" t="str">
        <f>IF(U40&lt;&gt;0,'ORDEN DE CUARENTENA'!$H$7,"")</f>
        <v/>
      </c>
      <c r="J40" s="151" t="str">
        <f>IF(U40&lt;&gt;0,'ORDEN DE CUARENTENA'!$H$9,"")</f>
        <v/>
      </c>
      <c r="K40" s="151" t="str">
        <f>IF(U40&lt;&gt;0,'ORDEN DE CUARENTENA'!$Q$9,"")</f>
        <v/>
      </c>
      <c r="L40" s="151" t="str">
        <f>IFERROR(VLOOKUP(U40,Item[],4,FALSE),IFERROR(VLOOKUP(U40,Item2[],4,FALSE),""))</f>
        <v/>
      </c>
      <c r="M40" s="151" t="str">
        <f>IFERROR(VLOOKUP(U40,Item[],5,FALSE),IFERROR(VLOOKUP(U40,Item2[],5,FALSE),""))</f>
        <v/>
      </c>
      <c r="N40" s="151" t="str">
        <f>IFERROR(VLOOKUP(W40,SuscepEARs[],2,FALSE),"")</f>
        <v/>
      </c>
      <c r="O40" s="151" t="str">
        <f>IFERROR(VLOOKUP(DatosAll[[#This Row],[ESPECIE]],CITES[],2,FALSE),"")</f>
        <v/>
      </c>
      <c r="P40" s="151">
        <f>IFERROR(VLOOKUP(T40,Hallazgo[],2,FALSE),"")</f>
        <v>0</v>
      </c>
      <c r="Q40" s="151">
        <f>IFERROR(VLOOKUP(T40,Hallazgo[],3,FALSE),"")</f>
        <v>0</v>
      </c>
      <c r="R40" s="151">
        <f>IFERROR(VLOOKUP(T40,Hallazgo[],4,FALSE),"")</f>
        <v>0</v>
      </c>
      <c r="S40" s="151">
        <f>IFERROR(VLOOKUP(T40,Hallazgo[],5,FALSE),"")</f>
        <v>0</v>
      </c>
      <c r="T40" s="151">
        <f>'Acuario (Arribado - mortalidad)'!C140</f>
        <v>0</v>
      </c>
      <c r="U40" s="151">
        <f>'Acuario (Arribado - mortalidad)'!B140</f>
        <v>0</v>
      </c>
      <c r="V40" s="151" t="str">
        <f>'Acuario (Arribado - mortalidad)'!D140</f>
        <v/>
      </c>
      <c r="W40" s="151" t="str">
        <f>'Acuario (Arribado - mortalidad)'!E140</f>
        <v/>
      </c>
      <c r="X40" s="151">
        <f>'Acuario (Arribado - mortalidad)'!F140</f>
        <v>0</v>
      </c>
      <c r="Y40" s="151">
        <f>'Acuario (Arribado - mortalidad)'!H140</f>
        <v>0</v>
      </c>
      <c r="Z40" s="151">
        <f>'Acuario (Arribado - mortalidad)'!I140</f>
        <v>0</v>
      </c>
      <c r="AA40" s="151">
        <f>'Acuario (Arribado - mortalidad)'!J140</f>
        <v>0</v>
      </c>
      <c r="AB40" s="151" t="str">
        <f>'Acuario (Arribado - mortalidad)'!K140</f>
        <v/>
      </c>
      <c r="AC40" s="320" t="str">
        <f>IFERROR(('Acuario (Arribado - mortalidad)'!K140/DatosAll[[#This Row],[N_INDIVIDUOS]])*100,"")</f>
        <v/>
      </c>
      <c r="AD40" s="320" t="str">
        <f>IFERROR(('Acuario (Arribado - mortalidad)'!O140/DatosAll[[#This Row],[N_INDIVIDUOS]])*100,"")</f>
        <v/>
      </c>
      <c r="AE40" s="320" t="str">
        <f>IFERROR(('Acuario (Arribado - mortalidad)'!BG140/DatosAll[[#This Row],[N_INDIVIDUOS]])*100,"")</f>
        <v/>
      </c>
      <c r="AF40" s="320" t="str">
        <f>IFERROR(('Acuario (Arribado - mortalidad)'!BH140/DatosAll[[#This Row],[N_INDIVIDUOS]])*100,"")</f>
        <v/>
      </c>
      <c r="AG40" s="151">
        <f>'Acuario (Arribado - mortalidad)'!M140</f>
        <v>0</v>
      </c>
      <c r="AH40" s="151" t="str">
        <f>'Acuario (Arribado - mortalidad)'!G140</f>
        <v/>
      </c>
      <c r="AI40" s="151">
        <f>'Acuario (Arribado - mortalidad)'!O140</f>
        <v>0</v>
      </c>
      <c r="AJ40" s="151">
        <f>'Acuario (Arribado - mortalidad)'!P140</f>
        <v>0</v>
      </c>
      <c r="AK40" s="151">
        <f>'Acuario (Arribado - mortalidad)'!Q140</f>
        <v>0</v>
      </c>
      <c r="AL40" s="151">
        <f>'Acuario (Arribado - mortalidad)'!R140</f>
        <v>0</v>
      </c>
      <c r="AM40" s="151">
        <f>'Acuario (Arribado - mortalidad)'!S140</f>
        <v>0</v>
      </c>
      <c r="AN40" s="151">
        <f>'Acuario (Arribado - mortalidad)'!T140</f>
        <v>0</v>
      </c>
      <c r="AO40" s="151">
        <f>'Acuario (Arribado - mortalidad)'!U140</f>
        <v>0</v>
      </c>
      <c r="AP40" s="151">
        <f>'Acuario (Arribado - mortalidad)'!V140</f>
        <v>0</v>
      </c>
      <c r="AQ40" s="151">
        <f>'Acuario (Arribado - mortalidad)'!W140</f>
        <v>0</v>
      </c>
      <c r="AR40" s="151">
        <f>'Acuario (Arribado - mortalidad)'!X140</f>
        <v>0</v>
      </c>
      <c r="AS40" s="151">
        <f>'Acuario (Arribado - mortalidad)'!Y140</f>
        <v>0</v>
      </c>
      <c r="AT40" s="151">
        <f>'Acuario (Arribado - mortalidad)'!Z140</f>
        <v>0</v>
      </c>
      <c r="AU40" s="151">
        <f>'Acuario (Arribado - mortalidad)'!AA140</f>
        <v>0</v>
      </c>
      <c r="AV40" s="151">
        <f>'Acuario (Arribado - mortalidad)'!AB140</f>
        <v>0</v>
      </c>
      <c r="AW40" s="151">
        <f>'Acuario (Arribado - mortalidad)'!AC140</f>
        <v>0</v>
      </c>
      <c r="AX40" s="151">
        <f>'Acuario (Arribado - mortalidad)'!AD140</f>
        <v>0</v>
      </c>
      <c r="AY40" s="151">
        <f>'Acuario (Arribado - mortalidad)'!AE140</f>
        <v>0</v>
      </c>
      <c r="AZ40" s="151">
        <f>'Acuario (Arribado - mortalidad)'!AF140</f>
        <v>0</v>
      </c>
      <c r="BA40" s="151">
        <f>'Acuario (Arribado - mortalidad)'!AG140</f>
        <v>0</v>
      </c>
      <c r="BB40" s="151">
        <f>'Acuario (Arribado - mortalidad)'!AH140</f>
        <v>0</v>
      </c>
      <c r="BC40" s="151">
        <f>'Acuario (Arribado - mortalidad)'!AI140</f>
        <v>0</v>
      </c>
      <c r="BD40" s="151">
        <f>'Acuario (Arribado - mortalidad)'!AJ140</f>
        <v>0</v>
      </c>
      <c r="BE40" s="151">
        <f>'Acuario (Arribado - mortalidad)'!AK140</f>
        <v>0</v>
      </c>
      <c r="BF40" s="151">
        <f>'Acuario (Arribado - mortalidad)'!AL140</f>
        <v>0</v>
      </c>
      <c r="BG40" s="151">
        <f>'Acuario (Arribado - mortalidad)'!AM140</f>
        <v>0</v>
      </c>
      <c r="BH40" s="151">
        <f>'Acuario (Arribado - mortalidad)'!AN140</f>
        <v>0</v>
      </c>
      <c r="BI40" s="151">
        <f>'Acuario (Arribado - mortalidad)'!AO140</f>
        <v>0</v>
      </c>
      <c r="BJ40" s="151">
        <f>'Acuario (Arribado - mortalidad)'!AP140</f>
        <v>0</v>
      </c>
      <c r="BK40" s="151">
        <f>'Acuario (Arribado - mortalidad)'!AQ140</f>
        <v>0</v>
      </c>
      <c r="BL40" s="151">
        <f>'Acuario (Arribado - mortalidad)'!AR140</f>
        <v>0</v>
      </c>
      <c r="BM40" s="151" t="str">
        <f>'Acuario (Arribado - mortalidad)'!AS140</f>
        <v/>
      </c>
      <c r="BN40" s="151">
        <f>'Acuario (Arribado - mortalidad)'!AT140</f>
        <v>0</v>
      </c>
      <c r="BO40" s="151">
        <f>'Acuario (Arribado - mortalidad)'!AU140</f>
        <v>0</v>
      </c>
      <c r="BP40" s="151">
        <f>'Acuario (Arribado - mortalidad)'!AV140</f>
        <v>0</v>
      </c>
      <c r="BQ40" s="151" t="str">
        <f>'Acuario (Arribado - mortalidad)'!AW140</f>
        <v/>
      </c>
      <c r="BR40" s="151">
        <f>'Acuario (Arribado - mortalidad)'!AX140</f>
        <v>0</v>
      </c>
      <c r="BS40" s="151">
        <f>'Acuario (Arribado - mortalidad)'!AY140</f>
        <v>0</v>
      </c>
      <c r="BT40" s="151" t="str">
        <f>'Acuario (Arribado - mortalidad)'!AZ140</f>
        <v/>
      </c>
      <c r="BU40" s="151" t="str">
        <f>'Acuario (Arribado - mortalidad)'!BA140</f>
        <v/>
      </c>
      <c r="BV40" s="151" t="str">
        <f>'Acuario (Arribado - mortalidad)'!BB140</f>
        <v/>
      </c>
      <c r="BW40" s="151" t="str">
        <f>'Acuario (Arribado - mortalidad)'!BC140</f>
        <v/>
      </c>
      <c r="BX40" s="151">
        <f>'Acuario (Arribado - mortalidad)'!BD140</f>
        <v>0</v>
      </c>
      <c r="BY40" s="151" t="str">
        <f>'Acuario (Arribado - mortalidad)'!BE140</f>
        <v/>
      </c>
      <c r="BZ40" s="22" t="str">
        <f>'Acuario (Arribado - mortalidad)'!BF140</f>
        <v/>
      </c>
      <c r="CA40" s="151" t="str">
        <f>IF(U40&lt;&gt;0,'Acuario (Arribado - mortalidad)'!$M$5,"")</f>
        <v/>
      </c>
    </row>
    <row r="41" spans="1:79" x14ac:dyDescent="0.25">
      <c r="A41" s="313" t="str">
        <f>IF(U41&lt;&gt;0,'ORDEN DE CUARENTENA'!$AE$2,"")</f>
        <v/>
      </c>
      <c r="B41" s="184" t="str">
        <f>IF(U41&lt;&gt;0,'ORDEN DE CUARENTENA'!$AE$3,"")</f>
        <v/>
      </c>
      <c r="C41" s="168" t="str">
        <f t="shared" si="1"/>
        <v/>
      </c>
      <c r="D41" s="315" t="str">
        <f>IF(U41&lt;&gt;0,'ORDEN DE CUARENTENA'!$I$6,"")</f>
        <v/>
      </c>
      <c r="E41" s="168" t="str">
        <f>IF(U41&lt;&gt;0,TEXT('ORDEN DE CUARENTENA'!$I$6,"aaa"),"")</f>
        <v/>
      </c>
      <c r="F41" s="167" t="str">
        <f>IF(U41&lt;&gt;0,TEXT('ORDEN DE CUARENTENA'!$I$6,"dd"),"")</f>
        <v/>
      </c>
      <c r="G41" s="166" t="str">
        <f>IF(U41&lt;&gt;0,TEXT('ORDEN DE CUARENTENA'!$I$6,"mm"),"")</f>
        <v/>
      </c>
      <c r="H41" s="165" t="str">
        <f>IF(U41&lt;&gt;0,TEXT('ORDEN DE CUARENTENA'!$I$6,"yyy"),"")</f>
        <v/>
      </c>
      <c r="I41" s="151" t="str">
        <f>IF(U41&lt;&gt;0,'ORDEN DE CUARENTENA'!$H$7,"")</f>
        <v/>
      </c>
      <c r="J41" s="151" t="str">
        <f>IF(U41&lt;&gt;0,'ORDEN DE CUARENTENA'!$H$9,"")</f>
        <v/>
      </c>
      <c r="K41" s="151" t="str">
        <f>IF(U41&lt;&gt;0,'ORDEN DE CUARENTENA'!$Q$9,"")</f>
        <v/>
      </c>
      <c r="L41" s="151" t="str">
        <f>IFERROR(VLOOKUP(U41,Item[],4,FALSE),IFERROR(VLOOKUP(U41,Item2[],4,FALSE),""))</f>
        <v/>
      </c>
      <c r="M41" s="151" t="str">
        <f>IFERROR(VLOOKUP(U41,Item[],5,FALSE),IFERROR(VLOOKUP(U41,Item2[],5,FALSE),""))</f>
        <v/>
      </c>
      <c r="N41" s="151" t="str">
        <f>IFERROR(VLOOKUP(W41,SuscepEARs[],2,FALSE),"")</f>
        <v/>
      </c>
      <c r="O41" s="151" t="str">
        <f>IFERROR(VLOOKUP(DatosAll[[#This Row],[ESPECIE]],CITES[],2,FALSE),"")</f>
        <v/>
      </c>
      <c r="P41" s="151">
        <f>IFERROR(VLOOKUP(T41,Hallazgo[],2,FALSE),"")</f>
        <v>0</v>
      </c>
      <c r="Q41" s="151">
        <f>IFERROR(VLOOKUP(T41,Hallazgo[],3,FALSE),"")</f>
        <v>0</v>
      </c>
      <c r="R41" s="151">
        <f>IFERROR(VLOOKUP(T41,Hallazgo[],4,FALSE),"")</f>
        <v>0</v>
      </c>
      <c r="S41" s="151">
        <f>IFERROR(VLOOKUP(T41,Hallazgo[],5,FALSE),"")</f>
        <v>0</v>
      </c>
      <c r="T41" s="151">
        <f>'Acuario (Arribado - mortalidad)'!C141</f>
        <v>0</v>
      </c>
      <c r="U41" s="151">
        <f>'Acuario (Arribado - mortalidad)'!B141</f>
        <v>0</v>
      </c>
      <c r="V41" s="151" t="str">
        <f>'Acuario (Arribado - mortalidad)'!D141</f>
        <v/>
      </c>
      <c r="W41" s="151" t="str">
        <f>'Acuario (Arribado - mortalidad)'!E141</f>
        <v/>
      </c>
      <c r="X41" s="151">
        <f>'Acuario (Arribado - mortalidad)'!F141</f>
        <v>0</v>
      </c>
      <c r="Y41" s="151">
        <f>'Acuario (Arribado - mortalidad)'!H141</f>
        <v>0</v>
      </c>
      <c r="Z41" s="151">
        <f>'Acuario (Arribado - mortalidad)'!I141</f>
        <v>0</v>
      </c>
      <c r="AA41" s="151">
        <f>'Acuario (Arribado - mortalidad)'!J141</f>
        <v>0</v>
      </c>
      <c r="AB41" s="151" t="str">
        <f>'Acuario (Arribado - mortalidad)'!K141</f>
        <v/>
      </c>
      <c r="AC41" s="320" t="str">
        <f>IFERROR(('Acuario (Arribado - mortalidad)'!K141/DatosAll[[#This Row],[N_INDIVIDUOS]])*100,"")</f>
        <v/>
      </c>
      <c r="AD41" s="320" t="str">
        <f>IFERROR(('Acuario (Arribado - mortalidad)'!O141/DatosAll[[#This Row],[N_INDIVIDUOS]])*100,"")</f>
        <v/>
      </c>
      <c r="AE41" s="320" t="str">
        <f>IFERROR(('Acuario (Arribado - mortalidad)'!BG141/DatosAll[[#This Row],[N_INDIVIDUOS]])*100,"")</f>
        <v/>
      </c>
      <c r="AF41" s="320" t="str">
        <f>IFERROR(('Acuario (Arribado - mortalidad)'!BH141/DatosAll[[#This Row],[N_INDIVIDUOS]])*100,"")</f>
        <v/>
      </c>
      <c r="AG41" s="151">
        <f>'Acuario (Arribado - mortalidad)'!M141</f>
        <v>0</v>
      </c>
      <c r="AH41" s="151" t="str">
        <f>'Acuario (Arribado - mortalidad)'!G141</f>
        <v/>
      </c>
      <c r="AI41" s="151">
        <f>'Acuario (Arribado - mortalidad)'!O141</f>
        <v>0</v>
      </c>
      <c r="AJ41" s="151">
        <f>'Acuario (Arribado - mortalidad)'!P141</f>
        <v>0</v>
      </c>
      <c r="AK41" s="151">
        <f>'Acuario (Arribado - mortalidad)'!Q141</f>
        <v>0</v>
      </c>
      <c r="AL41" s="151">
        <f>'Acuario (Arribado - mortalidad)'!R141</f>
        <v>0</v>
      </c>
      <c r="AM41" s="151">
        <f>'Acuario (Arribado - mortalidad)'!S141</f>
        <v>0</v>
      </c>
      <c r="AN41" s="151">
        <f>'Acuario (Arribado - mortalidad)'!T141</f>
        <v>0</v>
      </c>
      <c r="AO41" s="151">
        <f>'Acuario (Arribado - mortalidad)'!U141</f>
        <v>0</v>
      </c>
      <c r="AP41" s="151">
        <f>'Acuario (Arribado - mortalidad)'!V141</f>
        <v>0</v>
      </c>
      <c r="AQ41" s="151">
        <f>'Acuario (Arribado - mortalidad)'!W141</f>
        <v>0</v>
      </c>
      <c r="AR41" s="151">
        <f>'Acuario (Arribado - mortalidad)'!X141</f>
        <v>0</v>
      </c>
      <c r="AS41" s="151">
        <f>'Acuario (Arribado - mortalidad)'!Y141</f>
        <v>0</v>
      </c>
      <c r="AT41" s="151">
        <f>'Acuario (Arribado - mortalidad)'!Z141</f>
        <v>0</v>
      </c>
      <c r="AU41" s="151">
        <f>'Acuario (Arribado - mortalidad)'!AA141</f>
        <v>0</v>
      </c>
      <c r="AV41" s="151">
        <f>'Acuario (Arribado - mortalidad)'!AB141</f>
        <v>0</v>
      </c>
      <c r="AW41" s="151">
        <f>'Acuario (Arribado - mortalidad)'!AC141</f>
        <v>0</v>
      </c>
      <c r="AX41" s="151">
        <f>'Acuario (Arribado - mortalidad)'!AD141</f>
        <v>0</v>
      </c>
      <c r="AY41" s="151">
        <f>'Acuario (Arribado - mortalidad)'!AE141</f>
        <v>0</v>
      </c>
      <c r="AZ41" s="151">
        <f>'Acuario (Arribado - mortalidad)'!AF141</f>
        <v>0</v>
      </c>
      <c r="BA41" s="151">
        <f>'Acuario (Arribado - mortalidad)'!AG141</f>
        <v>0</v>
      </c>
      <c r="BB41" s="151">
        <f>'Acuario (Arribado - mortalidad)'!AH141</f>
        <v>0</v>
      </c>
      <c r="BC41" s="151">
        <f>'Acuario (Arribado - mortalidad)'!AI141</f>
        <v>0</v>
      </c>
      <c r="BD41" s="151">
        <f>'Acuario (Arribado - mortalidad)'!AJ141</f>
        <v>0</v>
      </c>
      <c r="BE41" s="151">
        <f>'Acuario (Arribado - mortalidad)'!AK141</f>
        <v>0</v>
      </c>
      <c r="BF41" s="151">
        <f>'Acuario (Arribado - mortalidad)'!AL141</f>
        <v>0</v>
      </c>
      <c r="BG41" s="151">
        <f>'Acuario (Arribado - mortalidad)'!AM141</f>
        <v>0</v>
      </c>
      <c r="BH41" s="151">
        <f>'Acuario (Arribado - mortalidad)'!AN141</f>
        <v>0</v>
      </c>
      <c r="BI41" s="151">
        <f>'Acuario (Arribado - mortalidad)'!AO141</f>
        <v>0</v>
      </c>
      <c r="BJ41" s="151">
        <f>'Acuario (Arribado - mortalidad)'!AP141</f>
        <v>0</v>
      </c>
      <c r="BK41" s="151">
        <f>'Acuario (Arribado - mortalidad)'!AQ141</f>
        <v>0</v>
      </c>
      <c r="BL41" s="151">
        <f>'Acuario (Arribado - mortalidad)'!AR141</f>
        <v>0</v>
      </c>
      <c r="BM41" s="151" t="str">
        <f>'Acuario (Arribado - mortalidad)'!AS141</f>
        <v/>
      </c>
      <c r="BN41" s="151">
        <f>'Acuario (Arribado - mortalidad)'!AT141</f>
        <v>0</v>
      </c>
      <c r="BO41" s="151">
        <f>'Acuario (Arribado - mortalidad)'!AU141</f>
        <v>0</v>
      </c>
      <c r="BP41" s="151">
        <f>'Acuario (Arribado - mortalidad)'!AV141</f>
        <v>0</v>
      </c>
      <c r="BQ41" s="151" t="str">
        <f>'Acuario (Arribado - mortalidad)'!AW141</f>
        <v/>
      </c>
      <c r="BR41" s="151">
        <f>'Acuario (Arribado - mortalidad)'!AX141</f>
        <v>0</v>
      </c>
      <c r="BS41" s="151">
        <f>'Acuario (Arribado - mortalidad)'!AY141</f>
        <v>0</v>
      </c>
      <c r="BT41" s="151" t="str">
        <f>'Acuario (Arribado - mortalidad)'!AZ141</f>
        <v/>
      </c>
      <c r="BU41" s="151" t="str">
        <f>'Acuario (Arribado - mortalidad)'!BA141</f>
        <v/>
      </c>
      <c r="BV41" s="151" t="str">
        <f>'Acuario (Arribado - mortalidad)'!BB141</f>
        <v/>
      </c>
      <c r="BW41" s="151" t="str">
        <f>'Acuario (Arribado - mortalidad)'!BC141</f>
        <v/>
      </c>
      <c r="BX41" s="151">
        <f>'Acuario (Arribado - mortalidad)'!BD141</f>
        <v>0</v>
      </c>
      <c r="BY41" s="151" t="str">
        <f>'Acuario (Arribado - mortalidad)'!BE141</f>
        <v/>
      </c>
      <c r="BZ41" s="22" t="str">
        <f>'Acuario (Arribado - mortalidad)'!BF141</f>
        <v/>
      </c>
      <c r="CA41" s="151" t="str">
        <f>IF(U41&lt;&gt;0,'Acuario (Arribado - mortalidad)'!$M$5,"")</f>
        <v/>
      </c>
    </row>
    <row r="42" spans="1:79" x14ac:dyDescent="0.25">
      <c r="A42" s="313" t="str">
        <f>IF(U42&lt;&gt;0,'ORDEN DE CUARENTENA'!$AE$2,"")</f>
        <v/>
      </c>
      <c r="B42" s="184" t="str">
        <f>IF(U42&lt;&gt;0,'ORDEN DE CUARENTENA'!$AE$3,"")</f>
        <v/>
      </c>
      <c r="C42" s="168" t="str">
        <f t="shared" si="1"/>
        <v/>
      </c>
      <c r="D42" s="315" t="str">
        <f>IF(U42&lt;&gt;0,'ORDEN DE CUARENTENA'!$I$6,"")</f>
        <v/>
      </c>
      <c r="E42" s="168" t="str">
        <f>IF(U42&lt;&gt;0,TEXT('ORDEN DE CUARENTENA'!$I$6,"aaa"),"")</f>
        <v/>
      </c>
      <c r="F42" s="167" t="str">
        <f>IF(U42&lt;&gt;0,TEXT('ORDEN DE CUARENTENA'!$I$6,"dd"),"")</f>
        <v/>
      </c>
      <c r="G42" s="166" t="str">
        <f>IF(U42&lt;&gt;0,TEXT('ORDEN DE CUARENTENA'!$I$6,"mm"),"")</f>
        <v/>
      </c>
      <c r="H42" s="165" t="str">
        <f>IF(U42&lt;&gt;0,TEXT('ORDEN DE CUARENTENA'!$I$6,"yyy"),"")</f>
        <v/>
      </c>
      <c r="I42" s="151" t="str">
        <f>IF(U42&lt;&gt;0,'ORDEN DE CUARENTENA'!$H$7,"")</f>
        <v/>
      </c>
      <c r="J42" s="151" t="str">
        <f>IF(U42&lt;&gt;0,'ORDEN DE CUARENTENA'!$H$9,"")</f>
        <v/>
      </c>
      <c r="K42" s="151" t="str">
        <f>IF(U42&lt;&gt;0,'ORDEN DE CUARENTENA'!$Q$9,"")</f>
        <v/>
      </c>
      <c r="L42" s="151" t="str">
        <f>IFERROR(VLOOKUP(U42,Item[],4,FALSE),IFERROR(VLOOKUP(U42,Item2[],4,FALSE),""))</f>
        <v/>
      </c>
      <c r="M42" s="151" t="str">
        <f>IFERROR(VLOOKUP(U42,Item[],5,FALSE),IFERROR(VLOOKUP(U42,Item2[],5,FALSE),""))</f>
        <v/>
      </c>
      <c r="N42" s="151" t="str">
        <f>IFERROR(VLOOKUP(W42,SuscepEARs[],2,FALSE),"")</f>
        <v/>
      </c>
      <c r="O42" s="151" t="str">
        <f>IFERROR(VLOOKUP(DatosAll[[#This Row],[ESPECIE]],CITES[],2,FALSE),"")</f>
        <v/>
      </c>
      <c r="P42" s="151">
        <f>IFERROR(VLOOKUP(T42,Hallazgo[],2,FALSE),"")</f>
        <v>0</v>
      </c>
      <c r="Q42" s="151">
        <f>IFERROR(VLOOKUP(T42,Hallazgo[],3,FALSE),"")</f>
        <v>0</v>
      </c>
      <c r="R42" s="151">
        <f>IFERROR(VLOOKUP(T42,Hallazgo[],4,FALSE),"")</f>
        <v>0</v>
      </c>
      <c r="S42" s="151">
        <f>IFERROR(VLOOKUP(T42,Hallazgo[],5,FALSE),"")</f>
        <v>0</v>
      </c>
      <c r="T42" s="151">
        <f>'Acuario (Arribado - mortalidad)'!C142</f>
        <v>0</v>
      </c>
      <c r="U42" s="151">
        <f>'Acuario (Arribado - mortalidad)'!B142</f>
        <v>0</v>
      </c>
      <c r="V42" s="151" t="str">
        <f>'Acuario (Arribado - mortalidad)'!D142</f>
        <v/>
      </c>
      <c r="W42" s="151" t="str">
        <f>'Acuario (Arribado - mortalidad)'!E142</f>
        <v/>
      </c>
      <c r="X42" s="151">
        <f>'Acuario (Arribado - mortalidad)'!F142</f>
        <v>0</v>
      </c>
      <c r="Y42" s="151">
        <f>'Acuario (Arribado - mortalidad)'!H142</f>
        <v>0</v>
      </c>
      <c r="Z42" s="151">
        <f>'Acuario (Arribado - mortalidad)'!I142</f>
        <v>0</v>
      </c>
      <c r="AA42" s="151">
        <f>'Acuario (Arribado - mortalidad)'!J142</f>
        <v>0</v>
      </c>
      <c r="AB42" s="151" t="str">
        <f>'Acuario (Arribado - mortalidad)'!K142</f>
        <v/>
      </c>
      <c r="AC42" s="320" t="str">
        <f>IFERROR(('Acuario (Arribado - mortalidad)'!K142/DatosAll[[#This Row],[N_INDIVIDUOS]])*100,"")</f>
        <v/>
      </c>
      <c r="AD42" s="320" t="str">
        <f>IFERROR(('Acuario (Arribado - mortalidad)'!O142/DatosAll[[#This Row],[N_INDIVIDUOS]])*100,"")</f>
        <v/>
      </c>
      <c r="AE42" s="320" t="str">
        <f>IFERROR(('Acuario (Arribado - mortalidad)'!BG142/DatosAll[[#This Row],[N_INDIVIDUOS]])*100,"")</f>
        <v/>
      </c>
      <c r="AF42" s="320" t="str">
        <f>IFERROR(('Acuario (Arribado - mortalidad)'!BH142/DatosAll[[#This Row],[N_INDIVIDUOS]])*100,"")</f>
        <v/>
      </c>
      <c r="AG42" s="151">
        <f>'Acuario (Arribado - mortalidad)'!M142</f>
        <v>0</v>
      </c>
      <c r="AH42" s="151" t="str">
        <f>'Acuario (Arribado - mortalidad)'!G142</f>
        <v/>
      </c>
      <c r="AI42" s="151">
        <f>'Acuario (Arribado - mortalidad)'!O142</f>
        <v>0</v>
      </c>
      <c r="AJ42" s="151">
        <f>'Acuario (Arribado - mortalidad)'!P142</f>
        <v>0</v>
      </c>
      <c r="AK42" s="151">
        <f>'Acuario (Arribado - mortalidad)'!Q142</f>
        <v>0</v>
      </c>
      <c r="AL42" s="151">
        <f>'Acuario (Arribado - mortalidad)'!R142</f>
        <v>0</v>
      </c>
      <c r="AM42" s="151">
        <f>'Acuario (Arribado - mortalidad)'!S142</f>
        <v>0</v>
      </c>
      <c r="AN42" s="151">
        <f>'Acuario (Arribado - mortalidad)'!T142</f>
        <v>0</v>
      </c>
      <c r="AO42" s="151">
        <f>'Acuario (Arribado - mortalidad)'!U142</f>
        <v>0</v>
      </c>
      <c r="AP42" s="151">
        <f>'Acuario (Arribado - mortalidad)'!V142</f>
        <v>0</v>
      </c>
      <c r="AQ42" s="151">
        <f>'Acuario (Arribado - mortalidad)'!W142</f>
        <v>0</v>
      </c>
      <c r="AR42" s="151">
        <f>'Acuario (Arribado - mortalidad)'!X142</f>
        <v>0</v>
      </c>
      <c r="AS42" s="151">
        <f>'Acuario (Arribado - mortalidad)'!Y142</f>
        <v>0</v>
      </c>
      <c r="AT42" s="151">
        <f>'Acuario (Arribado - mortalidad)'!Z142</f>
        <v>0</v>
      </c>
      <c r="AU42" s="151">
        <f>'Acuario (Arribado - mortalidad)'!AA142</f>
        <v>0</v>
      </c>
      <c r="AV42" s="151">
        <f>'Acuario (Arribado - mortalidad)'!AB142</f>
        <v>0</v>
      </c>
      <c r="AW42" s="151">
        <f>'Acuario (Arribado - mortalidad)'!AC142</f>
        <v>0</v>
      </c>
      <c r="AX42" s="151">
        <f>'Acuario (Arribado - mortalidad)'!AD142</f>
        <v>0</v>
      </c>
      <c r="AY42" s="151">
        <f>'Acuario (Arribado - mortalidad)'!AE142</f>
        <v>0</v>
      </c>
      <c r="AZ42" s="151">
        <f>'Acuario (Arribado - mortalidad)'!AF142</f>
        <v>0</v>
      </c>
      <c r="BA42" s="151">
        <f>'Acuario (Arribado - mortalidad)'!AG142</f>
        <v>0</v>
      </c>
      <c r="BB42" s="151">
        <f>'Acuario (Arribado - mortalidad)'!AH142</f>
        <v>0</v>
      </c>
      <c r="BC42" s="151">
        <f>'Acuario (Arribado - mortalidad)'!AI142</f>
        <v>0</v>
      </c>
      <c r="BD42" s="151">
        <f>'Acuario (Arribado - mortalidad)'!AJ142</f>
        <v>0</v>
      </c>
      <c r="BE42" s="151">
        <f>'Acuario (Arribado - mortalidad)'!AK142</f>
        <v>0</v>
      </c>
      <c r="BF42" s="151">
        <f>'Acuario (Arribado - mortalidad)'!AL142</f>
        <v>0</v>
      </c>
      <c r="BG42" s="151">
        <f>'Acuario (Arribado - mortalidad)'!AM142</f>
        <v>0</v>
      </c>
      <c r="BH42" s="151">
        <f>'Acuario (Arribado - mortalidad)'!AN142</f>
        <v>0</v>
      </c>
      <c r="BI42" s="151">
        <f>'Acuario (Arribado - mortalidad)'!AO142</f>
        <v>0</v>
      </c>
      <c r="BJ42" s="151">
        <f>'Acuario (Arribado - mortalidad)'!AP142</f>
        <v>0</v>
      </c>
      <c r="BK42" s="151">
        <f>'Acuario (Arribado - mortalidad)'!AQ142</f>
        <v>0</v>
      </c>
      <c r="BL42" s="151">
        <f>'Acuario (Arribado - mortalidad)'!AR142</f>
        <v>0</v>
      </c>
      <c r="BM42" s="151" t="str">
        <f>'Acuario (Arribado - mortalidad)'!AS142</f>
        <v/>
      </c>
      <c r="BN42" s="151">
        <f>'Acuario (Arribado - mortalidad)'!AT142</f>
        <v>0</v>
      </c>
      <c r="BO42" s="151">
        <f>'Acuario (Arribado - mortalidad)'!AU142</f>
        <v>0</v>
      </c>
      <c r="BP42" s="151">
        <f>'Acuario (Arribado - mortalidad)'!AV142</f>
        <v>0</v>
      </c>
      <c r="BQ42" s="151" t="str">
        <f>'Acuario (Arribado - mortalidad)'!AW142</f>
        <v/>
      </c>
      <c r="BR42" s="151">
        <f>'Acuario (Arribado - mortalidad)'!AX142</f>
        <v>0</v>
      </c>
      <c r="BS42" s="151">
        <f>'Acuario (Arribado - mortalidad)'!AY142</f>
        <v>0</v>
      </c>
      <c r="BT42" s="151" t="str">
        <f>'Acuario (Arribado - mortalidad)'!AZ142</f>
        <v/>
      </c>
      <c r="BU42" s="151" t="str">
        <f>'Acuario (Arribado - mortalidad)'!BA142</f>
        <v/>
      </c>
      <c r="BV42" s="151" t="str">
        <f>'Acuario (Arribado - mortalidad)'!BB142</f>
        <v/>
      </c>
      <c r="BW42" s="151" t="str">
        <f>'Acuario (Arribado - mortalidad)'!BC142</f>
        <v/>
      </c>
      <c r="BX42" s="151">
        <f>'Acuario (Arribado - mortalidad)'!BD142</f>
        <v>0</v>
      </c>
      <c r="BY42" s="151" t="str">
        <f>'Acuario (Arribado - mortalidad)'!BE142</f>
        <v/>
      </c>
      <c r="BZ42" s="22" t="str">
        <f>'Acuario (Arribado - mortalidad)'!BF142</f>
        <v/>
      </c>
      <c r="CA42" s="151" t="str">
        <f>IF(U42&lt;&gt;0,'Acuario (Arribado - mortalidad)'!$M$5,"")</f>
        <v/>
      </c>
    </row>
    <row r="43" spans="1:79" x14ac:dyDescent="0.25">
      <c r="A43" s="313" t="str">
        <f>IF(U43&lt;&gt;0,'ORDEN DE CUARENTENA'!$AE$2,"")</f>
        <v/>
      </c>
      <c r="B43" s="184" t="str">
        <f>IF(U43&lt;&gt;0,'ORDEN DE CUARENTENA'!$AE$3,"")</f>
        <v/>
      </c>
      <c r="C43" s="168" t="str">
        <f t="shared" si="1"/>
        <v/>
      </c>
      <c r="D43" s="315" t="str">
        <f>IF(U43&lt;&gt;0,'ORDEN DE CUARENTENA'!$I$6,"")</f>
        <v/>
      </c>
      <c r="E43" s="168" t="str">
        <f>IF(U43&lt;&gt;0,TEXT('ORDEN DE CUARENTENA'!$I$6,"aaa"),"")</f>
        <v/>
      </c>
      <c r="F43" s="167" t="str">
        <f>IF(U43&lt;&gt;0,TEXT('ORDEN DE CUARENTENA'!$I$6,"dd"),"")</f>
        <v/>
      </c>
      <c r="G43" s="166" t="str">
        <f>IF(U43&lt;&gt;0,TEXT('ORDEN DE CUARENTENA'!$I$6,"mm"),"")</f>
        <v/>
      </c>
      <c r="H43" s="165" t="str">
        <f>IF(U43&lt;&gt;0,TEXT('ORDEN DE CUARENTENA'!$I$6,"yyy"),"")</f>
        <v/>
      </c>
      <c r="I43" s="151" t="str">
        <f>IF(U43&lt;&gt;0,'ORDEN DE CUARENTENA'!$H$7,"")</f>
        <v/>
      </c>
      <c r="J43" s="151" t="str">
        <f>IF(U43&lt;&gt;0,'ORDEN DE CUARENTENA'!$H$9,"")</f>
        <v/>
      </c>
      <c r="K43" s="151" t="str">
        <f>IF(U43&lt;&gt;0,'ORDEN DE CUARENTENA'!$Q$9,"")</f>
        <v/>
      </c>
      <c r="L43" s="151" t="str">
        <f>IFERROR(VLOOKUP(U43,Item[],4,FALSE),IFERROR(VLOOKUP(U43,Item2[],4,FALSE),""))</f>
        <v/>
      </c>
      <c r="M43" s="151" t="str">
        <f>IFERROR(VLOOKUP(U43,Item[],5,FALSE),IFERROR(VLOOKUP(U43,Item2[],5,FALSE),""))</f>
        <v/>
      </c>
      <c r="N43" s="151" t="str">
        <f>IFERROR(VLOOKUP(W43,SuscepEARs[],2,FALSE),"")</f>
        <v/>
      </c>
      <c r="O43" s="151" t="str">
        <f>IFERROR(VLOOKUP(DatosAll[[#This Row],[ESPECIE]],CITES[],2,FALSE),"")</f>
        <v/>
      </c>
      <c r="P43" s="151">
        <f>IFERROR(VLOOKUP(T43,Hallazgo[],2,FALSE),"")</f>
        <v>0</v>
      </c>
      <c r="Q43" s="151">
        <f>IFERROR(VLOOKUP(T43,Hallazgo[],3,FALSE),"")</f>
        <v>0</v>
      </c>
      <c r="R43" s="151">
        <f>IFERROR(VLOOKUP(T43,Hallazgo[],4,FALSE),"")</f>
        <v>0</v>
      </c>
      <c r="S43" s="151">
        <f>IFERROR(VLOOKUP(T43,Hallazgo[],5,FALSE),"")</f>
        <v>0</v>
      </c>
      <c r="T43" s="151">
        <f>'Acuario (Arribado - mortalidad)'!C143</f>
        <v>0</v>
      </c>
      <c r="U43" s="151">
        <f>'Acuario (Arribado - mortalidad)'!B143</f>
        <v>0</v>
      </c>
      <c r="V43" s="151" t="str">
        <f>'Acuario (Arribado - mortalidad)'!D143</f>
        <v/>
      </c>
      <c r="W43" s="151" t="str">
        <f>'Acuario (Arribado - mortalidad)'!E143</f>
        <v/>
      </c>
      <c r="X43" s="151">
        <f>'Acuario (Arribado - mortalidad)'!F143</f>
        <v>0</v>
      </c>
      <c r="Y43" s="151">
        <f>'Acuario (Arribado - mortalidad)'!H143</f>
        <v>0</v>
      </c>
      <c r="Z43" s="151">
        <f>'Acuario (Arribado - mortalidad)'!I143</f>
        <v>0</v>
      </c>
      <c r="AA43" s="151">
        <f>'Acuario (Arribado - mortalidad)'!J143</f>
        <v>0</v>
      </c>
      <c r="AB43" s="151" t="str">
        <f>'Acuario (Arribado - mortalidad)'!K143</f>
        <v/>
      </c>
      <c r="AC43" s="320" t="str">
        <f>IFERROR(('Acuario (Arribado - mortalidad)'!K143/DatosAll[[#This Row],[N_INDIVIDUOS]])*100,"")</f>
        <v/>
      </c>
      <c r="AD43" s="320" t="str">
        <f>IFERROR(('Acuario (Arribado - mortalidad)'!O143/DatosAll[[#This Row],[N_INDIVIDUOS]])*100,"")</f>
        <v/>
      </c>
      <c r="AE43" s="320" t="str">
        <f>IFERROR(('Acuario (Arribado - mortalidad)'!BG143/DatosAll[[#This Row],[N_INDIVIDUOS]])*100,"")</f>
        <v/>
      </c>
      <c r="AF43" s="320" t="str">
        <f>IFERROR(('Acuario (Arribado - mortalidad)'!BH143/DatosAll[[#This Row],[N_INDIVIDUOS]])*100,"")</f>
        <v/>
      </c>
      <c r="AG43" s="151">
        <f>'Acuario (Arribado - mortalidad)'!M143</f>
        <v>0</v>
      </c>
      <c r="AH43" s="151" t="str">
        <f>'Acuario (Arribado - mortalidad)'!G143</f>
        <v/>
      </c>
      <c r="AI43" s="151">
        <f>'Acuario (Arribado - mortalidad)'!O143</f>
        <v>0</v>
      </c>
      <c r="AJ43" s="151">
        <f>'Acuario (Arribado - mortalidad)'!P143</f>
        <v>0</v>
      </c>
      <c r="AK43" s="151">
        <f>'Acuario (Arribado - mortalidad)'!Q143</f>
        <v>0</v>
      </c>
      <c r="AL43" s="151">
        <f>'Acuario (Arribado - mortalidad)'!R143</f>
        <v>0</v>
      </c>
      <c r="AM43" s="151">
        <f>'Acuario (Arribado - mortalidad)'!S143</f>
        <v>0</v>
      </c>
      <c r="AN43" s="151">
        <f>'Acuario (Arribado - mortalidad)'!T143</f>
        <v>0</v>
      </c>
      <c r="AO43" s="151">
        <f>'Acuario (Arribado - mortalidad)'!U143</f>
        <v>0</v>
      </c>
      <c r="AP43" s="151">
        <f>'Acuario (Arribado - mortalidad)'!V143</f>
        <v>0</v>
      </c>
      <c r="AQ43" s="151">
        <f>'Acuario (Arribado - mortalidad)'!W143</f>
        <v>0</v>
      </c>
      <c r="AR43" s="151">
        <f>'Acuario (Arribado - mortalidad)'!X143</f>
        <v>0</v>
      </c>
      <c r="AS43" s="151">
        <f>'Acuario (Arribado - mortalidad)'!Y143</f>
        <v>0</v>
      </c>
      <c r="AT43" s="151">
        <f>'Acuario (Arribado - mortalidad)'!Z143</f>
        <v>0</v>
      </c>
      <c r="AU43" s="151">
        <f>'Acuario (Arribado - mortalidad)'!AA143</f>
        <v>0</v>
      </c>
      <c r="AV43" s="151">
        <f>'Acuario (Arribado - mortalidad)'!AB143</f>
        <v>0</v>
      </c>
      <c r="AW43" s="151">
        <f>'Acuario (Arribado - mortalidad)'!AC143</f>
        <v>0</v>
      </c>
      <c r="AX43" s="151">
        <f>'Acuario (Arribado - mortalidad)'!AD143</f>
        <v>0</v>
      </c>
      <c r="AY43" s="151">
        <f>'Acuario (Arribado - mortalidad)'!AE143</f>
        <v>0</v>
      </c>
      <c r="AZ43" s="151">
        <f>'Acuario (Arribado - mortalidad)'!AF143</f>
        <v>0</v>
      </c>
      <c r="BA43" s="151">
        <f>'Acuario (Arribado - mortalidad)'!AG143</f>
        <v>0</v>
      </c>
      <c r="BB43" s="151">
        <f>'Acuario (Arribado - mortalidad)'!AH143</f>
        <v>0</v>
      </c>
      <c r="BC43" s="151">
        <f>'Acuario (Arribado - mortalidad)'!AI143</f>
        <v>0</v>
      </c>
      <c r="BD43" s="151">
        <f>'Acuario (Arribado - mortalidad)'!AJ143</f>
        <v>0</v>
      </c>
      <c r="BE43" s="151">
        <f>'Acuario (Arribado - mortalidad)'!AK143</f>
        <v>0</v>
      </c>
      <c r="BF43" s="151">
        <f>'Acuario (Arribado - mortalidad)'!AL143</f>
        <v>0</v>
      </c>
      <c r="BG43" s="151">
        <f>'Acuario (Arribado - mortalidad)'!AM143</f>
        <v>0</v>
      </c>
      <c r="BH43" s="151">
        <f>'Acuario (Arribado - mortalidad)'!AN143</f>
        <v>0</v>
      </c>
      <c r="BI43" s="151">
        <f>'Acuario (Arribado - mortalidad)'!AO143</f>
        <v>0</v>
      </c>
      <c r="BJ43" s="151">
        <f>'Acuario (Arribado - mortalidad)'!AP143</f>
        <v>0</v>
      </c>
      <c r="BK43" s="151">
        <f>'Acuario (Arribado - mortalidad)'!AQ143</f>
        <v>0</v>
      </c>
      <c r="BL43" s="151">
        <f>'Acuario (Arribado - mortalidad)'!AR143</f>
        <v>0</v>
      </c>
      <c r="BM43" s="151" t="str">
        <f>'Acuario (Arribado - mortalidad)'!AS143</f>
        <v/>
      </c>
      <c r="BN43" s="151">
        <f>'Acuario (Arribado - mortalidad)'!AT143</f>
        <v>0</v>
      </c>
      <c r="BO43" s="151">
        <f>'Acuario (Arribado - mortalidad)'!AU143</f>
        <v>0</v>
      </c>
      <c r="BP43" s="151">
        <f>'Acuario (Arribado - mortalidad)'!AV143</f>
        <v>0</v>
      </c>
      <c r="BQ43" s="151" t="str">
        <f>'Acuario (Arribado - mortalidad)'!AW143</f>
        <v/>
      </c>
      <c r="BR43" s="151">
        <f>'Acuario (Arribado - mortalidad)'!AX143</f>
        <v>0</v>
      </c>
      <c r="BS43" s="151">
        <f>'Acuario (Arribado - mortalidad)'!AY143</f>
        <v>0</v>
      </c>
      <c r="BT43" s="151" t="str">
        <f>'Acuario (Arribado - mortalidad)'!AZ143</f>
        <v/>
      </c>
      <c r="BU43" s="151" t="str">
        <f>'Acuario (Arribado - mortalidad)'!BA143</f>
        <v/>
      </c>
      <c r="BV43" s="151" t="str">
        <f>'Acuario (Arribado - mortalidad)'!BB143</f>
        <v/>
      </c>
      <c r="BW43" s="151" t="str">
        <f>'Acuario (Arribado - mortalidad)'!BC143</f>
        <v/>
      </c>
      <c r="BX43" s="151">
        <f>'Acuario (Arribado - mortalidad)'!BD143</f>
        <v>0</v>
      </c>
      <c r="BY43" s="151" t="str">
        <f>'Acuario (Arribado - mortalidad)'!BE143</f>
        <v/>
      </c>
      <c r="BZ43" s="22" t="str">
        <f>'Acuario (Arribado - mortalidad)'!BF143</f>
        <v/>
      </c>
      <c r="CA43" s="151" t="str">
        <f>IF(U43&lt;&gt;0,'Acuario (Arribado - mortalidad)'!$M$5,"")</f>
        <v/>
      </c>
    </row>
    <row r="44" spans="1:79" x14ac:dyDescent="0.25">
      <c r="A44" s="313" t="str">
        <f>IF(U44&lt;&gt;0,'ORDEN DE CUARENTENA'!$AE$2,"")</f>
        <v/>
      </c>
      <c r="B44" s="184" t="str">
        <f>IF(U44&lt;&gt;0,'ORDEN DE CUARENTENA'!$AE$3,"")</f>
        <v/>
      </c>
      <c r="C44" s="168" t="str">
        <f t="shared" si="1"/>
        <v/>
      </c>
      <c r="D44" s="315" t="str">
        <f>IF(U44&lt;&gt;0,'ORDEN DE CUARENTENA'!$I$6,"")</f>
        <v/>
      </c>
      <c r="E44" s="168" t="str">
        <f>IF(U44&lt;&gt;0,TEXT('ORDEN DE CUARENTENA'!$I$6,"aaa"),"")</f>
        <v/>
      </c>
      <c r="F44" s="167" t="str">
        <f>IF(U44&lt;&gt;0,TEXT('ORDEN DE CUARENTENA'!$I$6,"dd"),"")</f>
        <v/>
      </c>
      <c r="G44" s="166" t="str">
        <f>IF(U44&lt;&gt;0,TEXT('ORDEN DE CUARENTENA'!$I$6,"mm"),"")</f>
        <v/>
      </c>
      <c r="H44" s="165" t="str">
        <f>IF(U44&lt;&gt;0,TEXT('ORDEN DE CUARENTENA'!$I$6,"yyy"),"")</f>
        <v/>
      </c>
      <c r="I44" s="151" t="str">
        <f>IF(U44&lt;&gt;0,'ORDEN DE CUARENTENA'!$H$7,"")</f>
        <v/>
      </c>
      <c r="J44" s="151" t="str">
        <f>IF(U44&lt;&gt;0,'ORDEN DE CUARENTENA'!$H$9,"")</f>
        <v/>
      </c>
      <c r="K44" s="151" t="str">
        <f>IF(U44&lt;&gt;0,'ORDEN DE CUARENTENA'!$Q$9,"")</f>
        <v/>
      </c>
      <c r="L44" s="151" t="str">
        <f>IFERROR(VLOOKUP(U44,Item[],4,FALSE),IFERROR(VLOOKUP(U44,Item2[],4,FALSE),""))</f>
        <v/>
      </c>
      <c r="M44" s="151" t="str">
        <f>IFERROR(VLOOKUP(U44,Item[],5,FALSE),IFERROR(VLOOKUP(U44,Item2[],5,FALSE),""))</f>
        <v/>
      </c>
      <c r="N44" s="151" t="str">
        <f>IFERROR(VLOOKUP(W44,SuscepEARs[],2,FALSE),"")</f>
        <v/>
      </c>
      <c r="O44" s="151" t="str">
        <f>IFERROR(VLOOKUP(DatosAll[[#This Row],[ESPECIE]],CITES[],2,FALSE),"")</f>
        <v/>
      </c>
      <c r="P44" s="151">
        <f>IFERROR(VLOOKUP(T44,Hallazgo[],2,FALSE),"")</f>
        <v>0</v>
      </c>
      <c r="Q44" s="151">
        <f>IFERROR(VLOOKUP(T44,Hallazgo[],3,FALSE),"")</f>
        <v>0</v>
      </c>
      <c r="R44" s="151">
        <f>IFERROR(VLOOKUP(T44,Hallazgo[],4,FALSE),"")</f>
        <v>0</v>
      </c>
      <c r="S44" s="151">
        <f>IFERROR(VLOOKUP(T44,Hallazgo[],5,FALSE),"")</f>
        <v>0</v>
      </c>
      <c r="T44" s="151">
        <f>'Acuario (Arribado - mortalidad)'!C144</f>
        <v>0</v>
      </c>
      <c r="U44" s="151">
        <f>'Acuario (Arribado - mortalidad)'!B144</f>
        <v>0</v>
      </c>
      <c r="V44" s="151" t="str">
        <f>'Acuario (Arribado - mortalidad)'!D144</f>
        <v/>
      </c>
      <c r="W44" s="151" t="str">
        <f>'Acuario (Arribado - mortalidad)'!E144</f>
        <v/>
      </c>
      <c r="X44" s="151">
        <f>'Acuario (Arribado - mortalidad)'!F144</f>
        <v>0</v>
      </c>
      <c r="Y44" s="151">
        <f>'Acuario (Arribado - mortalidad)'!H144</f>
        <v>0</v>
      </c>
      <c r="Z44" s="151">
        <f>'Acuario (Arribado - mortalidad)'!I144</f>
        <v>0</v>
      </c>
      <c r="AA44" s="151">
        <f>'Acuario (Arribado - mortalidad)'!J144</f>
        <v>0</v>
      </c>
      <c r="AB44" s="151" t="str">
        <f>'Acuario (Arribado - mortalidad)'!K144</f>
        <v/>
      </c>
      <c r="AC44" s="320" t="str">
        <f>IFERROR(('Acuario (Arribado - mortalidad)'!K144/DatosAll[[#This Row],[N_INDIVIDUOS]])*100,"")</f>
        <v/>
      </c>
      <c r="AD44" s="320" t="str">
        <f>IFERROR(('Acuario (Arribado - mortalidad)'!O144/DatosAll[[#This Row],[N_INDIVIDUOS]])*100,"")</f>
        <v/>
      </c>
      <c r="AE44" s="320" t="str">
        <f>IFERROR(('Acuario (Arribado - mortalidad)'!BG144/DatosAll[[#This Row],[N_INDIVIDUOS]])*100,"")</f>
        <v/>
      </c>
      <c r="AF44" s="320" t="str">
        <f>IFERROR(('Acuario (Arribado - mortalidad)'!BH144/DatosAll[[#This Row],[N_INDIVIDUOS]])*100,"")</f>
        <v/>
      </c>
      <c r="AG44" s="151">
        <f>'Acuario (Arribado - mortalidad)'!M144</f>
        <v>0</v>
      </c>
      <c r="AH44" s="151" t="str">
        <f>'Acuario (Arribado - mortalidad)'!G144</f>
        <v/>
      </c>
      <c r="AI44" s="151">
        <f>'Acuario (Arribado - mortalidad)'!O144</f>
        <v>0</v>
      </c>
      <c r="AJ44" s="151">
        <f>'Acuario (Arribado - mortalidad)'!P144</f>
        <v>0</v>
      </c>
      <c r="AK44" s="151">
        <f>'Acuario (Arribado - mortalidad)'!Q144</f>
        <v>0</v>
      </c>
      <c r="AL44" s="151">
        <f>'Acuario (Arribado - mortalidad)'!R144</f>
        <v>0</v>
      </c>
      <c r="AM44" s="151">
        <f>'Acuario (Arribado - mortalidad)'!S144</f>
        <v>0</v>
      </c>
      <c r="AN44" s="151">
        <f>'Acuario (Arribado - mortalidad)'!T144</f>
        <v>0</v>
      </c>
      <c r="AO44" s="151">
        <f>'Acuario (Arribado - mortalidad)'!U144</f>
        <v>0</v>
      </c>
      <c r="AP44" s="151">
        <f>'Acuario (Arribado - mortalidad)'!V144</f>
        <v>0</v>
      </c>
      <c r="AQ44" s="151">
        <f>'Acuario (Arribado - mortalidad)'!W144</f>
        <v>0</v>
      </c>
      <c r="AR44" s="151">
        <f>'Acuario (Arribado - mortalidad)'!X144</f>
        <v>0</v>
      </c>
      <c r="AS44" s="151">
        <f>'Acuario (Arribado - mortalidad)'!Y144</f>
        <v>0</v>
      </c>
      <c r="AT44" s="151">
        <f>'Acuario (Arribado - mortalidad)'!Z144</f>
        <v>0</v>
      </c>
      <c r="AU44" s="151">
        <f>'Acuario (Arribado - mortalidad)'!AA144</f>
        <v>0</v>
      </c>
      <c r="AV44" s="151">
        <f>'Acuario (Arribado - mortalidad)'!AB144</f>
        <v>0</v>
      </c>
      <c r="AW44" s="151">
        <f>'Acuario (Arribado - mortalidad)'!AC144</f>
        <v>0</v>
      </c>
      <c r="AX44" s="151">
        <f>'Acuario (Arribado - mortalidad)'!AD144</f>
        <v>0</v>
      </c>
      <c r="AY44" s="151">
        <f>'Acuario (Arribado - mortalidad)'!AE144</f>
        <v>0</v>
      </c>
      <c r="AZ44" s="151">
        <f>'Acuario (Arribado - mortalidad)'!AF144</f>
        <v>0</v>
      </c>
      <c r="BA44" s="151">
        <f>'Acuario (Arribado - mortalidad)'!AG144</f>
        <v>0</v>
      </c>
      <c r="BB44" s="151">
        <f>'Acuario (Arribado - mortalidad)'!AH144</f>
        <v>0</v>
      </c>
      <c r="BC44" s="151">
        <f>'Acuario (Arribado - mortalidad)'!AI144</f>
        <v>0</v>
      </c>
      <c r="BD44" s="151">
        <f>'Acuario (Arribado - mortalidad)'!AJ144</f>
        <v>0</v>
      </c>
      <c r="BE44" s="151">
        <f>'Acuario (Arribado - mortalidad)'!AK144</f>
        <v>0</v>
      </c>
      <c r="BF44" s="151">
        <f>'Acuario (Arribado - mortalidad)'!AL144</f>
        <v>0</v>
      </c>
      <c r="BG44" s="151">
        <f>'Acuario (Arribado - mortalidad)'!AM144</f>
        <v>0</v>
      </c>
      <c r="BH44" s="151">
        <f>'Acuario (Arribado - mortalidad)'!AN144</f>
        <v>0</v>
      </c>
      <c r="BI44" s="151">
        <f>'Acuario (Arribado - mortalidad)'!AO144</f>
        <v>0</v>
      </c>
      <c r="BJ44" s="151">
        <f>'Acuario (Arribado - mortalidad)'!AP144</f>
        <v>0</v>
      </c>
      <c r="BK44" s="151">
        <f>'Acuario (Arribado - mortalidad)'!AQ144</f>
        <v>0</v>
      </c>
      <c r="BL44" s="151">
        <f>'Acuario (Arribado - mortalidad)'!AR144</f>
        <v>0</v>
      </c>
      <c r="BM44" s="151" t="str">
        <f>'Acuario (Arribado - mortalidad)'!AS144</f>
        <v/>
      </c>
      <c r="BN44" s="151">
        <f>'Acuario (Arribado - mortalidad)'!AT144</f>
        <v>0</v>
      </c>
      <c r="BO44" s="151">
        <f>'Acuario (Arribado - mortalidad)'!AU144</f>
        <v>0</v>
      </c>
      <c r="BP44" s="151">
        <f>'Acuario (Arribado - mortalidad)'!AV144</f>
        <v>0</v>
      </c>
      <c r="BQ44" s="151" t="str">
        <f>'Acuario (Arribado - mortalidad)'!AW144</f>
        <v/>
      </c>
      <c r="BR44" s="151">
        <f>'Acuario (Arribado - mortalidad)'!AX144</f>
        <v>0</v>
      </c>
      <c r="BS44" s="151">
        <f>'Acuario (Arribado - mortalidad)'!AY144</f>
        <v>0</v>
      </c>
      <c r="BT44" s="151" t="str">
        <f>'Acuario (Arribado - mortalidad)'!AZ144</f>
        <v/>
      </c>
      <c r="BU44" s="151" t="str">
        <f>'Acuario (Arribado - mortalidad)'!BA144</f>
        <v/>
      </c>
      <c r="BV44" s="151" t="str">
        <f>'Acuario (Arribado - mortalidad)'!BB144</f>
        <v/>
      </c>
      <c r="BW44" s="151" t="str">
        <f>'Acuario (Arribado - mortalidad)'!BC144</f>
        <v/>
      </c>
      <c r="BX44" s="151">
        <f>'Acuario (Arribado - mortalidad)'!BD144</f>
        <v>0</v>
      </c>
      <c r="BY44" s="151" t="str">
        <f>'Acuario (Arribado - mortalidad)'!BE144</f>
        <v/>
      </c>
      <c r="BZ44" s="22" t="str">
        <f>'Acuario (Arribado - mortalidad)'!BF144</f>
        <v/>
      </c>
      <c r="CA44" s="151" t="str">
        <f>IF(U44&lt;&gt;0,'Acuario (Arribado - mortalidad)'!$M$5,"")</f>
        <v/>
      </c>
    </row>
    <row r="45" spans="1:79" x14ac:dyDescent="0.25">
      <c r="A45" s="313" t="str">
        <f>IF(U45&lt;&gt;0,'ORDEN DE CUARENTENA'!$AE$2,"")</f>
        <v/>
      </c>
      <c r="B45" s="184" t="str">
        <f>IF(U45&lt;&gt;0,'ORDEN DE CUARENTENA'!$AE$3,"")</f>
        <v/>
      </c>
      <c r="C45" s="168" t="str">
        <f t="shared" si="1"/>
        <v/>
      </c>
      <c r="D45" s="315" t="str">
        <f>IF(U45&lt;&gt;0,'ORDEN DE CUARENTENA'!$I$6,"")</f>
        <v/>
      </c>
      <c r="E45" s="168" t="str">
        <f>IF(U45&lt;&gt;0,TEXT('ORDEN DE CUARENTENA'!$I$6,"aaa"),"")</f>
        <v/>
      </c>
      <c r="F45" s="167" t="str">
        <f>IF(U45&lt;&gt;0,TEXT('ORDEN DE CUARENTENA'!$I$6,"dd"),"")</f>
        <v/>
      </c>
      <c r="G45" s="166" t="str">
        <f>IF(U45&lt;&gt;0,TEXT('ORDEN DE CUARENTENA'!$I$6,"mm"),"")</f>
        <v/>
      </c>
      <c r="H45" s="165" t="str">
        <f>IF(U45&lt;&gt;0,TEXT('ORDEN DE CUARENTENA'!$I$6,"yyy"),"")</f>
        <v/>
      </c>
      <c r="I45" s="151" t="str">
        <f>IF(U45&lt;&gt;0,'ORDEN DE CUARENTENA'!$H$7,"")</f>
        <v/>
      </c>
      <c r="J45" s="151" t="str">
        <f>IF(U45&lt;&gt;0,'ORDEN DE CUARENTENA'!$H$9,"")</f>
        <v/>
      </c>
      <c r="K45" s="151" t="str">
        <f>IF(U45&lt;&gt;0,'ORDEN DE CUARENTENA'!$Q$9,"")</f>
        <v/>
      </c>
      <c r="L45" s="151" t="str">
        <f>IFERROR(VLOOKUP(U45,Item[],4,FALSE),IFERROR(VLOOKUP(U45,Item2[],4,FALSE),""))</f>
        <v/>
      </c>
      <c r="M45" s="151" t="str">
        <f>IFERROR(VLOOKUP(U45,Item[],5,FALSE),IFERROR(VLOOKUP(U45,Item2[],5,FALSE),""))</f>
        <v/>
      </c>
      <c r="N45" s="151" t="str">
        <f>IFERROR(VLOOKUP(W45,SuscepEARs[],2,FALSE),"")</f>
        <v/>
      </c>
      <c r="O45" s="151" t="str">
        <f>IFERROR(VLOOKUP(DatosAll[[#This Row],[ESPECIE]],CITES[],2,FALSE),"")</f>
        <v/>
      </c>
      <c r="P45" s="151">
        <f>IFERROR(VLOOKUP(T45,Hallazgo[],2,FALSE),"")</f>
        <v>0</v>
      </c>
      <c r="Q45" s="151">
        <f>IFERROR(VLOOKUP(T45,Hallazgo[],3,FALSE),"")</f>
        <v>0</v>
      </c>
      <c r="R45" s="151">
        <f>IFERROR(VLOOKUP(T45,Hallazgo[],4,FALSE),"")</f>
        <v>0</v>
      </c>
      <c r="S45" s="151">
        <f>IFERROR(VLOOKUP(T45,Hallazgo[],5,FALSE),"")</f>
        <v>0</v>
      </c>
      <c r="T45" s="151">
        <f>'Acuario (Arribado - mortalidad)'!C145</f>
        <v>0</v>
      </c>
      <c r="U45" s="151">
        <f>'Acuario (Arribado - mortalidad)'!B145</f>
        <v>0</v>
      </c>
      <c r="V45" s="151" t="str">
        <f>'Acuario (Arribado - mortalidad)'!D145</f>
        <v/>
      </c>
      <c r="W45" s="151" t="str">
        <f>'Acuario (Arribado - mortalidad)'!E145</f>
        <v/>
      </c>
      <c r="X45" s="151">
        <f>'Acuario (Arribado - mortalidad)'!F145</f>
        <v>0</v>
      </c>
      <c r="Y45" s="151">
        <f>'Acuario (Arribado - mortalidad)'!H145</f>
        <v>0</v>
      </c>
      <c r="Z45" s="151">
        <f>'Acuario (Arribado - mortalidad)'!I145</f>
        <v>0</v>
      </c>
      <c r="AA45" s="151">
        <f>'Acuario (Arribado - mortalidad)'!J145</f>
        <v>0</v>
      </c>
      <c r="AB45" s="151" t="str">
        <f>'Acuario (Arribado - mortalidad)'!K145</f>
        <v/>
      </c>
      <c r="AC45" s="320" t="str">
        <f>IFERROR(('Acuario (Arribado - mortalidad)'!K145/DatosAll[[#This Row],[N_INDIVIDUOS]])*100,"")</f>
        <v/>
      </c>
      <c r="AD45" s="320" t="str">
        <f>IFERROR(('Acuario (Arribado - mortalidad)'!O145/DatosAll[[#This Row],[N_INDIVIDUOS]])*100,"")</f>
        <v/>
      </c>
      <c r="AE45" s="320" t="str">
        <f>IFERROR(('Acuario (Arribado - mortalidad)'!BG145/DatosAll[[#This Row],[N_INDIVIDUOS]])*100,"")</f>
        <v/>
      </c>
      <c r="AF45" s="320" t="str">
        <f>IFERROR(('Acuario (Arribado - mortalidad)'!BH145/DatosAll[[#This Row],[N_INDIVIDUOS]])*100,"")</f>
        <v/>
      </c>
      <c r="AG45" s="151">
        <f>'Acuario (Arribado - mortalidad)'!M145</f>
        <v>0</v>
      </c>
      <c r="AH45" s="151" t="str">
        <f>'Acuario (Arribado - mortalidad)'!G145</f>
        <v/>
      </c>
      <c r="AI45" s="151">
        <f>'Acuario (Arribado - mortalidad)'!O145</f>
        <v>0</v>
      </c>
      <c r="AJ45" s="151">
        <f>'Acuario (Arribado - mortalidad)'!P145</f>
        <v>0</v>
      </c>
      <c r="AK45" s="151">
        <f>'Acuario (Arribado - mortalidad)'!Q145</f>
        <v>0</v>
      </c>
      <c r="AL45" s="151">
        <f>'Acuario (Arribado - mortalidad)'!R145</f>
        <v>0</v>
      </c>
      <c r="AM45" s="151">
        <f>'Acuario (Arribado - mortalidad)'!S145</f>
        <v>0</v>
      </c>
      <c r="AN45" s="151">
        <f>'Acuario (Arribado - mortalidad)'!T145</f>
        <v>0</v>
      </c>
      <c r="AO45" s="151">
        <f>'Acuario (Arribado - mortalidad)'!U145</f>
        <v>0</v>
      </c>
      <c r="AP45" s="151">
        <f>'Acuario (Arribado - mortalidad)'!V145</f>
        <v>0</v>
      </c>
      <c r="AQ45" s="151">
        <f>'Acuario (Arribado - mortalidad)'!W145</f>
        <v>0</v>
      </c>
      <c r="AR45" s="151">
        <f>'Acuario (Arribado - mortalidad)'!X145</f>
        <v>0</v>
      </c>
      <c r="AS45" s="151">
        <f>'Acuario (Arribado - mortalidad)'!Y145</f>
        <v>0</v>
      </c>
      <c r="AT45" s="151">
        <f>'Acuario (Arribado - mortalidad)'!Z145</f>
        <v>0</v>
      </c>
      <c r="AU45" s="151">
        <f>'Acuario (Arribado - mortalidad)'!AA145</f>
        <v>0</v>
      </c>
      <c r="AV45" s="151">
        <f>'Acuario (Arribado - mortalidad)'!AB145</f>
        <v>0</v>
      </c>
      <c r="AW45" s="151">
        <f>'Acuario (Arribado - mortalidad)'!AC145</f>
        <v>0</v>
      </c>
      <c r="AX45" s="151">
        <f>'Acuario (Arribado - mortalidad)'!AD145</f>
        <v>0</v>
      </c>
      <c r="AY45" s="151">
        <f>'Acuario (Arribado - mortalidad)'!AE145</f>
        <v>0</v>
      </c>
      <c r="AZ45" s="151">
        <f>'Acuario (Arribado - mortalidad)'!AF145</f>
        <v>0</v>
      </c>
      <c r="BA45" s="151">
        <f>'Acuario (Arribado - mortalidad)'!AG145</f>
        <v>0</v>
      </c>
      <c r="BB45" s="151">
        <f>'Acuario (Arribado - mortalidad)'!AH145</f>
        <v>0</v>
      </c>
      <c r="BC45" s="151">
        <f>'Acuario (Arribado - mortalidad)'!AI145</f>
        <v>0</v>
      </c>
      <c r="BD45" s="151">
        <f>'Acuario (Arribado - mortalidad)'!AJ145</f>
        <v>0</v>
      </c>
      <c r="BE45" s="151">
        <f>'Acuario (Arribado - mortalidad)'!AK145</f>
        <v>0</v>
      </c>
      <c r="BF45" s="151">
        <f>'Acuario (Arribado - mortalidad)'!AL145</f>
        <v>0</v>
      </c>
      <c r="BG45" s="151">
        <f>'Acuario (Arribado - mortalidad)'!AM145</f>
        <v>0</v>
      </c>
      <c r="BH45" s="151">
        <f>'Acuario (Arribado - mortalidad)'!AN145</f>
        <v>0</v>
      </c>
      <c r="BI45" s="151">
        <f>'Acuario (Arribado - mortalidad)'!AO145</f>
        <v>0</v>
      </c>
      <c r="BJ45" s="151">
        <f>'Acuario (Arribado - mortalidad)'!AP145</f>
        <v>0</v>
      </c>
      <c r="BK45" s="151">
        <f>'Acuario (Arribado - mortalidad)'!AQ145</f>
        <v>0</v>
      </c>
      <c r="BL45" s="151">
        <f>'Acuario (Arribado - mortalidad)'!AR145</f>
        <v>0</v>
      </c>
      <c r="BM45" s="151" t="str">
        <f>'Acuario (Arribado - mortalidad)'!AS145</f>
        <v/>
      </c>
      <c r="BN45" s="151">
        <f>'Acuario (Arribado - mortalidad)'!AT145</f>
        <v>0</v>
      </c>
      <c r="BO45" s="151">
        <f>'Acuario (Arribado - mortalidad)'!AU145</f>
        <v>0</v>
      </c>
      <c r="BP45" s="151">
        <f>'Acuario (Arribado - mortalidad)'!AV145</f>
        <v>0</v>
      </c>
      <c r="BQ45" s="151" t="str">
        <f>'Acuario (Arribado - mortalidad)'!AW145</f>
        <v/>
      </c>
      <c r="BR45" s="151">
        <f>'Acuario (Arribado - mortalidad)'!AX145</f>
        <v>0</v>
      </c>
      <c r="BS45" s="151">
        <f>'Acuario (Arribado - mortalidad)'!AY145</f>
        <v>0</v>
      </c>
      <c r="BT45" s="151" t="str">
        <f>'Acuario (Arribado - mortalidad)'!AZ145</f>
        <v/>
      </c>
      <c r="BU45" s="151" t="str">
        <f>'Acuario (Arribado - mortalidad)'!BA145</f>
        <v/>
      </c>
      <c r="BV45" s="151" t="str">
        <f>'Acuario (Arribado - mortalidad)'!BB145</f>
        <v/>
      </c>
      <c r="BW45" s="151" t="str">
        <f>'Acuario (Arribado - mortalidad)'!BC145</f>
        <v/>
      </c>
      <c r="BX45" s="151">
        <f>'Acuario (Arribado - mortalidad)'!BD145</f>
        <v>0</v>
      </c>
      <c r="BY45" s="151" t="str">
        <f>'Acuario (Arribado - mortalidad)'!BE145</f>
        <v/>
      </c>
      <c r="BZ45" s="22" t="str">
        <f>'Acuario (Arribado - mortalidad)'!BF145</f>
        <v/>
      </c>
      <c r="CA45" s="151" t="str">
        <f>IF(U45&lt;&gt;0,'Acuario (Arribado - mortalidad)'!$M$5,"")</f>
        <v/>
      </c>
    </row>
    <row r="46" spans="1:79" x14ac:dyDescent="0.25">
      <c r="A46" s="313" t="str">
        <f>IF(U46&lt;&gt;0,'ORDEN DE CUARENTENA'!$AE$2,"")</f>
        <v/>
      </c>
      <c r="B46" s="184" t="str">
        <f>IF(U46&lt;&gt;0,'ORDEN DE CUARENTENA'!$AE$3,"")</f>
        <v/>
      </c>
      <c r="C46" s="168" t="str">
        <f t="shared" si="1"/>
        <v/>
      </c>
      <c r="D46" s="315" t="str">
        <f>IF(U46&lt;&gt;0,'ORDEN DE CUARENTENA'!$I$6,"")</f>
        <v/>
      </c>
      <c r="E46" s="168" t="str">
        <f>IF(U46&lt;&gt;0,TEXT('ORDEN DE CUARENTENA'!$I$6,"aaa"),"")</f>
        <v/>
      </c>
      <c r="F46" s="167" t="str">
        <f>IF(U46&lt;&gt;0,TEXT('ORDEN DE CUARENTENA'!$I$6,"dd"),"")</f>
        <v/>
      </c>
      <c r="G46" s="166" t="str">
        <f>IF(U46&lt;&gt;0,TEXT('ORDEN DE CUARENTENA'!$I$6,"mm"),"")</f>
        <v/>
      </c>
      <c r="H46" s="165" t="str">
        <f>IF(U46&lt;&gt;0,TEXT('ORDEN DE CUARENTENA'!$I$6,"yyy"),"")</f>
        <v/>
      </c>
      <c r="I46" s="151" t="str">
        <f>IF(U46&lt;&gt;0,'ORDEN DE CUARENTENA'!$H$7,"")</f>
        <v/>
      </c>
      <c r="J46" s="151" t="str">
        <f>IF(U46&lt;&gt;0,'ORDEN DE CUARENTENA'!$H$9,"")</f>
        <v/>
      </c>
      <c r="K46" s="151" t="str">
        <f>IF(U46&lt;&gt;0,'ORDEN DE CUARENTENA'!$Q$9,"")</f>
        <v/>
      </c>
      <c r="L46" s="151" t="str">
        <f>IFERROR(VLOOKUP(U46,Item[],4,FALSE),IFERROR(VLOOKUP(U46,Item2[],4,FALSE),""))</f>
        <v/>
      </c>
      <c r="M46" s="151" t="str">
        <f>IFERROR(VLOOKUP(U46,Item[],5,FALSE),IFERROR(VLOOKUP(U46,Item2[],5,FALSE),""))</f>
        <v/>
      </c>
      <c r="N46" s="151" t="str">
        <f>IFERROR(VLOOKUP(W46,SuscepEARs[],2,FALSE),"")</f>
        <v/>
      </c>
      <c r="O46" s="151" t="str">
        <f>IFERROR(VLOOKUP(DatosAll[[#This Row],[ESPECIE]],CITES[],2,FALSE),"")</f>
        <v/>
      </c>
      <c r="P46" s="151">
        <f>IFERROR(VLOOKUP(T46,Hallazgo[],2,FALSE),"")</f>
        <v>0</v>
      </c>
      <c r="Q46" s="151">
        <f>IFERROR(VLOOKUP(T46,Hallazgo[],3,FALSE),"")</f>
        <v>0</v>
      </c>
      <c r="R46" s="151">
        <f>IFERROR(VLOOKUP(T46,Hallazgo[],4,FALSE),"")</f>
        <v>0</v>
      </c>
      <c r="S46" s="151">
        <f>IFERROR(VLOOKUP(T46,Hallazgo[],5,FALSE),"")</f>
        <v>0</v>
      </c>
      <c r="T46" s="151">
        <f>'Acuario (Arribado - mortalidad)'!C146</f>
        <v>0</v>
      </c>
      <c r="U46" s="151">
        <f>'Acuario (Arribado - mortalidad)'!B146</f>
        <v>0</v>
      </c>
      <c r="V46" s="151" t="str">
        <f>'Acuario (Arribado - mortalidad)'!D146</f>
        <v/>
      </c>
      <c r="W46" s="151" t="str">
        <f>'Acuario (Arribado - mortalidad)'!E146</f>
        <v/>
      </c>
      <c r="X46" s="151">
        <f>'Acuario (Arribado - mortalidad)'!F146</f>
        <v>0</v>
      </c>
      <c r="Y46" s="151">
        <f>'Acuario (Arribado - mortalidad)'!H146</f>
        <v>0</v>
      </c>
      <c r="Z46" s="151">
        <f>'Acuario (Arribado - mortalidad)'!I146</f>
        <v>0</v>
      </c>
      <c r="AA46" s="151">
        <f>'Acuario (Arribado - mortalidad)'!J146</f>
        <v>0</v>
      </c>
      <c r="AB46" s="151" t="str">
        <f>'Acuario (Arribado - mortalidad)'!K146</f>
        <v/>
      </c>
      <c r="AC46" s="320" t="str">
        <f>IFERROR(('Acuario (Arribado - mortalidad)'!K146/DatosAll[[#This Row],[N_INDIVIDUOS]])*100,"")</f>
        <v/>
      </c>
      <c r="AD46" s="320" t="str">
        <f>IFERROR(('Acuario (Arribado - mortalidad)'!O146/DatosAll[[#This Row],[N_INDIVIDUOS]])*100,"")</f>
        <v/>
      </c>
      <c r="AE46" s="320" t="str">
        <f>IFERROR(('Acuario (Arribado - mortalidad)'!BG146/DatosAll[[#This Row],[N_INDIVIDUOS]])*100,"")</f>
        <v/>
      </c>
      <c r="AF46" s="320" t="str">
        <f>IFERROR(('Acuario (Arribado - mortalidad)'!BH146/DatosAll[[#This Row],[N_INDIVIDUOS]])*100,"")</f>
        <v/>
      </c>
      <c r="AG46" s="151">
        <f>'Acuario (Arribado - mortalidad)'!M146</f>
        <v>0</v>
      </c>
      <c r="AH46" s="151" t="str">
        <f>'Acuario (Arribado - mortalidad)'!G146</f>
        <v/>
      </c>
      <c r="AI46" s="151">
        <f>'Acuario (Arribado - mortalidad)'!O146</f>
        <v>0</v>
      </c>
      <c r="AJ46" s="151">
        <f>'Acuario (Arribado - mortalidad)'!P146</f>
        <v>0</v>
      </c>
      <c r="AK46" s="151">
        <f>'Acuario (Arribado - mortalidad)'!Q146</f>
        <v>0</v>
      </c>
      <c r="AL46" s="151">
        <f>'Acuario (Arribado - mortalidad)'!R146</f>
        <v>0</v>
      </c>
      <c r="AM46" s="151">
        <f>'Acuario (Arribado - mortalidad)'!S146</f>
        <v>0</v>
      </c>
      <c r="AN46" s="151">
        <f>'Acuario (Arribado - mortalidad)'!T146</f>
        <v>0</v>
      </c>
      <c r="AO46" s="151">
        <f>'Acuario (Arribado - mortalidad)'!U146</f>
        <v>0</v>
      </c>
      <c r="AP46" s="151">
        <f>'Acuario (Arribado - mortalidad)'!V146</f>
        <v>0</v>
      </c>
      <c r="AQ46" s="151">
        <f>'Acuario (Arribado - mortalidad)'!W146</f>
        <v>0</v>
      </c>
      <c r="AR46" s="151">
        <f>'Acuario (Arribado - mortalidad)'!X146</f>
        <v>0</v>
      </c>
      <c r="AS46" s="151">
        <f>'Acuario (Arribado - mortalidad)'!Y146</f>
        <v>0</v>
      </c>
      <c r="AT46" s="151">
        <f>'Acuario (Arribado - mortalidad)'!Z146</f>
        <v>0</v>
      </c>
      <c r="AU46" s="151">
        <f>'Acuario (Arribado - mortalidad)'!AA146</f>
        <v>0</v>
      </c>
      <c r="AV46" s="151">
        <f>'Acuario (Arribado - mortalidad)'!AB146</f>
        <v>0</v>
      </c>
      <c r="AW46" s="151">
        <f>'Acuario (Arribado - mortalidad)'!AC146</f>
        <v>0</v>
      </c>
      <c r="AX46" s="151">
        <f>'Acuario (Arribado - mortalidad)'!AD146</f>
        <v>0</v>
      </c>
      <c r="AY46" s="151">
        <f>'Acuario (Arribado - mortalidad)'!AE146</f>
        <v>0</v>
      </c>
      <c r="AZ46" s="151">
        <f>'Acuario (Arribado - mortalidad)'!AF146</f>
        <v>0</v>
      </c>
      <c r="BA46" s="151">
        <f>'Acuario (Arribado - mortalidad)'!AG146</f>
        <v>0</v>
      </c>
      <c r="BB46" s="151">
        <f>'Acuario (Arribado - mortalidad)'!AH146</f>
        <v>0</v>
      </c>
      <c r="BC46" s="151">
        <f>'Acuario (Arribado - mortalidad)'!AI146</f>
        <v>0</v>
      </c>
      <c r="BD46" s="151">
        <f>'Acuario (Arribado - mortalidad)'!AJ146</f>
        <v>0</v>
      </c>
      <c r="BE46" s="151">
        <f>'Acuario (Arribado - mortalidad)'!AK146</f>
        <v>0</v>
      </c>
      <c r="BF46" s="151">
        <f>'Acuario (Arribado - mortalidad)'!AL146</f>
        <v>0</v>
      </c>
      <c r="BG46" s="151">
        <f>'Acuario (Arribado - mortalidad)'!AM146</f>
        <v>0</v>
      </c>
      <c r="BH46" s="151">
        <f>'Acuario (Arribado - mortalidad)'!AN146</f>
        <v>0</v>
      </c>
      <c r="BI46" s="151">
        <f>'Acuario (Arribado - mortalidad)'!AO146</f>
        <v>0</v>
      </c>
      <c r="BJ46" s="151">
        <f>'Acuario (Arribado - mortalidad)'!AP146</f>
        <v>0</v>
      </c>
      <c r="BK46" s="151">
        <f>'Acuario (Arribado - mortalidad)'!AQ146</f>
        <v>0</v>
      </c>
      <c r="BL46" s="151">
        <f>'Acuario (Arribado - mortalidad)'!AR146</f>
        <v>0</v>
      </c>
      <c r="BM46" s="151" t="str">
        <f>'Acuario (Arribado - mortalidad)'!AS146</f>
        <v/>
      </c>
      <c r="BN46" s="151">
        <f>'Acuario (Arribado - mortalidad)'!AT146</f>
        <v>0</v>
      </c>
      <c r="BO46" s="151">
        <f>'Acuario (Arribado - mortalidad)'!AU146</f>
        <v>0</v>
      </c>
      <c r="BP46" s="151">
        <f>'Acuario (Arribado - mortalidad)'!AV146</f>
        <v>0</v>
      </c>
      <c r="BQ46" s="151" t="str">
        <f>'Acuario (Arribado - mortalidad)'!AW146</f>
        <v/>
      </c>
      <c r="BR46" s="151">
        <f>'Acuario (Arribado - mortalidad)'!AX146</f>
        <v>0</v>
      </c>
      <c r="BS46" s="151">
        <f>'Acuario (Arribado - mortalidad)'!AY146</f>
        <v>0</v>
      </c>
      <c r="BT46" s="151" t="str">
        <f>'Acuario (Arribado - mortalidad)'!AZ146</f>
        <v/>
      </c>
      <c r="BU46" s="151" t="str">
        <f>'Acuario (Arribado - mortalidad)'!BA146</f>
        <v/>
      </c>
      <c r="BV46" s="151" t="str">
        <f>'Acuario (Arribado - mortalidad)'!BB146</f>
        <v/>
      </c>
      <c r="BW46" s="151" t="str">
        <f>'Acuario (Arribado - mortalidad)'!BC146</f>
        <v/>
      </c>
      <c r="BX46" s="151">
        <f>'Acuario (Arribado - mortalidad)'!BD146</f>
        <v>0</v>
      </c>
      <c r="BY46" s="151" t="str">
        <f>'Acuario (Arribado - mortalidad)'!BE146</f>
        <v/>
      </c>
      <c r="BZ46" s="22" t="str">
        <f>'Acuario (Arribado - mortalidad)'!BF146</f>
        <v/>
      </c>
      <c r="CA46" s="151" t="str">
        <f>IF(U46&lt;&gt;0,'Acuario (Arribado - mortalidad)'!$M$5,"")</f>
        <v/>
      </c>
    </row>
    <row r="47" spans="1:79" x14ac:dyDescent="0.25">
      <c r="A47" s="313" t="str">
        <f>IF(U47&lt;&gt;0,'ORDEN DE CUARENTENA'!$AE$2,"")</f>
        <v/>
      </c>
      <c r="B47" s="184" t="str">
        <f>IF(U47&lt;&gt;0,'ORDEN DE CUARENTENA'!$AE$3,"")</f>
        <v/>
      </c>
      <c r="C47" s="168" t="str">
        <f t="shared" si="1"/>
        <v/>
      </c>
      <c r="D47" s="315" t="str">
        <f>IF(U47&lt;&gt;0,'ORDEN DE CUARENTENA'!$I$6,"")</f>
        <v/>
      </c>
      <c r="E47" s="168" t="str">
        <f>IF(U47&lt;&gt;0,TEXT('ORDEN DE CUARENTENA'!$I$6,"aaa"),"")</f>
        <v/>
      </c>
      <c r="F47" s="167" t="str">
        <f>IF(U47&lt;&gt;0,TEXT('ORDEN DE CUARENTENA'!$I$6,"dd"),"")</f>
        <v/>
      </c>
      <c r="G47" s="166" t="str">
        <f>IF(U47&lt;&gt;0,TEXT('ORDEN DE CUARENTENA'!$I$6,"mm"),"")</f>
        <v/>
      </c>
      <c r="H47" s="165" t="str">
        <f>IF(U47&lt;&gt;0,TEXT('ORDEN DE CUARENTENA'!$I$6,"yyy"),"")</f>
        <v/>
      </c>
      <c r="I47" s="151" t="str">
        <f>IF(U47&lt;&gt;0,'ORDEN DE CUARENTENA'!$H$7,"")</f>
        <v/>
      </c>
      <c r="J47" s="151" t="str">
        <f>IF(U47&lt;&gt;0,'ORDEN DE CUARENTENA'!$H$9,"")</f>
        <v/>
      </c>
      <c r="K47" s="151" t="str">
        <f>IF(U47&lt;&gt;0,'ORDEN DE CUARENTENA'!$Q$9,"")</f>
        <v/>
      </c>
      <c r="L47" s="151" t="str">
        <f>IFERROR(VLOOKUP(U47,Item[],4,FALSE),IFERROR(VLOOKUP(U47,Item2[],4,FALSE),""))</f>
        <v/>
      </c>
      <c r="M47" s="151" t="str">
        <f>IFERROR(VLOOKUP(U47,Item[],5,FALSE),IFERROR(VLOOKUP(U47,Item2[],5,FALSE),""))</f>
        <v/>
      </c>
      <c r="N47" s="151" t="str">
        <f>IFERROR(VLOOKUP(W47,SuscepEARs[],2,FALSE),"")</f>
        <v/>
      </c>
      <c r="O47" s="151" t="str">
        <f>IFERROR(VLOOKUP(DatosAll[[#This Row],[ESPECIE]],CITES[],2,FALSE),"")</f>
        <v/>
      </c>
      <c r="P47" s="151">
        <f>IFERROR(VLOOKUP(T47,Hallazgo[],2,FALSE),"")</f>
        <v>0</v>
      </c>
      <c r="Q47" s="151">
        <f>IFERROR(VLOOKUP(T47,Hallazgo[],3,FALSE),"")</f>
        <v>0</v>
      </c>
      <c r="R47" s="151">
        <f>IFERROR(VLOOKUP(T47,Hallazgo[],4,FALSE),"")</f>
        <v>0</v>
      </c>
      <c r="S47" s="151">
        <f>IFERROR(VLOOKUP(T47,Hallazgo[],5,FALSE),"")</f>
        <v>0</v>
      </c>
      <c r="T47" s="151">
        <f>'Acuario (Arribado - mortalidad)'!C147</f>
        <v>0</v>
      </c>
      <c r="U47" s="151">
        <f>'Acuario (Arribado - mortalidad)'!B147</f>
        <v>0</v>
      </c>
      <c r="V47" s="151" t="str">
        <f>'Acuario (Arribado - mortalidad)'!D147</f>
        <v/>
      </c>
      <c r="W47" s="151" t="str">
        <f>'Acuario (Arribado - mortalidad)'!E147</f>
        <v/>
      </c>
      <c r="X47" s="151">
        <f>'Acuario (Arribado - mortalidad)'!F147</f>
        <v>0</v>
      </c>
      <c r="Y47" s="151">
        <f>'Acuario (Arribado - mortalidad)'!H147</f>
        <v>0</v>
      </c>
      <c r="Z47" s="151">
        <f>'Acuario (Arribado - mortalidad)'!I147</f>
        <v>0</v>
      </c>
      <c r="AA47" s="151">
        <f>'Acuario (Arribado - mortalidad)'!J147</f>
        <v>0</v>
      </c>
      <c r="AB47" s="151" t="str">
        <f>'Acuario (Arribado - mortalidad)'!K147</f>
        <v/>
      </c>
      <c r="AC47" s="320" t="str">
        <f>IFERROR(('Acuario (Arribado - mortalidad)'!K147/DatosAll[[#This Row],[N_INDIVIDUOS]])*100,"")</f>
        <v/>
      </c>
      <c r="AD47" s="320" t="str">
        <f>IFERROR(('Acuario (Arribado - mortalidad)'!O147/DatosAll[[#This Row],[N_INDIVIDUOS]])*100,"")</f>
        <v/>
      </c>
      <c r="AE47" s="320" t="str">
        <f>IFERROR(('Acuario (Arribado - mortalidad)'!BG147/DatosAll[[#This Row],[N_INDIVIDUOS]])*100,"")</f>
        <v/>
      </c>
      <c r="AF47" s="320" t="str">
        <f>IFERROR(('Acuario (Arribado - mortalidad)'!BH147/DatosAll[[#This Row],[N_INDIVIDUOS]])*100,"")</f>
        <v/>
      </c>
      <c r="AG47" s="151">
        <f>'Acuario (Arribado - mortalidad)'!M147</f>
        <v>0</v>
      </c>
      <c r="AH47" s="151" t="str">
        <f>'Acuario (Arribado - mortalidad)'!G147</f>
        <v/>
      </c>
      <c r="AI47" s="151">
        <f>'Acuario (Arribado - mortalidad)'!O147</f>
        <v>0</v>
      </c>
      <c r="AJ47" s="151">
        <f>'Acuario (Arribado - mortalidad)'!P147</f>
        <v>0</v>
      </c>
      <c r="AK47" s="151">
        <f>'Acuario (Arribado - mortalidad)'!Q147</f>
        <v>0</v>
      </c>
      <c r="AL47" s="151">
        <f>'Acuario (Arribado - mortalidad)'!R147</f>
        <v>0</v>
      </c>
      <c r="AM47" s="151">
        <f>'Acuario (Arribado - mortalidad)'!S147</f>
        <v>0</v>
      </c>
      <c r="AN47" s="151">
        <f>'Acuario (Arribado - mortalidad)'!T147</f>
        <v>0</v>
      </c>
      <c r="AO47" s="151">
        <f>'Acuario (Arribado - mortalidad)'!U147</f>
        <v>0</v>
      </c>
      <c r="AP47" s="151">
        <f>'Acuario (Arribado - mortalidad)'!V147</f>
        <v>0</v>
      </c>
      <c r="AQ47" s="151">
        <f>'Acuario (Arribado - mortalidad)'!W147</f>
        <v>0</v>
      </c>
      <c r="AR47" s="151">
        <f>'Acuario (Arribado - mortalidad)'!X147</f>
        <v>0</v>
      </c>
      <c r="AS47" s="151">
        <f>'Acuario (Arribado - mortalidad)'!Y147</f>
        <v>0</v>
      </c>
      <c r="AT47" s="151">
        <f>'Acuario (Arribado - mortalidad)'!Z147</f>
        <v>0</v>
      </c>
      <c r="AU47" s="151">
        <f>'Acuario (Arribado - mortalidad)'!AA147</f>
        <v>0</v>
      </c>
      <c r="AV47" s="151">
        <f>'Acuario (Arribado - mortalidad)'!AB147</f>
        <v>0</v>
      </c>
      <c r="AW47" s="151">
        <f>'Acuario (Arribado - mortalidad)'!AC147</f>
        <v>0</v>
      </c>
      <c r="AX47" s="151">
        <f>'Acuario (Arribado - mortalidad)'!AD147</f>
        <v>0</v>
      </c>
      <c r="AY47" s="151">
        <f>'Acuario (Arribado - mortalidad)'!AE147</f>
        <v>0</v>
      </c>
      <c r="AZ47" s="151">
        <f>'Acuario (Arribado - mortalidad)'!AF147</f>
        <v>0</v>
      </c>
      <c r="BA47" s="151">
        <f>'Acuario (Arribado - mortalidad)'!AG147</f>
        <v>0</v>
      </c>
      <c r="BB47" s="151">
        <f>'Acuario (Arribado - mortalidad)'!AH147</f>
        <v>0</v>
      </c>
      <c r="BC47" s="151">
        <f>'Acuario (Arribado - mortalidad)'!AI147</f>
        <v>0</v>
      </c>
      <c r="BD47" s="151">
        <f>'Acuario (Arribado - mortalidad)'!AJ147</f>
        <v>0</v>
      </c>
      <c r="BE47" s="151">
        <f>'Acuario (Arribado - mortalidad)'!AK147</f>
        <v>0</v>
      </c>
      <c r="BF47" s="151">
        <f>'Acuario (Arribado - mortalidad)'!AL147</f>
        <v>0</v>
      </c>
      <c r="BG47" s="151">
        <f>'Acuario (Arribado - mortalidad)'!AM147</f>
        <v>0</v>
      </c>
      <c r="BH47" s="151">
        <f>'Acuario (Arribado - mortalidad)'!AN147</f>
        <v>0</v>
      </c>
      <c r="BI47" s="151">
        <f>'Acuario (Arribado - mortalidad)'!AO147</f>
        <v>0</v>
      </c>
      <c r="BJ47" s="151">
        <f>'Acuario (Arribado - mortalidad)'!AP147</f>
        <v>0</v>
      </c>
      <c r="BK47" s="151">
        <f>'Acuario (Arribado - mortalidad)'!AQ147</f>
        <v>0</v>
      </c>
      <c r="BL47" s="151">
        <f>'Acuario (Arribado - mortalidad)'!AR147</f>
        <v>0</v>
      </c>
      <c r="BM47" s="151" t="str">
        <f>'Acuario (Arribado - mortalidad)'!AS147</f>
        <v/>
      </c>
      <c r="BN47" s="151">
        <f>'Acuario (Arribado - mortalidad)'!AT147</f>
        <v>0</v>
      </c>
      <c r="BO47" s="151">
        <f>'Acuario (Arribado - mortalidad)'!AU147</f>
        <v>0</v>
      </c>
      <c r="BP47" s="151">
        <f>'Acuario (Arribado - mortalidad)'!AV147</f>
        <v>0</v>
      </c>
      <c r="BQ47" s="151" t="str">
        <f>'Acuario (Arribado - mortalidad)'!AW147</f>
        <v/>
      </c>
      <c r="BR47" s="151">
        <f>'Acuario (Arribado - mortalidad)'!AX147</f>
        <v>0</v>
      </c>
      <c r="BS47" s="151">
        <f>'Acuario (Arribado - mortalidad)'!AY147</f>
        <v>0</v>
      </c>
      <c r="BT47" s="151" t="str">
        <f>'Acuario (Arribado - mortalidad)'!AZ147</f>
        <v/>
      </c>
      <c r="BU47" s="151" t="str">
        <f>'Acuario (Arribado - mortalidad)'!BA147</f>
        <v/>
      </c>
      <c r="BV47" s="151" t="str">
        <f>'Acuario (Arribado - mortalidad)'!BB147</f>
        <v/>
      </c>
      <c r="BW47" s="151" t="str">
        <f>'Acuario (Arribado - mortalidad)'!BC147</f>
        <v/>
      </c>
      <c r="BX47" s="151">
        <f>'Acuario (Arribado - mortalidad)'!BD147</f>
        <v>0</v>
      </c>
      <c r="BY47" s="151" t="str">
        <f>'Acuario (Arribado - mortalidad)'!BE147</f>
        <v/>
      </c>
      <c r="BZ47" s="22" t="str">
        <f>'Acuario (Arribado - mortalidad)'!BF147</f>
        <v/>
      </c>
      <c r="CA47" s="151" t="str">
        <f>IF(U47&lt;&gt;0,'Acuario (Arribado - mortalidad)'!$M$5,"")</f>
        <v/>
      </c>
    </row>
    <row r="48" spans="1:79" x14ac:dyDescent="0.25">
      <c r="A48" s="313" t="str">
        <f>IF(U48&lt;&gt;0,'ORDEN DE CUARENTENA'!$AE$2,"")</f>
        <v/>
      </c>
      <c r="B48" s="184" t="str">
        <f>IF(U48&lt;&gt;0,'ORDEN DE CUARENTENA'!$AE$3,"")</f>
        <v/>
      </c>
      <c r="C48" s="168" t="str">
        <f t="shared" si="1"/>
        <v/>
      </c>
      <c r="D48" s="315" t="str">
        <f>IF(U48&lt;&gt;0,'ORDEN DE CUARENTENA'!$I$6,"")</f>
        <v/>
      </c>
      <c r="E48" s="168" t="str">
        <f>IF(U48&lt;&gt;0,TEXT('ORDEN DE CUARENTENA'!$I$6,"aaa"),"")</f>
        <v/>
      </c>
      <c r="F48" s="167" t="str">
        <f>IF(U48&lt;&gt;0,TEXT('ORDEN DE CUARENTENA'!$I$6,"dd"),"")</f>
        <v/>
      </c>
      <c r="G48" s="166" t="str">
        <f>IF(U48&lt;&gt;0,TEXT('ORDEN DE CUARENTENA'!$I$6,"mm"),"")</f>
        <v/>
      </c>
      <c r="H48" s="165" t="str">
        <f>IF(U48&lt;&gt;0,TEXT('ORDEN DE CUARENTENA'!$I$6,"yyy"),"")</f>
        <v/>
      </c>
      <c r="I48" s="151" t="str">
        <f>IF(U48&lt;&gt;0,'ORDEN DE CUARENTENA'!$H$7,"")</f>
        <v/>
      </c>
      <c r="J48" s="151" t="str">
        <f>IF(U48&lt;&gt;0,'ORDEN DE CUARENTENA'!$H$9,"")</f>
        <v/>
      </c>
      <c r="K48" s="151" t="str">
        <f>IF(U48&lt;&gt;0,'ORDEN DE CUARENTENA'!$Q$9,"")</f>
        <v/>
      </c>
      <c r="L48" s="151" t="str">
        <f>IFERROR(VLOOKUP(U48,Item[],4,FALSE),IFERROR(VLOOKUP(U48,Item2[],4,FALSE),""))</f>
        <v/>
      </c>
      <c r="M48" s="151" t="str">
        <f>IFERROR(VLOOKUP(U48,Item[],5,FALSE),IFERROR(VLOOKUP(U48,Item2[],5,FALSE),""))</f>
        <v/>
      </c>
      <c r="N48" s="151" t="str">
        <f>IFERROR(VLOOKUP(W48,SuscepEARs[],2,FALSE),"")</f>
        <v/>
      </c>
      <c r="O48" s="151" t="str">
        <f>IFERROR(VLOOKUP(DatosAll[[#This Row],[ESPECIE]],CITES[],2,FALSE),"")</f>
        <v/>
      </c>
      <c r="P48" s="151">
        <f>IFERROR(VLOOKUP(T48,Hallazgo[],2,FALSE),"")</f>
        <v>0</v>
      </c>
      <c r="Q48" s="151">
        <f>IFERROR(VLOOKUP(T48,Hallazgo[],3,FALSE),"")</f>
        <v>0</v>
      </c>
      <c r="R48" s="151">
        <f>IFERROR(VLOOKUP(T48,Hallazgo[],4,FALSE),"")</f>
        <v>0</v>
      </c>
      <c r="S48" s="151">
        <f>IFERROR(VLOOKUP(T48,Hallazgo[],5,FALSE),"")</f>
        <v>0</v>
      </c>
      <c r="T48" s="151">
        <f>'Acuario (Arribado - mortalidad)'!C148</f>
        <v>0</v>
      </c>
      <c r="U48" s="151">
        <f>'Acuario (Arribado - mortalidad)'!B148</f>
        <v>0</v>
      </c>
      <c r="V48" s="151" t="str">
        <f>'Acuario (Arribado - mortalidad)'!D148</f>
        <v/>
      </c>
      <c r="W48" s="151" t="str">
        <f>'Acuario (Arribado - mortalidad)'!E148</f>
        <v/>
      </c>
      <c r="X48" s="151">
        <f>'Acuario (Arribado - mortalidad)'!F148</f>
        <v>0</v>
      </c>
      <c r="Y48" s="151">
        <f>'Acuario (Arribado - mortalidad)'!H148</f>
        <v>0</v>
      </c>
      <c r="Z48" s="151">
        <f>'Acuario (Arribado - mortalidad)'!I148</f>
        <v>0</v>
      </c>
      <c r="AA48" s="151">
        <f>'Acuario (Arribado - mortalidad)'!J148</f>
        <v>0</v>
      </c>
      <c r="AB48" s="151" t="str">
        <f>'Acuario (Arribado - mortalidad)'!K148</f>
        <v/>
      </c>
      <c r="AC48" s="320" t="str">
        <f>IFERROR(('Acuario (Arribado - mortalidad)'!K148/DatosAll[[#This Row],[N_INDIVIDUOS]])*100,"")</f>
        <v/>
      </c>
      <c r="AD48" s="320" t="str">
        <f>IFERROR(('Acuario (Arribado - mortalidad)'!O148/DatosAll[[#This Row],[N_INDIVIDUOS]])*100,"")</f>
        <v/>
      </c>
      <c r="AE48" s="320" t="str">
        <f>IFERROR(('Acuario (Arribado - mortalidad)'!BG148/DatosAll[[#This Row],[N_INDIVIDUOS]])*100,"")</f>
        <v/>
      </c>
      <c r="AF48" s="320" t="str">
        <f>IFERROR(('Acuario (Arribado - mortalidad)'!BH148/DatosAll[[#This Row],[N_INDIVIDUOS]])*100,"")</f>
        <v/>
      </c>
      <c r="AG48" s="151">
        <f>'Acuario (Arribado - mortalidad)'!M148</f>
        <v>0</v>
      </c>
      <c r="AH48" s="151" t="str">
        <f>'Acuario (Arribado - mortalidad)'!G148</f>
        <v/>
      </c>
      <c r="AI48" s="151">
        <f>'Acuario (Arribado - mortalidad)'!O148</f>
        <v>0</v>
      </c>
      <c r="AJ48" s="151">
        <f>'Acuario (Arribado - mortalidad)'!P148</f>
        <v>0</v>
      </c>
      <c r="AK48" s="151">
        <f>'Acuario (Arribado - mortalidad)'!Q148</f>
        <v>0</v>
      </c>
      <c r="AL48" s="151">
        <f>'Acuario (Arribado - mortalidad)'!R148</f>
        <v>0</v>
      </c>
      <c r="AM48" s="151">
        <f>'Acuario (Arribado - mortalidad)'!S148</f>
        <v>0</v>
      </c>
      <c r="AN48" s="151">
        <f>'Acuario (Arribado - mortalidad)'!T148</f>
        <v>0</v>
      </c>
      <c r="AO48" s="151">
        <f>'Acuario (Arribado - mortalidad)'!U148</f>
        <v>0</v>
      </c>
      <c r="AP48" s="151">
        <f>'Acuario (Arribado - mortalidad)'!V148</f>
        <v>0</v>
      </c>
      <c r="AQ48" s="151">
        <f>'Acuario (Arribado - mortalidad)'!W148</f>
        <v>0</v>
      </c>
      <c r="AR48" s="151">
        <f>'Acuario (Arribado - mortalidad)'!X148</f>
        <v>0</v>
      </c>
      <c r="AS48" s="151">
        <f>'Acuario (Arribado - mortalidad)'!Y148</f>
        <v>0</v>
      </c>
      <c r="AT48" s="151">
        <f>'Acuario (Arribado - mortalidad)'!Z148</f>
        <v>0</v>
      </c>
      <c r="AU48" s="151">
        <f>'Acuario (Arribado - mortalidad)'!AA148</f>
        <v>0</v>
      </c>
      <c r="AV48" s="151">
        <f>'Acuario (Arribado - mortalidad)'!AB148</f>
        <v>0</v>
      </c>
      <c r="AW48" s="151">
        <f>'Acuario (Arribado - mortalidad)'!AC148</f>
        <v>0</v>
      </c>
      <c r="AX48" s="151">
        <f>'Acuario (Arribado - mortalidad)'!AD148</f>
        <v>0</v>
      </c>
      <c r="AY48" s="151">
        <f>'Acuario (Arribado - mortalidad)'!AE148</f>
        <v>0</v>
      </c>
      <c r="AZ48" s="151">
        <f>'Acuario (Arribado - mortalidad)'!AF148</f>
        <v>0</v>
      </c>
      <c r="BA48" s="151">
        <f>'Acuario (Arribado - mortalidad)'!AG148</f>
        <v>0</v>
      </c>
      <c r="BB48" s="151">
        <f>'Acuario (Arribado - mortalidad)'!AH148</f>
        <v>0</v>
      </c>
      <c r="BC48" s="151">
        <f>'Acuario (Arribado - mortalidad)'!AI148</f>
        <v>0</v>
      </c>
      <c r="BD48" s="151">
        <f>'Acuario (Arribado - mortalidad)'!AJ148</f>
        <v>0</v>
      </c>
      <c r="BE48" s="151">
        <f>'Acuario (Arribado - mortalidad)'!AK148</f>
        <v>0</v>
      </c>
      <c r="BF48" s="151">
        <f>'Acuario (Arribado - mortalidad)'!AL148</f>
        <v>0</v>
      </c>
      <c r="BG48" s="151">
        <f>'Acuario (Arribado - mortalidad)'!AM148</f>
        <v>0</v>
      </c>
      <c r="BH48" s="151">
        <f>'Acuario (Arribado - mortalidad)'!AN148</f>
        <v>0</v>
      </c>
      <c r="BI48" s="151">
        <f>'Acuario (Arribado - mortalidad)'!AO148</f>
        <v>0</v>
      </c>
      <c r="BJ48" s="151">
        <f>'Acuario (Arribado - mortalidad)'!AP148</f>
        <v>0</v>
      </c>
      <c r="BK48" s="151">
        <f>'Acuario (Arribado - mortalidad)'!AQ148</f>
        <v>0</v>
      </c>
      <c r="BL48" s="151">
        <f>'Acuario (Arribado - mortalidad)'!AR148</f>
        <v>0</v>
      </c>
      <c r="BM48" s="151" t="str">
        <f>'Acuario (Arribado - mortalidad)'!AS148</f>
        <v/>
      </c>
      <c r="BN48" s="151">
        <f>'Acuario (Arribado - mortalidad)'!AT148</f>
        <v>0</v>
      </c>
      <c r="BO48" s="151">
        <f>'Acuario (Arribado - mortalidad)'!AU148</f>
        <v>0</v>
      </c>
      <c r="BP48" s="151">
        <f>'Acuario (Arribado - mortalidad)'!AV148</f>
        <v>0</v>
      </c>
      <c r="BQ48" s="151" t="str">
        <f>'Acuario (Arribado - mortalidad)'!AW148</f>
        <v/>
      </c>
      <c r="BR48" s="151">
        <f>'Acuario (Arribado - mortalidad)'!AX148</f>
        <v>0</v>
      </c>
      <c r="BS48" s="151">
        <f>'Acuario (Arribado - mortalidad)'!AY148</f>
        <v>0</v>
      </c>
      <c r="BT48" s="151" t="str">
        <f>'Acuario (Arribado - mortalidad)'!AZ148</f>
        <v/>
      </c>
      <c r="BU48" s="151" t="str">
        <f>'Acuario (Arribado - mortalidad)'!BA148</f>
        <v/>
      </c>
      <c r="BV48" s="151" t="str">
        <f>'Acuario (Arribado - mortalidad)'!BB148</f>
        <v/>
      </c>
      <c r="BW48" s="151" t="str">
        <f>'Acuario (Arribado - mortalidad)'!BC148</f>
        <v/>
      </c>
      <c r="BX48" s="151">
        <f>'Acuario (Arribado - mortalidad)'!BD148</f>
        <v>0</v>
      </c>
      <c r="BY48" s="151" t="str">
        <f>'Acuario (Arribado - mortalidad)'!BE148</f>
        <v/>
      </c>
      <c r="BZ48" s="22" t="str">
        <f>'Acuario (Arribado - mortalidad)'!BF148</f>
        <v/>
      </c>
      <c r="CA48" s="151" t="str">
        <f>IF(U48&lt;&gt;0,'Acuario (Arribado - mortalidad)'!$M$5,"")</f>
        <v/>
      </c>
    </row>
    <row r="49" spans="1:79" x14ac:dyDescent="0.25">
      <c r="A49" s="313" t="str">
        <f>IF(U49&lt;&gt;0,'ORDEN DE CUARENTENA'!$AE$2,"")</f>
        <v/>
      </c>
      <c r="B49" s="184" t="str">
        <f>IF(U49&lt;&gt;0,'ORDEN DE CUARENTENA'!$AE$3,"")</f>
        <v/>
      </c>
      <c r="C49" s="168" t="str">
        <f t="shared" si="1"/>
        <v/>
      </c>
      <c r="D49" s="315" t="str">
        <f>IF(U49&lt;&gt;0,'ORDEN DE CUARENTENA'!$I$6,"")</f>
        <v/>
      </c>
      <c r="E49" s="168" t="str">
        <f>IF(U49&lt;&gt;0,TEXT('ORDEN DE CUARENTENA'!$I$6,"aaa"),"")</f>
        <v/>
      </c>
      <c r="F49" s="167" t="str">
        <f>IF(U49&lt;&gt;0,TEXT('ORDEN DE CUARENTENA'!$I$6,"dd"),"")</f>
        <v/>
      </c>
      <c r="G49" s="166" t="str">
        <f>IF(U49&lt;&gt;0,TEXT('ORDEN DE CUARENTENA'!$I$6,"mm"),"")</f>
        <v/>
      </c>
      <c r="H49" s="165" t="str">
        <f>IF(U49&lt;&gt;0,TEXT('ORDEN DE CUARENTENA'!$I$6,"yyy"),"")</f>
        <v/>
      </c>
      <c r="I49" s="151" t="str">
        <f>IF(U49&lt;&gt;0,'ORDEN DE CUARENTENA'!$H$7,"")</f>
        <v/>
      </c>
      <c r="J49" s="151" t="str">
        <f>IF(U49&lt;&gt;0,'ORDEN DE CUARENTENA'!$H$9,"")</f>
        <v/>
      </c>
      <c r="K49" s="151" t="str">
        <f>IF(U49&lt;&gt;0,'ORDEN DE CUARENTENA'!$Q$9,"")</f>
        <v/>
      </c>
      <c r="L49" s="151" t="str">
        <f>IFERROR(VLOOKUP(U49,Item[],4,FALSE),IFERROR(VLOOKUP(U49,Item2[],4,FALSE),""))</f>
        <v/>
      </c>
      <c r="M49" s="151" t="str">
        <f>IFERROR(VLOOKUP(U49,Item[],5,FALSE),IFERROR(VLOOKUP(U49,Item2[],5,FALSE),""))</f>
        <v/>
      </c>
      <c r="N49" s="151" t="str">
        <f>IFERROR(VLOOKUP(W49,SuscepEARs[],2,FALSE),"")</f>
        <v/>
      </c>
      <c r="O49" s="151" t="str">
        <f>IFERROR(VLOOKUP(DatosAll[[#This Row],[ESPECIE]],CITES[],2,FALSE),"")</f>
        <v/>
      </c>
      <c r="P49" s="151">
        <f>IFERROR(VLOOKUP(T49,Hallazgo[],2,FALSE),"")</f>
        <v>0</v>
      </c>
      <c r="Q49" s="151">
        <f>IFERROR(VLOOKUP(T49,Hallazgo[],3,FALSE),"")</f>
        <v>0</v>
      </c>
      <c r="R49" s="151">
        <f>IFERROR(VLOOKUP(T49,Hallazgo[],4,FALSE),"")</f>
        <v>0</v>
      </c>
      <c r="S49" s="151">
        <f>IFERROR(VLOOKUP(T49,Hallazgo[],5,FALSE),"")</f>
        <v>0</v>
      </c>
      <c r="T49" s="151">
        <f>'Acuario (Arribado - mortalidad)'!C149</f>
        <v>0</v>
      </c>
      <c r="U49" s="151">
        <f>'Acuario (Arribado - mortalidad)'!B149</f>
        <v>0</v>
      </c>
      <c r="V49" s="151" t="str">
        <f>'Acuario (Arribado - mortalidad)'!D149</f>
        <v/>
      </c>
      <c r="W49" s="151" t="str">
        <f>'Acuario (Arribado - mortalidad)'!E149</f>
        <v/>
      </c>
      <c r="X49" s="151">
        <f>'Acuario (Arribado - mortalidad)'!F149</f>
        <v>0</v>
      </c>
      <c r="Y49" s="151">
        <f>'Acuario (Arribado - mortalidad)'!H149</f>
        <v>0</v>
      </c>
      <c r="Z49" s="151">
        <f>'Acuario (Arribado - mortalidad)'!I149</f>
        <v>0</v>
      </c>
      <c r="AA49" s="151">
        <f>'Acuario (Arribado - mortalidad)'!J149</f>
        <v>0</v>
      </c>
      <c r="AB49" s="151" t="str">
        <f>'Acuario (Arribado - mortalidad)'!K149</f>
        <v/>
      </c>
      <c r="AC49" s="320" t="str">
        <f>IFERROR(('Acuario (Arribado - mortalidad)'!K149/DatosAll[[#This Row],[N_INDIVIDUOS]])*100,"")</f>
        <v/>
      </c>
      <c r="AD49" s="320" t="str">
        <f>IFERROR(('Acuario (Arribado - mortalidad)'!O149/DatosAll[[#This Row],[N_INDIVIDUOS]])*100,"")</f>
        <v/>
      </c>
      <c r="AE49" s="320" t="str">
        <f>IFERROR(('Acuario (Arribado - mortalidad)'!BG149/DatosAll[[#This Row],[N_INDIVIDUOS]])*100,"")</f>
        <v/>
      </c>
      <c r="AF49" s="320" t="str">
        <f>IFERROR(('Acuario (Arribado - mortalidad)'!BH149/DatosAll[[#This Row],[N_INDIVIDUOS]])*100,"")</f>
        <v/>
      </c>
      <c r="AG49" s="151">
        <f>'Acuario (Arribado - mortalidad)'!M149</f>
        <v>0</v>
      </c>
      <c r="AH49" s="151" t="str">
        <f>'Acuario (Arribado - mortalidad)'!G149</f>
        <v/>
      </c>
      <c r="AI49" s="151">
        <f>'Acuario (Arribado - mortalidad)'!O149</f>
        <v>0</v>
      </c>
      <c r="AJ49" s="151">
        <f>'Acuario (Arribado - mortalidad)'!P149</f>
        <v>0</v>
      </c>
      <c r="AK49" s="151">
        <f>'Acuario (Arribado - mortalidad)'!Q149</f>
        <v>0</v>
      </c>
      <c r="AL49" s="151">
        <f>'Acuario (Arribado - mortalidad)'!R149</f>
        <v>0</v>
      </c>
      <c r="AM49" s="151">
        <f>'Acuario (Arribado - mortalidad)'!S149</f>
        <v>0</v>
      </c>
      <c r="AN49" s="151">
        <f>'Acuario (Arribado - mortalidad)'!T149</f>
        <v>0</v>
      </c>
      <c r="AO49" s="151">
        <f>'Acuario (Arribado - mortalidad)'!U149</f>
        <v>0</v>
      </c>
      <c r="AP49" s="151">
        <f>'Acuario (Arribado - mortalidad)'!V149</f>
        <v>0</v>
      </c>
      <c r="AQ49" s="151">
        <f>'Acuario (Arribado - mortalidad)'!W149</f>
        <v>0</v>
      </c>
      <c r="AR49" s="151">
        <f>'Acuario (Arribado - mortalidad)'!X149</f>
        <v>0</v>
      </c>
      <c r="AS49" s="151">
        <f>'Acuario (Arribado - mortalidad)'!Y149</f>
        <v>0</v>
      </c>
      <c r="AT49" s="151">
        <f>'Acuario (Arribado - mortalidad)'!Z149</f>
        <v>0</v>
      </c>
      <c r="AU49" s="151">
        <f>'Acuario (Arribado - mortalidad)'!AA149</f>
        <v>0</v>
      </c>
      <c r="AV49" s="151">
        <f>'Acuario (Arribado - mortalidad)'!AB149</f>
        <v>0</v>
      </c>
      <c r="AW49" s="151">
        <f>'Acuario (Arribado - mortalidad)'!AC149</f>
        <v>0</v>
      </c>
      <c r="AX49" s="151">
        <f>'Acuario (Arribado - mortalidad)'!AD149</f>
        <v>0</v>
      </c>
      <c r="AY49" s="151">
        <f>'Acuario (Arribado - mortalidad)'!AE149</f>
        <v>0</v>
      </c>
      <c r="AZ49" s="151">
        <f>'Acuario (Arribado - mortalidad)'!AF149</f>
        <v>0</v>
      </c>
      <c r="BA49" s="151">
        <f>'Acuario (Arribado - mortalidad)'!AG149</f>
        <v>0</v>
      </c>
      <c r="BB49" s="151">
        <f>'Acuario (Arribado - mortalidad)'!AH149</f>
        <v>0</v>
      </c>
      <c r="BC49" s="151">
        <f>'Acuario (Arribado - mortalidad)'!AI149</f>
        <v>0</v>
      </c>
      <c r="BD49" s="151">
        <f>'Acuario (Arribado - mortalidad)'!AJ149</f>
        <v>0</v>
      </c>
      <c r="BE49" s="151">
        <f>'Acuario (Arribado - mortalidad)'!AK149</f>
        <v>0</v>
      </c>
      <c r="BF49" s="151">
        <f>'Acuario (Arribado - mortalidad)'!AL149</f>
        <v>0</v>
      </c>
      <c r="BG49" s="151">
        <f>'Acuario (Arribado - mortalidad)'!AM149</f>
        <v>0</v>
      </c>
      <c r="BH49" s="151">
        <f>'Acuario (Arribado - mortalidad)'!AN149</f>
        <v>0</v>
      </c>
      <c r="BI49" s="151">
        <f>'Acuario (Arribado - mortalidad)'!AO149</f>
        <v>0</v>
      </c>
      <c r="BJ49" s="151">
        <f>'Acuario (Arribado - mortalidad)'!AP149</f>
        <v>0</v>
      </c>
      <c r="BK49" s="151">
        <f>'Acuario (Arribado - mortalidad)'!AQ149</f>
        <v>0</v>
      </c>
      <c r="BL49" s="151">
        <f>'Acuario (Arribado - mortalidad)'!AR149</f>
        <v>0</v>
      </c>
      <c r="BM49" s="151" t="str">
        <f>'Acuario (Arribado - mortalidad)'!AS149</f>
        <v/>
      </c>
      <c r="BN49" s="151">
        <f>'Acuario (Arribado - mortalidad)'!AT149</f>
        <v>0</v>
      </c>
      <c r="BO49" s="151">
        <f>'Acuario (Arribado - mortalidad)'!AU149</f>
        <v>0</v>
      </c>
      <c r="BP49" s="151">
        <f>'Acuario (Arribado - mortalidad)'!AV149</f>
        <v>0</v>
      </c>
      <c r="BQ49" s="151" t="str">
        <f>'Acuario (Arribado - mortalidad)'!AW149</f>
        <v/>
      </c>
      <c r="BR49" s="151">
        <f>'Acuario (Arribado - mortalidad)'!AX149</f>
        <v>0</v>
      </c>
      <c r="BS49" s="151">
        <f>'Acuario (Arribado - mortalidad)'!AY149</f>
        <v>0</v>
      </c>
      <c r="BT49" s="151" t="str">
        <f>'Acuario (Arribado - mortalidad)'!AZ149</f>
        <v/>
      </c>
      <c r="BU49" s="151" t="str">
        <f>'Acuario (Arribado - mortalidad)'!BA149</f>
        <v/>
      </c>
      <c r="BV49" s="151" t="str">
        <f>'Acuario (Arribado - mortalidad)'!BB149</f>
        <v/>
      </c>
      <c r="BW49" s="151" t="str">
        <f>'Acuario (Arribado - mortalidad)'!BC149</f>
        <v/>
      </c>
      <c r="BX49" s="151">
        <f>'Acuario (Arribado - mortalidad)'!BD149</f>
        <v>0</v>
      </c>
      <c r="BY49" s="151" t="str">
        <f>'Acuario (Arribado - mortalidad)'!BE149</f>
        <v/>
      </c>
      <c r="BZ49" s="22" t="str">
        <f>'Acuario (Arribado - mortalidad)'!BF149</f>
        <v/>
      </c>
      <c r="CA49" s="151" t="str">
        <f>IF(U49&lt;&gt;0,'Acuario (Arribado - mortalidad)'!$M$5,"")</f>
        <v/>
      </c>
    </row>
    <row r="50" spans="1:79" x14ac:dyDescent="0.25">
      <c r="A50" s="313" t="str">
        <f>IF(U50&lt;&gt;0,'ORDEN DE CUARENTENA'!$AE$2,"")</f>
        <v/>
      </c>
      <c r="B50" s="184" t="str">
        <f>IF(U50&lt;&gt;0,'ORDEN DE CUARENTENA'!$AE$3,"")</f>
        <v/>
      </c>
      <c r="C50" s="168" t="str">
        <f t="shared" si="1"/>
        <v/>
      </c>
      <c r="D50" s="315" t="str">
        <f>IF(U50&lt;&gt;0,'ORDEN DE CUARENTENA'!$I$6,"")</f>
        <v/>
      </c>
      <c r="E50" s="168" t="str">
        <f>IF(U50&lt;&gt;0,TEXT('ORDEN DE CUARENTENA'!$I$6,"aaa"),"")</f>
        <v/>
      </c>
      <c r="F50" s="167" t="str">
        <f>IF(U50&lt;&gt;0,TEXT('ORDEN DE CUARENTENA'!$I$6,"dd"),"")</f>
        <v/>
      </c>
      <c r="G50" s="166" t="str">
        <f>IF(U50&lt;&gt;0,TEXT('ORDEN DE CUARENTENA'!$I$6,"mm"),"")</f>
        <v/>
      </c>
      <c r="H50" s="165" t="str">
        <f>IF(U50&lt;&gt;0,TEXT('ORDEN DE CUARENTENA'!$I$6,"yyy"),"")</f>
        <v/>
      </c>
      <c r="I50" s="151" t="str">
        <f>IF(U50&lt;&gt;0,'ORDEN DE CUARENTENA'!$H$7,"")</f>
        <v/>
      </c>
      <c r="J50" s="151" t="str">
        <f>IF(U50&lt;&gt;0,'ORDEN DE CUARENTENA'!$H$9,"")</f>
        <v/>
      </c>
      <c r="K50" s="151" t="str">
        <f>IF(U50&lt;&gt;0,'ORDEN DE CUARENTENA'!$Q$9,"")</f>
        <v/>
      </c>
      <c r="L50" s="151" t="str">
        <f>IFERROR(VLOOKUP(U50,Item[],4,FALSE),IFERROR(VLOOKUP(U50,Item2[],4,FALSE),""))</f>
        <v/>
      </c>
      <c r="M50" s="151" t="str">
        <f>IFERROR(VLOOKUP(U50,Item[],5,FALSE),IFERROR(VLOOKUP(U50,Item2[],5,FALSE),""))</f>
        <v/>
      </c>
      <c r="N50" s="151" t="str">
        <f>IFERROR(VLOOKUP(W50,SuscepEARs[],2,FALSE),"")</f>
        <v/>
      </c>
      <c r="O50" s="151" t="str">
        <f>IFERROR(VLOOKUP(DatosAll[[#This Row],[ESPECIE]],CITES[],2,FALSE),"")</f>
        <v/>
      </c>
      <c r="P50" s="151">
        <f>IFERROR(VLOOKUP(T50,Hallazgo[],2,FALSE),"")</f>
        <v>0</v>
      </c>
      <c r="Q50" s="151">
        <f>IFERROR(VLOOKUP(T50,Hallazgo[],3,FALSE),"")</f>
        <v>0</v>
      </c>
      <c r="R50" s="151">
        <f>IFERROR(VLOOKUP(T50,Hallazgo[],4,FALSE),"")</f>
        <v>0</v>
      </c>
      <c r="S50" s="151">
        <f>IFERROR(VLOOKUP(T50,Hallazgo[],5,FALSE),"")</f>
        <v>0</v>
      </c>
      <c r="T50" s="151">
        <f>'Acuario (Arribado - mortalidad)'!C150</f>
        <v>0</v>
      </c>
      <c r="U50" s="151">
        <f>'Acuario (Arribado - mortalidad)'!B150</f>
        <v>0</v>
      </c>
      <c r="V50" s="151" t="str">
        <f>'Acuario (Arribado - mortalidad)'!D150</f>
        <v/>
      </c>
      <c r="W50" s="151" t="str">
        <f>'Acuario (Arribado - mortalidad)'!E150</f>
        <v/>
      </c>
      <c r="X50" s="151">
        <f>'Acuario (Arribado - mortalidad)'!F150</f>
        <v>0</v>
      </c>
      <c r="Y50" s="151">
        <f>'Acuario (Arribado - mortalidad)'!H150</f>
        <v>0</v>
      </c>
      <c r="Z50" s="151">
        <f>'Acuario (Arribado - mortalidad)'!I150</f>
        <v>0</v>
      </c>
      <c r="AA50" s="151">
        <f>'Acuario (Arribado - mortalidad)'!J150</f>
        <v>0</v>
      </c>
      <c r="AB50" s="151" t="str">
        <f>'Acuario (Arribado - mortalidad)'!K150</f>
        <v/>
      </c>
      <c r="AC50" s="320" t="str">
        <f>IFERROR(('Acuario (Arribado - mortalidad)'!K150/DatosAll[[#This Row],[N_INDIVIDUOS]])*100,"")</f>
        <v/>
      </c>
      <c r="AD50" s="320" t="str">
        <f>IFERROR(('Acuario (Arribado - mortalidad)'!O150/DatosAll[[#This Row],[N_INDIVIDUOS]])*100,"")</f>
        <v/>
      </c>
      <c r="AE50" s="320" t="str">
        <f>IFERROR(('Acuario (Arribado - mortalidad)'!BG150/DatosAll[[#This Row],[N_INDIVIDUOS]])*100,"")</f>
        <v/>
      </c>
      <c r="AF50" s="320" t="str">
        <f>IFERROR(('Acuario (Arribado - mortalidad)'!BH150/DatosAll[[#This Row],[N_INDIVIDUOS]])*100,"")</f>
        <v/>
      </c>
      <c r="AG50" s="151">
        <f>'Acuario (Arribado - mortalidad)'!M150</f>
        <v>0</v>
      </c>
      <c r="AH50" s="151" t="str">
        <f>'Acuario (Arribado - mortalidad)'!G150</f>
        <v/>
      </c>
      <c r="AI50" s="151">
        <f>'Acuario (Arribado - mortalidad)'!O150</f>
        <v>0</v>
      </c>
      <c r="AJ50" s="151">
        <f>'Acuario (Arribado - mortalidad)'!P150</f>
        <v>0</v>
      </c>
      <c r="AK50" s="151">
        <f>'Acuario (Arribado - mortalidad)'!Q150</f>
        <v>0</v>
      </c>
      <c r="AL50" s="151">
        <f>'Acuario (Arribado - mortalidad)'!R150</f>
        <v>0</v>
      </c>
      <c r="AM50" s="151">
        <f>'Acuario (Arribado - mortalidad)'!S150</f>
        <v>0</v>
      </c>
      <c r="AN50" s="151">
        <f>'Acuario (Arribado - mortalidad)'!T150</f>
        <v>0</v>
      </c>
      <c r="AO50" s="151">
        <f>'Acuario (Arribado - mortalidad)'!U150</f>
        <v>0</v>
      </c>
      <c r="AP50" s="151">
        <f>'Acuario (Arribado - mortalidad)'!V150</f>
        <v>0</v>
      </c>
      <c r="AQ50" s="151">
        <f>'Acuario (Arribado - mortalidad)'!W150</f>
        <v>0</v>
      </c>
      <c r="AR50" s="151">
        <f>'Acuario (Arribado - mortalidad)'!X150</f>
        <v>0</v>
      </c>
      <c r="AS50" s="151">
        <f>'Acuario (Arribado - mortalidad)'!Y150</f>
        <v>0</v>
      </c>
      <c r="AT50" s="151">
        <f>'Acuario (Arribado - mortalidad)'!Z150</f>
        <v>0</v>
      </c>
      <c r="AU50" s="151">
        <f>'Acuario (Arribado - mortalidad)'!AA150</f>
        <v>0</v>
      </c>
      <c r="AV50" s="151">
        <f>'Acuario (Arribado - mortalidad)'!AB150</f>
        <v>0</v>
      </c>
      <c r="AW50" s="151">
        <f>'Acuario (Arribado - mortalidad)'!AC150</f>
        <v>0</v>
      </c>
      <c r="AX50" s="151">
        <f>'Acuario (Arribado - mortalidad)'!AD150</f>
        <v>0</v>
      </c>
      <c r="AY50" s="151">
        <f>'Acuario (Arribado - mortalidad)'!AE150</f>
        <v>0</v>
      </c>
      <c r="AZ50" s="151">
        <f>'Acuario (Arribado - mortalidad)'!AF150</f>
        <v>0</v>
      </c>
      <c r="BA50" s="151">
        <f>'Acuario (Arribado - mortalidad)'!AG150</f>
        <v>0</v>
      </c>
      <c r="BB50" s="151">
        <f>'Acuario (Arribado - mortalidad)'!AH150</f>
        <v>0</v>
      </c>
      <c r="BC50" s="151">
        <f>'Acuario (Arribado - mortalidad)'!AI150</f>
        <v>0</v>
      </c>
      <c r="BD50" s="151">
        <f>'Acuario (Arribado - mortalidad)'!AJ150</f>
        <v>0</v>
      </c>
      <c r="BE50" s="151">
        <f>'Acuario (Arribado - mortalidad)'!AK150</f>
        <v>0</v>
      </c>
      <c r="BF50" s="151">
        <f>'Acuario (Arribado - mortalidad)'!AL150</f>
        <v>0</v>
      </c>
      <c r="BG50" s="151">
        <f>'Acuario (Arribado - mortalidad)'!AM150</f>
        <v>0</v>
      </c>
      <c r="BH50" s="151">
        <f>'Acuario (Arribado - mortalidad)'!AN150</f>
        <v>0</v>
      </c>
      <c r="BI50" s="151">
        <f>'Acuario (Arribado - mortalidad)'!AO150</f>
        <v>0</v>
      </c>
      <c r="BJ50" s="151">
        <f>'Acuario (Arribado - mortalidad)'!AP150</f>
        <v>0</v>
      </c>
      <c r="BK50" s="151">
        <f>'Acuario (Arribado - mortalidad)'!AQ150</f>
        <v>0</v>
      </c>
      <c r="BL50" s="151">
        <f>'Acuario (Arribado - mortalidad)'!AR150</f>
        <v>0</v>
      </c>
      <c r="BM50" s="151" t="str">
        <f>'Acuario (Arribado - mortalidad)'!AS150</f>
        <v/>
      </c>
      <c r="BN50" s="151">
        <f>'Acuario (Arribado - mortalidad)'!AT150</f>
        <v>0</v>
      </c>
      <c r="BO50" s="151">
        <f>'Acuario (Arribado - mortalidad)'!AU150</f>
        <v>0</v>
      </c>
      <c r="BP50" s="151">
        <f>'Acuario (Arribado - mortalidad)'!AV150</f>
        <v>0</v>
      </c>
      <c r="BQ50" s="151" t="str">
        <f>'Acuario (Arribado - mortalidad)'!AW150</f>
        <v/>
      </c>
      <c r="BR50" s="151">
        <f>'Acuario (Arribado - mortalidad)'!AX150</f>
        <v>0</v>
      </c>
      <c r="BS50" s="151">
        <f>'Acuario (Arribado - mortalidad)'!AY150</f>
        <v>0</v>
      </c>
      <c r="BT50" s="151" t="str">
        <f>'Acuario (Arribado - mortalidad)'!AZ150</f>
        <v/>
      </c>
      <c r="BU50" s="151" t="str">
        <f>'Acuario (Arribado - mortalidad)'!BA150</f>
        <v/>
      </c>
      <c r="BV50" s="151" t="str">
        <f>'Acuario (Arribado - mortalidad)'!BB150</f>
        <v/>
      </c>
      <c r="BW50" s="151" t="str">
        <f>'Acuario (Arribado - mortalidad)'!BC150</f>
        <v/>
      </c>
      <c r="BX50" s="151">
        <f>'Acuario (Arribado - mortalidad)'!BD150</f>
        <v>0</v>
      </c>
      <c r="BY50" s="151" t="str">
        <f>'Acuario (Arribado - mortalidad)'!BE150</f>
        <v/>
      </c>
      <c r="BZ50" s="22" t="str">
        <f>'Acuario (Arribado - mortalidad)'!BF150</f>
        <v/>
      </c>
      <c r="CA50" s="151" t="str">
        <f>IF(U50&lt;&gt;0,'Acuario (Arribado - mortalidad)'!$M$5,"")</f>
        <v/>
      </c>
    </row>
    <row r="51" spans="1:79" x14ac:dyDescent="0.25">
      <c r="A51" s="313" t="str">
        <f>IF(U51&lt;&gt;0,'ORDEN DE CUARENTENA'!$AE$2,"")</f>
        <v/>
      </c>
      <c r="B51" s="184" t="str">
        <f>IF(U51&lt;&gt;0,'ORDEN DE CUARENTENA'!$AE$3,"")</f>
        <v/>
      </c>
      <c r="C51" s="168" t="str">
        <f t="shared" si="1"/>
        <v/>
      </c>
      <c r="D51" s="315" t="str">
        <f>IF(U51&lt;&gt;0,'ORDEN DE CUARENTENA'!$I$6,"")</f>
        <v/>
      </c>
      <c r="E51" s="168" t="str">
        <f>IF(U51&lt;&gt;0,TEXT('ORDEN DE CUARENTENA'!$I$6,"aaa"),"")</f>
        <v/>
      </c>
      <c r="F51" s="167" t="str">
        <f>IF(U51&lt;&gt;0,TEXT('ORDEN DE CUARENTENA'!$I$6,"dd"),"")</f>
        <v/>
      </c>
      <c r="G51" s="166" t="str">
        <f>IF(U51&lt;&gt;0,TEXT('ORDEN DE CUARENTENA'!$I$6,"mm"),"")</f>
        <v/>
      </c>
      <c r="H51" s="165" t="str">
        <f>IF(U51&lt;&gt;0,TEXT('ORDEN DE CUARENTENA'!$I$6,"yyy"),"")</f>
        <v/>
      </c>
      <c r="I51" s="151" t="str">
        <f>IF(U51&lt;&gt;0,'ORDEN DE CUARENTENA'!$H$7,"")</f>
        <v/>
      </c>
      <c r="J51" s="151" t="str">
        <f>IF(U51&lt;&gt;0,'ORDEN DE CUARENTENA'!$H$9,"")</f>
        <v/>
      </c>
      <c r="K51" s="151" t="str">
        <f>IF(U51&lt;&gt;0,'ORDEN DE CUARENTENA'!$Q$9,"")</f>
        <v/>
      </c>
      <c r="L51" s="151" t="str">
        <f>IFERROR(VLOOKUP(U51,Item[],4,FALSE),IFERROR(VLOOKUP(U51,Item2[],4,FALSE),""))</f>
        <v/>
      </c>
      <c r="M51" s="151" t="str">
        <f>IFERROR(VLOOKUP(U51,Item[],5,FALSE),IFERROR(VLOOKUP(U51,Item2[],5,FALSE),""))</f>
        <v/>
      </c>
      <c r="N51" s="151" t="str">
        <f>IFERROR(VLOOKUP(W51,SuscepEARs[],2,FALSE),"")</f>
        <v/>
      </c>
      <c r="O51" s="151" t="str">
        <f>IFERROR(VLOOKUP(DatosAll[[#This Row],[ESPECIE]],CITES[],2,FALSE),"")</f>
        <v/>
      </c>
      <c r="P51" s="151">
        <f>IFERROR(VLOOKUP(T51,Hallazgo[],2,FALSE),"")</f>
        <v>0</v>
      </c>
      <c r="Q51" s="151">
        <f>IFERROR(VLOOKUP(T51,Hallazgo[],3,FALSE),"")</f>
        <v>0</v>
      </c>
      <c r="R51" s="151">
        <f>IFERROR(VLOOKUP(T51,Hallazgo[],4,FALSE),"")</f>
        <v>0</v>
      </c>
      <c r="S51" s="151">
        <f>IFERROR(VLOOKUP(T51,Hallazgo[],5,FALSE),"")</f>
        <v>0</v>
      </c>
      <c r="T51" s="151">
        <f>'Acuario (Arribado - mortalidad)'!C151</f>
        <v>0</v>
      </c>
      <c r="U51" s="151">
        <f>'Acuario (Arribado - mortalidad)'!B151</f>
        <v>0</v>
      </c>
      <c r="V51" s="151" t="str">
        <f>'Acuario (Arribado - mortalidad)'!D151</f>
        <v/>
      </c>
      <c r="W51" s="151" t="str">
        <f>'Acuario (Arribado - mortalidad)'!E151</f>
        <v/>
      </c>
      <c r="X51" s="151">
        <f>'Acuario (Arribado - mortalidad)'!F151</f>
        <v>0</v>
      </c>
      <c r="Y51" s="151">
        <f>'Acuario (Arribado - mortalidad)'!H151</f>
        <v>0</v>
      </c>
      <c r="Z51" s="151">
        <f>'Acuario (Arribado - mortalidad)'!I151</f>
        <v>0</v>
      </c>
      <c r="AA51" s="151">
        <f>'Acuario (Arribado - mortalidad)'!J151</f>
        <v>0</v>
      </c>
      <c r="AB51" s="151" t="str">
        <f>'Acuario (Arribado - mortalidad)'!K151</f>
        <v/>
      </c>
      <c r="AC51" s="320" t="str">
        <f>IFERROR(('Acuario (Arribado - mortalidad)'!K151/DatosAll[[#This Row],[N_INDIVIDUOS]])*100,"")</f>
        <v/>
      </c>
      <c r="AD51" s="320" t="str">
        <f>IFERROR(('Acuario (Arribado - mortalidad)'!O151/DatosAll[[#This Row],[N_INDIVIDUOS]])*100,"")</f>
        <v/>
      </c>
      <c r="AE51" s="320" t="str">
        <f>IFERROR(('Acuario (Arribado - mortalidad)'!BG151/DatosAll[[#This Row],[N_INDIVIDUOS]])*100,"")</f>
        <v/>
      </c>
      <c r="AF51" s="320" t="str">
        <f>IFERROR(('Acuario (Arribado - mortalidad)'!BH151/DatosAll[[#This Row],[N_INDIVIDUOS]])*100,"")</f>
        <v/>
      </c>
      <c r="AG51" s="151">
        <f>'Acuario (Arribado - mortalidad)'!M151</f>
        <v>0</v>
      </c>
      <c r="AH51" s="151" t="str">
        <f>'Acuario (Arribado - mortalidad)'!G151</f>
        <v/>
      </c>
      <c r="AI51" s="151">
        <f>'Acuario (Arribado - mortalidad)'!O151</f>
        <v>0</v>
      </c>
      <c r="AJ51" s="151">
        <f>'Acuario (Arribado - mortalidad)'!P151</f>
        <v>0</v>
      </c>
      <c r="AK51" s="151">
        <f>'Acuario (Arribado - mortalidad)'!Q151</f>
        <v>0</v>
      </c>
      <c r="AL51" s="151">
        <f>'Acuario (Arribado - mortalidad)'!R151</f>
        <v>0</v>
      </c>
      <c r="AM51" s="151">
        <f>'Acuario (Arribado - mortalidad)'!S151</f>
        <v>0</v>
      </c>
      <c r="AN51" s="151">
        <f>'Acuario (Arribado - mortalidad)'!T151</f>
        <v>0</v>
      </c>
      <c r="AO51" s="151">
        <f>'Acuario (Arribado - mortalidad)'!U151</f>
        <v>0</v>
      </c>
      <c r="AP51" s="151">
        <f>'Acuario (Arribado - mortalidad)'!V151</f>
        <v>0</v>
      </c>
      <c r="AQ51" s="151">
        <f>'Acuario (Arribado - mortalidad)'!W151</f>
        <v>0</v>
      </c>
      <c r="AR51" s="151">
        <f>'Acuario (Arribado - mortalidad)'!X151</f>
        <v>0</v>
      </c>
      <c r="AS51" s="151">
        <f>'Acuario (Arribado - mortalidad)'!Y151</f>
        <v>0</v>
      </c>
      <c r="AT51" s="151">
        <f>'Acuario (Arribado - mortalidad)'!Z151</f>
        <v>0</v>
      </c>
      <c r="AU51" s="151">
        <f>'Acuario (Arribado - mortalidad)'!AA151</f>
        <v>0</v>
      </c>
      <c r="AV51" s="151">
        <f>'Acuario (Arribado - mortalidad)'!AB151</f>
        <v>0</v>
      </c>
      <c r="AW51" s="151">
        <f>'Acuario (Arribado - mortalidad)'!AC151</f>
        <v>0</v>
      </c>
      <c r="AX51" s="151">
        <f>'Acuario (Arribado - mortalidad)'!AD151</f>
        <v>0</v>
      </c>
      <c r="AY51" s="151">
        <f>'Acuario (Arribado - mortalidad)'!AE151</f>
        <v>0</v>
      </c>
      <c r="AZ51" s="151">
        <f>'Acuario (Arribado - mortalidad)'!AF151</f>
        <v>0</v>
      </c>
      <c r="BA51" s="151">
        <f>'Acuario (Arribado - mortalidad)'!AG151</f>
        <v>0</v>
      </c>
      <c r="BB51" s="151">
        <f>'Acuario (Arribado - mortalidad)'!AH151</f>
        <v>0</v>
      </c>
      <c r="BC51" s="151">
        <f>'Acuario (Arribado - mortalidad)'!AI151</f>
        <v>0</v>
      </c>
      <c r="BD51" s="151">
        <f>'Acuario (Arribado - mortalidad)'!AJ151</f>
        <v>0</v>
      </c>
      <c r="BE51" s="151">
        <f>'Acuario (Arribado - mortalidad)'!AK151</f>
        <v>0</v>
      </c>
      <c r="BF51" s="151">
        <f>'Acuario (Arribado - mortalidad)'!AL151</f>
        <v>0</v>
      </c>
      <c r="BG51" s="151">
        <f>'Acuario (Arribado - mortalidad)'!AM151</f>
        <v>0</v>
      </c>
      <c r="BH51" s="151">
        <f>'Acuario (Arribado - mortalidad)'!AN151</f>
        <v>0</v>
      </c>
      <c r="BI51" s="151">
        <f>'Acuario (Arribado - mortalidad)'!AO151</f>
        <v>0</v>
      </c>
      <c r="BJ51" s="151">
        <f>'Acuario (Arribado - mortalidad)'!AP151</f>
        <v>0</v>
      </c>
      <c r="BK51" s="151">
        <f>'Acuario (Arribado - mortalidad)'!AQ151</f>
        <v>0</v>
      </c>
      <c r="BL51" s="151">
        <f>'Acuario (Arribado - mortalidad)'!AR151</f>
        <v>0</v>
      </c>
      <c r="BM51" s="151" t="str">
        <f>'Acuario (Arribado - mortalidad)'!AS151</f>
        <v/>
      </c>
      <c r="BN51" s="151">
        <f>'Acuario (Arribado - mortalidad)'!AT151</f>
        <v>0</v>
      </c>
      <c r="BO51" s="151">
        <f>'Acuario (Arribado - mortalidad)'!AU151</f>
        <v>0</v>
      </c>
      <c r="BP51" s="151">
        <f>'Acuario (Arribado - mortalidad)'!AV151</f>
        <v>0</v>
      </c>
      <c r="BQ51" s="151" t="str">
        <f>'Acuario (Arribado - mortalidad)'!AW151</f>
        <v/>
      </c>
      <c r="BR51" s="151">
        <f>'Acuario (Arribado - mortalidad)'!AX151</f>
        <v>0</v>
      </c>
      <c r="BS51" s="151">
        <f>'Acuario (Arribado - mortalidad)'!AY151</f>
        <v>0</v>
      </c>
      <c r="BT51" s="151" t="str">
        <f>'Acuario (Arribado - mortalidad)'!AZ151</f>
        <v/>
      </c>
      <c r="BU51" s="151" t="str">
        <f>'Acuario (Arribado - mortalidad)'!BA151</f>
        <v/>
      </c>
      <c r="BV51" s="151" t="str">
        <f>'Acuario (Arribado - mortalidad)'!BB151</f>
        <v/>
      </c>
      <c r="BW51" s="151" t="str">
        <f>'Acuario (Arribado - mortalidad)'!BC151</f>
        <v/>
      </c>
      <c r="BX51" s="151">
        <f>'Acuario (Arribado - mortalidad)'!BD151</f>
        <v>0</v>
      </c>
      <c r="BY51" s="151" t="str">
        <f>'Acuario (Arribado - mortalidad)'!BE151</f>
        <v/>
      </c>
      <c r="BZ51" s="22" t="str">
        <f>'Acuario (Arribado - mortalidad)'!BF151</f>
        <v/>
      </c>
      <c r="CA51" s="151" t="str">
        <f>IF(U51&lt;&gt;0,'Acuario (Arribado - mortalidad)'!$M$5,"")</f>
        <v/>
      </c>
    </row>
    <row r="52" spans="1:79" x14ac:dyDescent="0.25">
      <c r="A52" s="313" t="str">
        <f>IF(U52&lt;&gt;0,'ORDEN DE CUARENTENA'!$AE$2,"")</f>
        <v/>
      </c>
      <c r="B52" s="184" t="str">
        <f>IF(U52&lt;&gt;0,'ORDEN DE CUARENTENA'!$AE$3,"")</f>
        <v/>
      </c>
      <c r="C52" s="168" t="str">
        <f t="shared" si="1"/>
        <v/>
      </c>
      <c r="D52" s="315" t="str">
        <f>IF(U52&lt;&gt;0,'ORDEN DE CUARENTENA'!$I$6,"")</f>
        <v/>
      </c>
      <c r="E52" s="168" t="str">
        <f>IF(U52&lt;&gt;0,TEXT('ORDEN DE CUARENTENA'!$I$6,"aaa"),"")</f>
        <v/>
      </c>
      <c r="F52" s="167" t="str">
        <f>IF(U52&lt;&gt;0,TEXT('ORDEN DE CUARENTENA'!$I$6,"dd"),"")</f>
        <v/>
      </c>
      <c r="G52" s="166" t="str">
        <f>IF(U52&lt;&gt;0,TEXT('ORDEN DE CUARENTENA'!$I$6,"mm"),"")</f>
        <v/>
      </c>
      <c r="H52" s="165" t="str">
        <f>IF(U52&lt;&gt;0,TEXT('ORDEN DE CUARENTENA'!$I$6,"yyy"),"")</f>
        <v/>
      </c>
      <c r="I52" s="151" t="str">
        <f>IF(U52&lt;&gt;0,'ORDEN DE CUARENTENA'!$H$7,"")</f>
        <v/>
      </c>
      <c r="J52" s="151" t="str">
        <f>IF(U52&lt;&gt;0,'ORDEN DE CUARENTENA'!$H$9,"")</f>
        <v/>
      </c>
      <c r="K52" s="151" t="str">
        <f>IF(U52&lt;&gt;0,'ORDEN DE CUARENTENA'!$Q$9,"")</f>
        <v/>
      </c>
      <c r="L52" s="151" t="str">
        <f>IFERROR(VLOOKUP(U52,Item[],4,FALSE),IFERROR(VLOOKUP(U52,Item2[],4,FALSE),""))</f>
        <v/>
      </c>
      <c r="M52" s="151" t="str">
        <f>IFERROR(VLOOKUP(U52,Item[],5,FALSE),IFERROR(VLOOKUP(U52,Item2[],5,FALSE),""))</f>
        <v/>
      </c>
      <c r="N52" s="151" t="str">
        <f>IFERROR(VLOOKUP(W52,SuscepEARs[],2,FALSE),"")</f>
        <v/>
      </c>
      <c r="O52" s="151" t="str">
        <f>IFERROR(VLOOKUP(DatosAll[[#This Row],[ESPECIE]],CITES[],2,FALSE),"")</f>
        <v/>
      </c>
      <c r="P52" s="151">
        <f>IFERROR(VLOOKUP(T52,Hallazgo[],2,FALSE),"")</f>
        <v>0</v>
      </c>
      <c r="Q52" s="151">
        <f>IFERROR(VLOOKUP(T52,Hallazgo[],3,FALSE),"")</f>
        <v>0</v>
      </c>
      <c r="R52" s="151">
        <f>IFERROR(VLOOKUP(T52,Hallazgo[],4,FALSE),"")</f>
        <v>0</v>
      </c>
      <c r="S52" s="151">
        <f>IFERROR(VLOOKUP(T52,Hallazgo[],5,FALSE),"")</f>
        <v>0</v>
      </c>
      <c r="T52" s="151">
        <f>'Acuario (Arribado - mortalidad)'!C152</f>
        <v>0</v>
      </c>
      <c r="U52" s="151">
        <f>'Acuario (Arribado - mortalidad)'!B152</f>
        <v>0</v>
      </c>
      <c r="V52" s="151" t="str">
        <f>'Acuario (Arribado - mortalidad)'!D152</f>
        <v/>
      </c>
      <c r="W52" s="151" t="str">
        <f>'Acuario (Arribado - mortalidad)'!E152</f>
        <v/>
      </c>
      <c r="X52" s="151">
        <f>'Acuario (Arribado - mortalidad)'!F152</f>
        <v>0</v>
      </c>
      <c r="Y52" s="151">
        <f>'Acuario (Arribado - mortalidad)'!H152</f>
        <v>0</v>
      </c>
      <c r="Z52" s="151">
        <f>'Acuario (Arribado - mortalidad)'!I152</f>
        <v>0</v>
      </c>
      <c r="AA52" s="151">
        <f>'Acuario (Arribado - mortalidad)'!J152</f>
        <v>0</v>
      </c>
      <c r="AB52" s="151" t="str">
        <f>'Acuario (Arribado - mortalidad)'!K152</f>
        <v/>
      </c>
      <c r="AC52" s="320" t="str">
        <f>IFERROR(('Acuario (Arribado - mortalidad)'!K152/DatosAll[[#This Row],[N_INDIVIDUOS]])*100,"")</f>
        <v/>
      </c>
      <c r="AD52" s="320" t="str">
        <f>IFERROR(('Acuario (Arribado - mortalidad)'!O152/DatosAll[[#This Row],[N_INDIVIDUOS]])*100,"")</f>
        <v/>
      </c>
      <c r="AE52" s="320" t="str">
        <f>IFERROR(('Acuario (Arribado - mortalidad)'!BG152/DatosAll[[#This Row],[N_INDIVIDUOS]])*100,"")</f>
        <v/>
      </c>
      <c r="AF52" s="320" t="str">
        <f>IFERROR(('Acuario (Arribado - mortalidad)'!BH152/DatosAll[[#This Row],[N_INDIVIDUOS]])*100,"")</f>
        <v/>
      </c>
      <c r="AG52" s="151">
        <f>'Acuario (Arribado - mortalidad)'!M152</f>
        <v>0</v>
      </c>
      <c r="AH52" s="151" t="str">
        <f>'Acuario (Arribado - mortalidad)'!G152</f>
        <v/>
      </c>
      <c r="AI52" s="151">
        <f>'Acuario (Arribado - mortalidad)'!O152</f>
        <v>0</v>
      </c>
      <c r="AJ52" s="151">
        <f>'Acuario (Arribado - mortalidad)'!P152</f>
        <v>0</v>
      </c>
      <c r="AK52" s="151">
        <f>'Acuario (Arribado - mortalidad)'!Q152</f>
        <v>0</v>
      </c>
      <c r="AL52" s="151">
        <f>'Acuario (Arribado - mortalidad)'!R152</f>
        <v>0</v>
      </c>
      <c r="AM52" s="151">
        <f>'Acuario (Arribado - mortalidad)'!S152</f>
        <v>0</v>
      </c>
      <c r="AN52" s="151">
        <f>'Acuario (Arribado - mortalidad)'!T152</f>
        <v>0</v>
      </c>
      <c r="AO52" s="151">
        <f>'Acuario (Arribado - mortalidad)'!U152</f>
        <v>0</v>
      </c>
      <c r="AP52" s="151">
        <f>'Acuario (Arribado - mortalidad)'!V152</f>
        <v>0</v>
      </c>
      <c r="AQ52" s="151">
        <f>'Acuario (Arribado - mortalidad)'!W152</f>
        <v>0</v>
      </c>
      <c r="AR52" s="151">
        <f>'Acuario (Arribado - mortalidad)'!X152</f>
        <v>0</v>
      </c>
      <c r="AS52" s="151">
        <f>'Acuario (Arribado - mortalidad)'!Y152</f>
        <v>0</v>
      </c>
      <c r="AT52" s="151">
        <f>'Acuario (Arribado - mortalidad)'!Z152</f>
        <v>0</v>
      </c>
      <c r="AU52" s="151">
        <f>'Acuario (Arribado - mortalidad)'!AA152</f>
        <v>0</v>
      </c>
      <c r="AV52" s="151">
        <f>'Acuario (Arribado - mortalidad)'!AB152</f>
        <v>0</v>
      </c>
      <c r="AW52" s="151">
        <f>'Acuario (Arribado - mortalidad)'!AC152</f>
        <v>0</v>
      </c>
      <c r="AX52" s="151">
        <f>'Acuario (Arribado - mortalidad)'!AD152</f>
        <v>0</v>
      </c>
      <c r="AY52" s="151">
        <f>'Acuario (Arribado - mortalidad)'!AE152</f>
        <v>0</v>
      </c>
      <c r="AZ52" s="151">
        <f>'Acuario (Arribado - mortalidad)'!AF152</f>
        <v>0</v>
      </c>
      <c r="BA52" s="151">
        <f>'Acuario (Arribado - mortalidad)'!AG152</f>
        <v>0</v>
      </c>
      <c r="BB52" s="151">
        <f>'Acuario (Arribado - mortalidad)'!AH152</f>
        <v>0</v>
      </c>
      <c r="BC52" s="151">
        <f>'Acuario (Arribado - mortalidad)'!AI152</f>
        <v>0</v>
      </c>
      <c r="BD52" s="151">
        <f>'Acuario (Arribado - mortalidad)'!AJ152</f>
        <v>0</v>
      </c>
      <c r="BE52" s="151">
        <f>'Acuario (Arribado - mortalidad)'!AK152</f>
        <v>0</v>
      </c>
      <c r="BF52" s="151">
        <f>'Acuario (Arribado - mortalidad)'!AL152</f>
        <v>0</v>
      </c>
      <c r="BG52" s="151">
        <f>'Acuario (Arribado - mortalidad)'!AM152</f>
        <v>0</v>
      </c>
      <c r="BH52" s="151">
        <f>'Acuario (Arribado - mortalidad)'!AN152</f>
        <v>0</v>
      </c>
      <c r="BI52" s="151">
        <f>'Acuario (Arribado - mortalidad)'!AO152</f>
        <v>0</v>
      </c>
      <c r="BJ52" s="151">
        <f>'Acuario (Arribado - mortalidad)'!AP152</f>
        <v>0</v>
      </c>
      <c r="BK52" s="151">
        <f>'Acuario (Arribado - mortalidad)'!AQ152</f>
        <v>0</v>
      </c>
      <c r="BL52" s="151">
        <f>'Acuario (Arribado - mortalidad)'!AR152</f>
        <v>0</v>
      </c>
      <c r="BM52" s="151" t="str">
        <f>'Acuario (Arribado - mortalidad)'!AS152</f>
        <v/>
      </c>
      <c r="BN52" s="151">
        <f>'Acuario (Arribado - mortalidad)'!AT152</f>
        <v>0</v>
      </c>
      <c r="BO52" s="151">
        <f>'Acuario (Arribado - mortalidad)'!AU152</f>
        <v>0</v>
      </c>
      <c r="BP52" s="151">
        <f>'Acuario (Arribado - mortalidad)'!AV152</f>
        <v>0</v>
      </c>
      <c r="BQ52" s="151" t="str">
        <f>'Acuario (Arribado - mortalidad)'!AW152</f>
        <v/>
      </c>
      <c r="BR52" s="151">
        <f>'Acuario (Arribado - mortalidad)'!AX152</f>
        <v>0</v>
      </c>
      <c r="BS52" s="151">
        <f>'Acuario (Arribado - mortalidad)'!AY152</f>
        <v>0</v>
      </c>
      <c r="BT52" s="151" t="str">
        <f>'Acuario (Arribado - mortalidad)'!AZ152</f>
        <v/>
      </c>
      <c r="BU52" s="151" t="str">
        <f>'Acuario (Arribado - mortalidad)'!BA152</f>
        <v/>
      </c>
      <c r="BV52" s="151" t="str">
        <f>'Acuario (Arribado - mortalidad)'!BB152</f>
        <v/>
      </c>
      <c r="BW52" s="151" t="str">
        <f>'Acuario (Arribado - mortalidad)'!BC152</f>
        <v/>
      </c>
      <c r="BX52" s="151">
        <f>'Acuario (Arribado - mortalidad)'!BD152</f>
        <v>0</v>
      </c>
      <c r="BY52" s="151" t="str">
        <f>'Acuario (Arribado - mortalidad)'!BE152</f>
        <v/>
      </c>
      <c r="BZ52" s="22" t="str">
        <f>'Acuario (Arribado - mortalidad)'!BF152</f>
        <v/>
      </c>
      <c r="CA52" s="151" t="str">
        <f>IF(U52&lt;&gt;0,'Acuario (Arribado - mortalidad)'!$M$5,"")</f>
        <v/>
      </c>
    </row>
    <row r="53" spans="1:79" x14ac:dyDescent="0.25">
      <c r="A53" s="313" t="str">
        <f>IF(U53&lt;&gt;0,'ORDEN DE CUARENTENA'!$AE$2,"")</f>
        <v/>
      </c>
      <c r="B53" s="184" t="str">
        <f>IF(U53&lt;&gt;0,'ORDEN DE CUARENTENA'!$AE$3,"")</f>
        <v/>
      </c>
      <c r="C53" s="168" t="str">
        <f t="shared" si="1"/>
        <v/>
      </c>
      <c r="D53" s="315" t="str">
        <f>IF(U53&lt;&gt;0,'ORDEN DE CUARENTENA'!$I$6,"")</f>
        <v/>
      </c>
      <c r="E53" s="168" t="str">
        <f>IF(U53&lt;&gt;0,TEXT('ORDEN DE CUARENTENA'!$I$6,"aaa"),"")</f>
        <v/>
      </c>
      <c r="F53" s="167" t="str">
        <f>IF(U53&lt;&gt;0,TEXT('ORDEN DE CUARENTENA'!$I$6,"dd"),"")</f>
        <v/>
      </c>
      <c r="G53" s="166" t="str">
        <f>IF(U53&lt;&gt;0,TEXT('ORDEN DE CUARENTENA'!$I$6,"mm"),"")</f>
        <v/>
      </c>
      <c r="H53" s="165" t="str">
        <f>IF(U53&lt;&gt;0,TEXT('ORDEN DE CUARENTENA'!$I$6,"yyy"),"")</f>
        <v/>
      </c>
      <c r="I53" s="151" t="str">
        <f>IF(U53&lt;&gt;0,'ORDEN DE CUARENTENA'!$H$7,"")</f>
        <v/>
      </c>
      <c r="J53" s="151" t="str">
        <f>IF(U53&lt;&gt;0,'ORDEN DE CUARENTENA'!$H$9,"")</f>
        <v/>
      </c>
      <c r="K53" s="151" t="str">
        <f>IF(U53&lt;&gt;0,'ORDEN DE CUARENTENA'!$Q$9,"")</f>
        <v/>
      </c>
      <c r="L53" s="151" t="str">
        <f>IFERROR(VLOOKUP(U53,Item[],4,FALSE),IFERROR(VLOOKUP(U53,Item2[],4,FALSE),""))</f>
        <v/>
      </c>
      <c r="M53" s="151" t="str">
        <f>IFERROR(VLOOKUP(U53,Item[],5,FALSE),IFERROR(VLOOKUP(U53,Item2[],5,FALSE),""))</f>
        <v/>
      </c>
      <c r="N53" s="151" t="str">
        <f>IFERROR(VLOOKUP(W53,SuscepEARs[],2,FALSE),"")</f>
        <v/>
      </c>
      <c r="O53" s="151" t="str">
        <f>IFERROR(VLOOKUP(DatosAll[[#This Row],[ESPECIE]],CITES[],2,FALSE),"")</f>
        <v/>
      </c>
      <c r="P53" s="151">
        <f>IFERROR(VLOOKUP(T53,Hallazgo[],2,FALSE),"")</f>
        <v>0</v>
      </c>
      <c r="Q53" s="151">
        <f>IFERROR(VLOOKUP(T53,Hallazgo[],3,FALSE),"")</f>
        <v>0</v>
      </c>
      <c r="R53" s="151">
        <f>IFERROR(VLOOKUP(T53,Hallazgo[],4,FALSE),"")</f>
        <v>0</v>
      </c>
      <c r="S53" s="151">
        <f>IFERROR(VLOOKUP(T53,Hallazgo[],5,FALSE),"")</f>
        <v>0</v>
      </c>
      <c r="T53" s="151">
        <f>'Acuario (Arribado - mortalidad)'!C153</f>
        <v>0</v>
      </c>
      <c r="U53" s="151">
        <f>'Acuario (Arribado - mortalidad)'!B153</f>
        <v>0</v>
      </c>
      <c r="V53" s="151" t="str">
        <f>'Acuario (Arribado - mortalidad)'!D153</f>
        <v/>
      </c>
      <c r="W53" s="151" t="str">
        <f>'Acuario (Arribado - mortalidad)'!E153</f>
        <v/>
      </c>
      <c r="X53" s="151">
        <f>'Acuario (Arribado - mortalidad)'!F153</f>
        <v>0</v>
      </c>
      <c r="Y53" s="151">
        <f>'Acuario (Arribado - mortalidad)'!H153</f>
        <v>0</v>
      </c>
      <c r="Z53" s="151">
        <f>'Acuario (Arribado - mortalidad)'!I153</f>
        <v>0</v>
      </c>
      <c r="AA53" s="151">
        <f>'Acuario (Arribado - mortalidad)'!J153</f>
        <v>0</v>
      </c>
      <c r="AB53" s="151" t="str">
        <f>'Acuario (Arribado - mortalidad)'!K153</f>
        <v/>
      </c>
      <c r="AC53" s="320" t="str">
        <f>IFERROR(('Acuario (Arribado - mortalidad)'!K153/DatosAll[[#This Row],[N_INDIVIDUOS]])*100,"")</f>
        <v/>
      </c>
      <c r="AD53" s="320" t="str">
        <f>IFERROR(('Acuario (Arribado - mortalidad)'!O153/DatosAll[[#This Row],[N_INDIVIDUOS]])*100,"")</f>
        <v/>
      </c>
      <c r="AE53" s="320" t="str">
        <f>IFERROR(('Acuario (Arribado - mortalidad)'!BG153/DatosAll[[#This Row],[N_INDIVIDUOS]])*100,"")</f>
        <v/>
      </c>
      <c r="AF53" s="320" t="str">
        <f>IFERROR(('Acuario (Arribado - mortalidad)'!BH153/DatosAll[[#This Row],[N_INDIVIDUOS]])*100,"")</f>
        <v/>
      </c>
      <c r="AG53" s="151">
        <f>'Acuario (Arribado - mortalidad)'!M153</f>
        <v>0</v>
      </c>
      <c r="AH53" s="151" t="str">
        <f>'Acuario (Arribado - mortalidad)'!G153</f>
        <v/>
      </c>
      <c r="AI53" s="151">
        <f>'Acuario (Arribado - mortalidad)'!O153</f>
        <v>0</v>
      </c>
      <c r="AJ53" s="151">
        <f>'Acuario (Arribado - mortalidad)'!P153</f>
        <v>0</v>
      </c>
      <c r="AK53" s="151">
        <f>'Acuario (Arribado - mortalidad)'!Q153</f>
        <v>0</v>
      </c>
      <c r="AL53" s="151">
        <f>'Acuario (Arribado - mortalidad)'!R153</f>
        <v>0</v>
      </c>
      <c r="AM53" s="151">
        <f>'Acuario (Arribado - mortalidad)'!S153</f>
        <v>0</v>
      </c>
      <c r="AN53" s="151">
        <f>'Acuario (Arribado - mortalidad)'!T153</f>
        <v>0</v>
      </c>
      <c r="AO53" s="151">
        <f>'Acuario (Arribado - mortalidad)'!U153</f>
        <v>0</v>
      </c>
      <c r="AP53" s="151">
        <f>'Acuario (Arribado - mortalidad)'!V153</f>
        <v>0</v>
      </c>
      <c r="AQ53" s="151">
        <f>'Acuario (Arribado - mortalidad)'!W153</f>
        <v>0</v>
      </c>
      <c r="AR53" s="151">
        <f>'Acuario (Arribado - mortalidad)'!X153</f>
        <v>0</v>
      </c>
      <c r="AS53" s="151">
        <f>'Acuario (Arribado - mortalidad)'!Y153</f>
        <v>0</v>
      </c>
      <c r="AT53" s="151">
        <f>'Acuario (Arribado - mortalidad)'!Z153</f>
        <v>0</v>
      </c>
      <c r="AU53" s="151">
        <f>'Acuario (Arribado - mortalidad)'!AA153</f>
        <v>0</v>
      </c>
      <c r="AV53" s="151">
        <f>'Acuario (Arribado - mortalidad)'!AB153</f>
        <v>0</v>
      </c>
      <c r="AW53" s="151">
        <f>'Acuario (Arribado - mortalidad)'!AC153</f>
        <v>0</v>
      </c>
      <c r="AX53" s="151">
        <f>'Acuario (Arribado - mortalidad)'!AD153</f>
        <v>0</v>
      </c>
      <c r="AY53" s="151">
        <f>'Acuario (Arribado - mortalidad)'!AE153</f>
        <v>0</v>
      </c>
      <c r="AZ53" s="151">
        <f>'Acuario (Arribado - mortalidad)'!AF153</f>
        <v>0</v>
      </c>
      <c r="BA53" s="151">
        <f>'Acuario (Arribado - mortalidad)'!AG153</f>
        <v>0</v>
      </c>
      <c r="BB53" s="151">
        <f>'Acuario (Arribado - mortalidad)'!AH153</f>
        <v>0</v>
      </c>
      <c r="BC53" s="151">
        <f>'Acuario (Arribado - mortalidad)'!AI153</f>
        <v>0</v>
      </c>
      <c r="BD53" s="151">
        <f>'Acuario (Arribado - mortalidad)'!AJ153</f>
        <v>0</v>
      </c>
      <c r="BE53" s="151">
        <f>'Acuario (Arribado - mortalidad)'!AK153</f>
        <v>0</v>
      </c>
      <c r="BF53" s="151">
        <f>'Acuario (Arribado - mortalidad)'!AL153</f>
        <v>0</v>
      </c>
      <c r="BG53" s="151">
        <f>'Acuario (Arribado - mortalidad)'!AM153</f>
        <v>0</v>
      </c>
      <c r="BH53" s="151">
        <f>'Acuario (Arribado - mortalidad)'!AN153</f>
        <v>0</v>
      </c>
      <c r="BI53" s="151">
        <f>'Acuario (Arribado - mortalidad)'!AO153</f>
        <v>0</v>
      </c>
      <c r="BJ53" s="151">
        <f>'Acuario (Arribado - mortalidad)'!AP153</f>
        <v>0</v>
      </c>
      <c r="BK53" s="151">
        <f>'Acuario (Arribado - mortalidad)'!AQ153</f>
        <v>0</v>
      </c>
      <c r="BL53" s="151">
        <f>'Acuario (Arribado - mortalidad)'!AR153</f>
        <v>0</v>
      </c>
      <c r="BM53" s="151" t="str">
        <f>'Acuario (Arribado - mortalidad)'!AS153</f>
        <v/>
      </c>
      <c r="BN53" s="151">
        <f>'Acuario (Arribado - mortalidad)'!AT153</f>
        <v>0</v>
      </c>
      <c r="BO53" s="151">
        <f>'Acuario (Arribado - mortalidad)'!AU153</f>
        <v>0</v>
      </c>
      <c r="BP53" s="151">
        <f>'Acuario (Arribado - mortalidad)'!AV153</f>
        <v>0</v>
      </c>
      <c r="BQ53" s="151" t="str">
        <f>'Acuario (Arribado - mortalidad)'!AW153</f>
        <v/>
      </c>
      <c r="BR53" s="151">
        <f>'Acuario (Arribado - mortalidad)'!AX153</f>
        <v>0</v>
      </c>
      <c r="BS53" s="151">
        <f>'Acuario (Arribado - mortalidad)'!AY153</f>
        <v>0</v>
      </c>
      <c r="BT53" s="151" t="str">
        <f>'Acuario (Arribado - mortalidad)'!AZ153</f>
        <v/>
      </c>
      <c r="BU53" s="151" t="str">
        <f>'Acuario (Arribado - mortalidad)'!BA153</f>
        <v/>
      </c>
      <c r="BV53" s="151" t="str">
        <f>'Acuario (Arribado - mortalidad)'!BB153</f>
        <v/>
      </c>
      <c r="BW53" s="151" t="str">
        <f>'Acuario (Arribado - mortalidad)'!BC153</f>
        <v/>
      </c>
      <c r="BX53" s="151">
        <f>'Acuario (Arribado - mortalidad)'!BD153</f>
        <v>0</v>
      </c>
      <c r="BY53" s="151" t="str">
        <f>'Acuario (Arribado - mortalidad)'!BE153</f>
        <v/>
      </c>
      <c r="BZ53" s="22" t="str">
        <f>'Acuario (Arribado - mortalidad)'!BF153</f>
        <v/>
      </c>
      <c r="CA53" s="151" t="str">
        <f>IF(U53&lt;&gt;0,'Acuario (Arribado - mortalidad)'!$M$5,"")</f>
        <v/>
      </c>
    </row>
    <row r="54" spans="1:79" x14ac:dyDescent="0.25">
      <c r="A54" s="313" t="str">
        <f>IF(U54&lt;&gt;0,'ORDEN DE CUARENTENA'!$AE$2,"")</f>
        <v/>
      </c>
      <c r="B54" s="184" t="str">
        <f>IF(U54&lt;&gt;0,'ORDEN DE CUARENTENA'!$AE$3,"")</f>
        <v/>
      </c>
      <c r="C54" s="168" t="str">
        <f t="shared" si="1"/>
        <v/>
      </c>
      <c r="D54" s="315" t="str">
        <f>IF(U54&lt;&gt;0,'ORDEN DE CUARENTENA'!$I$6,"")</f>
        <v/>
      </c>
      <c r="E54" s="168" t="str">
        <f>IF(U54&lt;&gt;0,TEXT('ORDEN DE CUARENTENA'!$I$6,"aaa"),"")</f>
        <v/>
      </c>
      <c r="F54" s="167" t="str">
        <f>IF(U54&lt;&gt;0,TEXT('ORDEN DE CUARENTENA'!$I$6,"dd"),"")</f>
        <v/>
      </c>
      <c r="G54" s="166" t="str">
        <f>IF(U54&lt;&gt;0,TEXT('ORDEN DE CUARENTENA'!$I$6,"mm"),"")</f>
        <v/>
      </c>
      <c r="H54" s="165" t="str">
        <f>IF(U54&lt;&gt;0,TEXT('ORDEN DE CUARENTENA'!$I$6,"yyy"),"")</f>
        <v/>
      </c>
      <c r="I54" s="151" t="str">
        <f>IF(U54&lt;&gt;0,'ORDEN DE CUARENTENA'!$H$7,"")</f>
        <v/>
      </c>
      <c r="J54" s="151" t="str">
        <f>IF(U54&lt;&gt;0,'ORDEN DE CUARENTENA'!$H$9,"")</f>
        <v/>
      </c>
      <c r="K54" s="151" t="str">
        <f>IF(U54&lt;&gt;0,'ORDEN DE CUARENTENA'!$Q$9,"")</f>
        <v/>
      </c>
      <c r="L54" s="151" t="str">
        <f>IFERROR(VLOOKUP(U54,Item[],4,FALSE),IFERROR(VLOOKUP(U54,Item2[],4,FALSE),""))</f>
        <v/>
      </c>
      <c r="M54" s="151" t="str">
        <f>IFERROR(VLOOKUP(U54,Item[],5,FALSE),IFERROR(VLOOKUP(U54,Item2[],5,FALSE),""))</f>
        <v/>
      </c>
      <c r="N54" s="151" t="str">
        <f>IFERROR(VLOOKUP(W54,SuscepEARs[],2,FALSE),"")</f>
        <v/>
      </c>
      <c r="O54" s="151" t="str">
        <f>IFERROR(VLOOKUP(DatosAll[[#This Row],[ESPECIE]],CITES[],2,FALSE),"")</f>
        <v/>
      </c>
      <c r="P54" s="151">
        <f>IFERROR(VLOOKUP(T54,Hallazgo[],2,FALSE),"")</f>
        <v>0</v>
      </c>
      <c r="Q54" s="151">
        <f>IFERROR(VLOOKUP(T54,Hallazgo[],3,FALSE),"")</f>
        <v>0</v>
      </c>
      <c r="R54" s="151">
        <f>IFERROR(VLOOKUP(T54,Hallazgo[],4,FALSE),"")</f>
        <v>0</v>
      </c>
      <c r="S54" s="151">
        <f>IFERROR(VLOOKUP(T54,Hallazgo[],5,FALSE),"")</f>
        <v>0</v>
      </c>
      <c r="T54" s="151">
        <f>'Acuario (Arribado - mortalidad)'!C154</f>
        <v>0</v>
      </c>
      <c r="U54" s="151">
        <f>'Acuario (Arribado - mortalidad)'!B154</f>
        <v>0</v>
      </c>
      <c r="V54" s="151" t="str">
        <f>'Acuario (Arribado - mortalidad)'!D154</f>
        <v/>
      </c>
      <c r="W54" s="151" t="str">
        <f>'Acuario (Arribado - mortalidad)'!E154</f>
        <v/>
      </c>
      <c r="X54" s="151">
        <f>'Acuario (Arribado - mortalidad)'!F154</f>
        <v>0</v>
      </c>
      <c r="Y54" s="151">
        <f>'Acuario (Arribado - mortalidad)'!H154</f>
        <v>0</v>
      </c>
      <c r="Z54" s="151">
        <f>'Acuario (Arribado - mortalidad)'!I154</f>
        <v>0</v>
      </c>
      <c r="AA54" s="151">
        <f>'Acuario (Arribado - mortalidad)'!J154</f>
        <v>0</v>
      </c>
      <c r="AB54" s="151" t="str">
        <f>'Acuario (Arribado - mortalidad)'!K154</f>
        <v/>
      </c>
      <c r="AC54" s="320" t="str">
        <f>IFERROR(('Acuario (Arribado - mortalidad)'!K154/DatosAll[[#This Row],[N_INDIVIDUOS]])*100,"")</f>
        <v/>
      </c>
      <c r="AD54" s="320" t="str">
        <f>IFERROR(('Acuario (Arribado - mortalidad)'!O154/DatosAll[[#This Row],[N_INDIVIDUOS]])*100,"")</f>
        <v/>
      </c>
      <c r="AE54" s="320" t="str">
        <f>IFERROR(('Acuario (Arribado - mortalidad)'!BG154/DatosAll[[#This Row],[N_INDIVIDUOS]])*100,"")</f>
        <v/>
      </c>
      <c r="AF54" s="320" t="str">
        <f>IFERROR(('Acuario (Arribado - mortalidad)'!BH154/DatosAll[[#This Row],[N_INDIVIDUOS]])*100,"")</f>
        <v/>
      </c>
      <c r="AG54" s="151">
        <f>'Acuario (Arribado - mortalidad)'!M154</f>
        <v>0</v>
      </c>
      <c r="AH54" s="151" t="str">
        <f>'Acuario (Arribado - mortalidad)'!G154</f>
        <v/>
      </c>
      <c r="AI54" s="151">
        <f>'Acuario (Arribado - mortalidad)'!O154</f>
        <v>0</v>
      </c>
      <c r="AJ54" s="151">
        <f>'Acuario (Arribado - mortalidad)'!P154</f>
        <v>0</v>
      </c>
      <c r="AK54" s="151">
        <f>'Acuario (Arribado - mortalidad)'!Q154</f>
        <v>0</v>
      </c>
      <c r="AL54" s="151">
        <f>'Acuario (Arribado - mortalidad)'!R154</f>
        <v>0</v>
      </c>
      <c r="AM54" s="151">
        <f>'Acuario (Arribado - mortalidad)'!S154</f>
        <v>0</v>
      </c>
      <c r="AN54" s="151">
        <f>'Acuario (Arribado - mortalidad)'!T154</f>
        <v>0</v>
      </c>
      <c r="AO54" s="151">
        <f>'Acuario (Arribado - mortalidad)'!U154</f>
        <v>0</v>
      </c>
      <c r="AP54" s="151">
        <f>'Acuario (Arribado - mortalidad)'!V154</f>
        <v>0</v>
      </c>
      <c r="AQ54" s="151">
        <f>'Acuario (Arribado - mortalidad)'!W154</f>
        <v>0</v>
      </c>
      <c r="AR54" s="151">
        <f>'Acuario (Arribado - mortalidad)'!X154</f>
        <v>0</v>
      </c>
      <c r="AS54" s="151">
        <f>'Acuario (Arribado - mortalidad)'!Y154</f>
        <v>0</v>
      </c>
      <c r="AT54" s="151">
        <f>'Acuario (Arribado - mortalidad)'!Z154</f>
        <v>0</v>
      </c>
      <c r="AU54" s="151">
        <f>'Acuario (Arribado - mortalidad)'!AA154</f>
        <v>0</v>
      </c>
      <c r="AV54" s="151">
        <f>'Acuario (Arribado - mortalidad)'!AB154</f>
        <v>0</v>
      </c>
      <c r="AW54" s="151">
        <f>'Acuario (Arribado - mortalidad)'!AC154</f>
        <v>0</v>
      </c>
      <c r="AX54" s="151">
        <f>'Acuario (Arribado - mortalidad)'!AD154</f>
        <v>0</v>
      </c>
      <c r="AY54" s="151">
        <f>'Acuario (Arribado - mortalidad)'!AE154</f>
        <v>0</v>
      </c>
      <c r="AZ54" s="151">
        <f>'Acuario (Arribado - mortalidad)'!AF154</f>
        <v>0</v>
      </c>
      <c r="BA54" s="151">
        <f>'Acuario (Arribado - mortalidad)'!AG154</f>
        <v>0</v>
      </c>
      <c r="BB54" s="151">
        <f>'Acuario (Arribado - mortalidad)'!AH154</f>
        <v>0</v>
      </c>
      <c r="BC54" s="151">
        <f>'Acuario (Arribado - mortalidad)'!AI154</f>
        <v>0</v>
      </c>
      <c r="BD54" s="151">
        <f>'Acuario (Arribado - mortalidad)'!AJ154</f>
        <v>0</v>
      </c>
      <c r="BE54" s="151">
        <f>'Acuario (Arribado - mortalidad)'!AK154</f>
        <v>0</v>
      </c>
      <c r="BF54" s="151">
        <f>'Acuario (Arribado - mortalidad)'!AL154</f>
        <v>0</v>
      </c>
      <c r="BG54" s="151">
        <f>'Acuario (Arribado - mortalidad)'!AM154</f>
        <v>0</v>
      </c>
      <c r="BH54" s="151">
        <f>'Acuario (Arribado - mortalidad)'!AN154</f>
        <v>0</v>
      </c>
      <c r="BI54" s="151">
        <f>'Acuario (Arribado - mortalidad)'!AO154</f>
        <v>0</v>
      </c>
      <c r="BJ54" s="151">
        <f>'Acuario (Arribado - mortalidad)'!AP154</f>
        <v>0</v>
      </c>
      <c r="BK54" s="151">
        <f>'Acuario (Arribado - mortalidad)'!AQ154</f>
        <v>0</v>
      </c>
      <c r="BL54" s="151">
        <f>'Acuario (Arribado - mortalidad)'!AR154</f>
        <v>0</v>
      </c>
      <c r="BM54" s="151" t="str">
        <f>'Acuario (Arribado - mortalidad)'!AS154</f>
        <v/>
      </c>
      <c r="BN54" s="151">
        <f>'Acuario (Arribado - mortalidad)'!AT154</f>
        <v>0</v>
      </c>
      <c r="BO54" s="151">
        <f>'Acuario (Arribado - mortalidad)'!AU154</f>
        <v>0</v>
      </c>
      <c r="BP54" s="151">
        <f>'Acuario (Arribado - mortalidad)'!AV154</f>
        <v>0</v>
      </c>
      <c r="BQ54" s="151" t="str">
        <f>'Acuario (Arribado - mortalidad)'!AW154</f>
        <v/>
      </c>
      <c r="BR54" s="151">
        <f>'Acuario (Arribado - mortalidad)'!AX154</f>
        <v>0</v>
      </c>
      <c r="BS54" s="151">
        <f>'Acuario (Arribado - mortalidad)'!AY154</f>
        <v>0</v>
      </c>
      <c r="BT54" s="151" t="str">
        <f>'Acuario (Arribado - mortalidad)'!AZ154</f>
        <v/>
      </c>
      <c r="BU54" s="151" t="str">
        <f>'Acuario (Arribado - mortalidad)'!BA154</f>
        <v/>
      </c>
      <c r="BV54" s="151" t="str">
        <f>'Acuario (Arribado - mortalidad)'!BB154</f>
        <v/>
      </c>
      <c r="BW54" s="151" t="str">
        <f>'Acuario (Arribado - mortalidad)'!BC154</f>
        <v/>
      </c>
      <c r="BX54" s="151">
        <f>'Acuario (Arribado - mortalidad)'!BD154</f>
        <v>0</v>
      </c>
      <c r="BY54" s="151" t="str">
        <f>'Acuario (Arribado - mortalidad)'!BE154</f>
        <v/>
      </c>
      <c r="BZ54" s="22" t="str">
        <f>'Acuario (Arribado - mortalidad)'!BF154</f>
        <v/>
      </c>
      <c r="CA54" s="151" t="str">
        <f>IF(U54&lt;&gt;0,'Acuario (Arribado - mortalidad)'!$M$5,"")</f>
        <v/>
      </c>
    </row>
    <row r="55" spans="1:79" x14ac:dyDescent="0.25">
      <c r="A55" s="313" t="str">
        <f>IF(U55&lt;&gt;0,'ORDEN DE CUARENTENA'!$AE$2,"")</f>
        <v/>
      </c>
      <c r="B55" s="184" t="str">
        <f>IF(U55&lt;&gt;0,'ORDEN DE CUARENTENA'!$AE$3,"")</f>
        <v/>
      </c>
      <c r="C55" s="168" t="str">
        <f t="shared" si="1"/>
        <v/>
      </c>
      <c r="D55" s="315" t="str">
        <f>IF(U55&lt;&gt;0,'ORDEN DE CUARENTENA'!$I$6,"")</f>
        <v/>
      </c>
      <c r="E55" s="168" t="str">
        <f>IF(U55&lt;&gt;0,TEXT('ORDEN DE CUARENTENA'!$I$6,"aaa"),"")</f>
        <v/>
      </c>
      <c r="F55" s="167" t="str">
        <f>IF(U55&lt;&gt;0,TEXT('ORDEN DE CUARENTENA'!$I$6,"dd"),"")</f>
        <v/>
      </c>
      <c r="G55" s="166" t="str">
        <f>IF(U55&lt;&gt;0,TEXT('ORDEN DE CUARENTENA'!$I$6,"mm"),"")</f>
        <v/>
      </c>
      <c r="H55" s="165" t="str">
        <f>IF(U55&lt;&gt;0,TEXT('ORDEN DE CUARENTENA'!$I$6,"yyy"),"")</f>
        <v/>
      </c>
      <c r="I55" s="151" t="str">
        <f>IF(U55&lt;&gt;0,'ORDEN DE CUARENTENA'!$H$7,"")</f>
        <v/>
      </c>
      <c r="J55" s="151" t="str">
        <f>IF(U55&lt;&gt;0,'ORDEN DE CUARENTENA'!$H$9,"")</f>
        <v/>
      </c>
      <c r="K55" s="151" t="str">
        <f>IF(U55&lt;&gt;0,'ORDEN DE CUARENTENA'!$Q$9,"")</f>
        <v/>
      </c>
      <c r="L55" s="151" t="str">
        <f>IFERROR(VLOOKUP(U55,Item[],4,FALSE),IFERROR(VLOOKUP(U55,Item2[],4,FALSE),""))</f>
        <v/>
      </c>
      <c r="M55" s="151" t="str">
        <f>IFERROR(VLOOKUP(U55,Item[],5,FALSE),IFERROR(VLOOKUP(U55,Item2[],5,FALSE),""))</f>
        <v/>
      </c>
      <c r="N55" s="151" t="str">
        <f>IFERROR(VLOOKUP(W55,SuscepEARs[],2,FALSE),"")</f>
        <v/>
      </c>
      <c r="O55" s="151" t="str">
        <f>IFERROR(VLOOKUP(DatosAll[[#This Row],[ESPECIE]],CITES[],2,FALSE),"")</f>
        <v/>
      </c>
      <c r="P55" s="151">
        <f>IFERROR(VLOOKUP(T55,Hallazgo[],2,FALSE),"")</f>
        <v>0</v>
      </c>
      <c r="Q55" s="151">
        <f>IFERROR(VLOOKUP(T55,Hallazgo[],3,FALSE),"")</f>
        <v>0</v>
      </c>
      <c r="R55" s="151">
        <f>IFERROR(VLOOKUP(T55,Hallazgo[],4,FALSE),"")</f>
        <v>0</v>
      </c>
      <c r="S55" s="151">
        <f>IFERROR(VLOOKUP(T55,Hallazgo[],5,FALSE),"")</f>
        <v>0</v>
      </c>
      <c r="T55" s="151">
        <f>'Acuario (Arribado - mortalidad)'!C155</f>
        <v>0</v>
      </c>
      <c r="U55" s="151">
        <f>'Acuario (Arribado - mortalidad)'!B155</f>
        <v>0</v>
      </c>
      <c r="V55" s="151" t="str">
        <f>'Acuario (Arribado - mortalidad)'!D155</f>
        <v/>
      </c>
      <c r="W55" s="151" t="str">
        <f>'Acuario (Arribado - mortalidad)'!E155</f>
        <v/>
      </c>
      <c r="X55" s="151">
        <f>'Acuario (Arribado - mortalidad)'!F155</f>
        <v>0</v>
      </c>
      <c r="Y55" s="151">
        <f>'Acuario (Arribado - mortalidad)'!H155</f>
        <v>0</v>
      </c>
      <c r="Z55" s="151">
        <f>'Acuario (Arribado - mortalidad)'!I155</f>
        <v>0</v>
      </c>
      <c r="AA55" s="151">
        <f>'Acuario (Arribado - mortalidad)'!J155</f>
        <v>0</v>
      </c>
      <c r="AB55" s="151" t="str">
        <f>'Acuario (Arribado - mortalidad)'!K155</f>
        <v/>
      </c>
      <c r="AC55" s="320" t="str">
        <f>IFERROR(('Acuario (Arribado - mortalidad)'!K155/DatosAll[[#This Row],[N_INDIVIDUOS]])*100,"")</f>
        <v/>
      </c>
      <c r="AD55" s="320" t="str">
        <f>IFERROR(('Acuario (Arribado - mortalidad)'!O155/DatosAll[[#This Row],[N_INDIVIDUOS]])*100,"")</f>
        <v/>
      </c>
      <c r="AE55" s="320" t="str">
        <f>IFERROR(('Acuario (Arribado - mortalidad)'!BG155/DatosAll[[#This Row],[N_INDIVIDUOS]])*100,"")</f>
        <v/>
      </c>
      <c r="AF55" s="320" t="str">
        <f>IFERROR(('Acuario (Arribado - mortalidad)'!BH155/DatosAll[[#This Row],[N_INDIVIDUOS]])*100,"")</f>
        <v/>
      </c>
      <c r="AG55" s="151">
        <f>'Acuario (Arribado - mortalidad)'!M155</f>
        <v>0</v>
      </c>
      <c r="AH55" s="151" t="str">
        <f>'Acuario (Arribado - mortalidad)'!G155</f>
        <v/>
      </c>
      <c r="AI55" s="151">
        <f>'Acuario (Arribado - mortalidad)'!O155</f>
        <v>0</v>
      </c>
      <c r="AJ55" s="151">
        <f>'Acuario (Arribado - mortalidad)'!P155</f>
        <v>0</v>
      </c>
      <c r="AK55" s="151">
        <f>'Acuario (Arribado - mortalidad)'!Q155</f>
        <v>0</v>
      </c>
      <c r="AL55" s="151">
        <f>'Acuario (Arribado - mortalidad)'!R155</f>
        <v>0</v>
      </c>
      <c r="AM55" s="151">
        <f>'Acuario (Arribado - mortalidad)'!S155</f>
        <v>0</v>
      </c>
      <c r="AN55" s="151">
        <f>'Acuario (Arribado - mortalidad)'!T155</f>
        <v>0</v>
      </c>
      <c r="AO55" s="151">
        <f>'Acuario (Arribado - mortalidad)'!U155</f>
        <v>0</v>
      </c>
      <c r="AP55" s="151">
        <f>'Acuario (Arribado - mortalidad)'!V155</f>
        <v>0</v>
      </c>
      <c r="AQ55" s="151">
        <f>'Acuario (Arribado - mortalidad)'!W155</f>
        <v>0</v>
      </c>
      <c r="AR55" s="151">
        <f>'Acuario (Arribado - mortalidad)'!X155</f>
        <v>0</v>
      </c>
      <c r="AS55" s="151">
        <f>'Acuario (Arribado - mortalidad)'!Y155</f>
        <v>0</v>
      </c>
      <c r="AT55" s="151">
        <f>'Acuario (Arribado - mortalidad)'!Z155</f>
        <v>0</v>
      </c>
      <c r="AU55" s="151">
        <f>'Acuario (Arribado - mortalidad)'!AA155</f>
        <v>0</v>
      </c>
      <c r="AV55" s="151">
        <f>'Acuario (Arribado - mortalidad)'!AB155</f>
        <v>0</v>
      </c>
      <c r="AW55" s="151">
        <f>'Acuario (Arribado - mortalidad)'!AC155</f>
        <v>0</v>
      </c>
      <c r="AX55" s="151">
        <f>'Acuario (Arribado - mortalidad)'!AD155</f>
        <v>0</v>
      </c>
      <c r="AY55" s="151">
        <f>'Acuario (Arribado - mortalidad)'!AE155</f>
        <v>0</v>
      </c>
      <c r="AZ55" s="151">
        <f>'Acuario (Arribado - mortalidad)'!AF155</f>
        <v>0</v>
      </c>
      <c r="BA55" s="151">
        <f>'Acuario (Arribado - mortalidad)'!AG155</f>
        <v>0</v>
      </c>
      <c r="BB55" s="151">
        <f>'Acuario (Arribado - mortalidad)'!AH155</f>
        <v>0</v>
      </c>
      <c r="BC55" s="151">
        <f>'Acuario (Arribado - mortalidad)'!AI155</f>
        <v>0</v>
      </c>
      <c r="BD55" s="151">
        <f>'Acuario (Arribado - mortalidad)'!AJ155</f>
        <v>0</v>
      </c>
      <c r="BE55" s="151">
        <f>'Acuario (Arribado - mortalidad)'!AK155</f>
        <v>0</v>
      </c>
      <c r="BF55" s="151">
        <f>'Acuario (Arribado - mortalidad)'!AL155</f>
        <v>0</v>
      </c>
      <c r="BG55" s="151">
        <f>'Acuario (Arribado - mortalidad)'!AM155</f>
        <v>0</v>
      </c>
      <c r="BH55" s="151">
        <f>'Acuario (Arribado - mortalidad)'!AN155</f>
        <v>0</v>
      </c>
      <c r="BI55" s="151">
        <f>'Acuario (Arribado - mortalidad)'!AO155</f>
        <v>0</v>
      </c>
      <c r="BJ55" s="151">
        <f>'Acuario (Arribado - mortalidad)'!AP155</f>
        <v>0</v>
      </c>
      <c r="BK55" s="151">
        <f>'Acuario (Arribado - mortalidad)'!AQ155</f>
        <v>0</v>
      </c>
      <c r="BL55" s="151">
        <f>'Acuario (Arribado - mortalidad)'!AR155</f>
        <v>0</v>
      </c>
      <c r="BM55" s="151" t="str">
        <f>'Acuario (Arribado - mortalidad)'!AS155</f>
        <v/>
      </c>
      <c r="BN55" s="151">
        <f>'Acuario (Arribado - mortalidad)'!AT155</f>
        <v>0</v>
      </c>
      <c r="BO55" s="151">
        <f>'Acuario (Arribado - mortalidad)'!AU155</f>
        <v>0</v>
      </c>
      <c r="BP55" s="151">
        <f>'Acuario (Arribado - mortalidad)'!AV155</f>
        <v>0</v>
      </c>
      <c r="BQ55" s="151" t="str">
        <f>'Acuario (Arribado - mortalidad)'!AW155</f>
        <v/>
      </c>
      <c r="BR55" s="151">
        <f>'Acuario (Arribado - mortalidad)'!AX155</f>
        <v>0</v>
      </c>
      <c r="BS55" s="151">
        <f>'Acuario (Arribado - mortalidad)'!AY155</f>
        <v>0</v>
      </c>
      <c r="BT55" s="151" t="str">
        <f>'Acuario (Arribado - mortalidad)'!AZ155</f>
        <v/>
      </c>
      <c r="BU55" s="151" t="str">
        <f>'Acuario (Arribado - mortalidad)'!BA155</f>
        <v/>
      </c>
      <c r="BV55" s="151" t="str">
        <f>'Acuario (Arribado - mortalidad)'!BB155</f>
        <v/>
      </c>
      <c r="BW55" s="151" t="str">
        <f>'Acuario (Arribado - mortalidad)'!BC155</f>
        <v/>
      </c>
      <c r="BX55" s="151">
        <f>'Acuario (Arribado - mortalidad)'!BD155</f>
        <v>0</v>
      </c>
      <c r="BY55" s="151" t="str">
        <f>'Acuario (Arribado - mortalidad)'!BE155</f>
        <v/>
      </c>
      <c r="BZ55" s="22" t="str">
        <f>'Acuario (Arribado - mortalidad)'!BF155</f>
        <v/>
      </c>
      <c r="CA55" s="151" t="str">
        <f>IF(U55&lt;&gt;0,'Acuario (Arribado - mortalidad)'!$M$5,"")</f>
        <v/>
      </c>
    </row>
    <row r="56" spans="1:79" x14ac:dyDescent="0.25">
      <c r="A56" s="313" t="str">
        <f>IF(U56&lt;&gt;0,'ORDEN DE CUARENTENA'!$AE$2,"")</f>
        <v/>
      </c>
      <c r="B56" s="184" t="str">
        <f>IF(U56&lt;&gt;0,'ORDEN DE CUARENTENA'!$AE$3,"")</f>
        <v/>
      </c>
      <c r="C56" s="168" t="str">
        <f t="shared" si="1"/>
        <v/>
      </c>
      <c r="D56" s="315" t="str">
        <f>IF(U56&lt;&gt;0,'ORDEN DE CUARENTENA'!$I$6,"")</f>
        <v/>
      </c>
      <c r="E56" s="168" t="str">
        <f>IF(U56&lt;&gt;0,TEXT('ORDEN DE CUARENTENA'!$I$6,"aaa"),"")</f>
        <v/>
      </c>
      <c r="F56" s="167" t="str">
        <f>IF(U56&lt;&gt;0,TEXT('ORDEN DE CUARENTENA'!$I$6,"dd"),"")</f>
        <v/>
      </c>
      <c r="G56" s="166" t="str">
        <f>IF(U56&lt;&gt;0,TEXT('ORDEN DE CUARENTENA'!$I$6,"mm"),"")</f>
        <v/>
      </c>
      <c r="H56" s="165" t="str">
        <f>IF(U56&lt;&gt;0,TEXT('ORDEN DE CUARENTENA'!$I$6,"yyy"),"")</f>
        <v/>
      </c>
      <c r="I56" s="151" t="str">
        <f>IF(U56&lt;&gt;0,'ORDEN DE CUARENTENA'!$H$7,"")</f>
        <v/>
      </c>
      <c r="J56" s="151" t="str">
        <f>IF(U56&lt;&gt;0,'ORDEN DE CUARENTENA'!$H$9,"")</f>
        <v/>
      </c>
      <c r="K56" s="151" t="str">
        <f>IF(U56&lt;&gt;0,'ORDEN DE CUARENTENA'!$Q$9,"")</f>
        <v/>
      </c>
      <c r="L56" s="151" t="str">
        <f>IFERROR(VLOOKUP(U56,Item[],4,FALSE),IFERROR(VLOOKUP(U56,Item2[],4,FALSE),""))</f>
        <v/>
      </c>
      <c r="M56" s="151" t="str">
        <f>IFERROR(VLOOKUP(U56,Item[],5,FALSE),IFERROR(VLOOKUP(U56,Item2[],5,FALSE),""))</f>
        <v/>
      </c>
      <c r="N56" s="151" t="str">
        <f>IFERROR(VLOOKUP(W56,SuscepEARs[],2,FALSE),"")</f>
        <v/>
      </c>
      <c r="O56" s="151" t="str">
        <f>IFERROR(VLOOKUP(DatosAll[[#This Row],[ESPECIE]],CITES[],2,FALSE),"")</f>
        <v/>
      </c>
      <c r="P56" s="151">
        <f>IFERROR(VLOOKUP(T56,Hallazgo[],2,FALSE),"")</f>
        <v>0</v>
      </c>
      <c r="Q56" s="151">
        <f>IFERROR(VLOOKUP(T56,Hallazgo[],3,FALSE),"")</f>
        <v>0</v>
      </c>
      <c r="R56" s="151">
        <f>IFERROR(VLOOKUP(T56,Hallazgo[],4,FALSE),"")</f>
        <v>0</v>
      </c>
      <c r="S56" s="151">
        <f>IFERROR(VLOOKUP(T56,Hallazgo[],5,FALSE),"")</f>
        <v>0</v>
      </c>
      <c r="T56" s="151">
        <f>'Acuario (Arribado - mortalidad)'!C156</f>
        <v>0</v>
      </c>
      <c r="U56" s="151">
        <f>'Acuario (Arribado - mortalidad)'!B156</f>
        <v>0</v>
      </c>
      <c r="V56" s="151" t="str">
        <f>'Acuario (Arribado - mortalidad)'!D156</f>
        <v/>
      </c>
      <c r="W56" s="151" t="str">
        <f>'Acuario (Arribado - mortalidad)'!E156</f>
        <v/>
      </c>
      <c r="X56" s="151">
        <f>'Acuario (Arribado - mortalidad)'!F156</f>
        <v>0</v>
      </c>
      <c r="Y56" s="151">
        <f>'Acuario (Arribado - mortalidad)'!H156</f>
        <v>0</v>
      </c>
      <c r="Z56" s="151">
        <f>'Acuario (Arribado - mortalidad)'!I156</f>
        <v>0</v>
      </c>
      <c r="AA56" s="151">
        <f>'Acuario (Arribado - mortalidad)'!J156</f>
        <v>0</v>
      </c>
      <c r="AB56" s="151" t="str">
        <f>'Acuario (Arribado - mortalidad)'!K156</f>
        <v/>
      </c>
      <c r="AC56" s="320" t="str">
        <f>IFERROR(('Acuario (Arribado - mortalidad)'!K156/DatosAll[[#This Row],[N_INDIVIDUOS]])*100,"")</f>
        <v/>
      </c>
      <c r="AD56" s="320" t="str">
        <f>IFERROR(('Acuario (Arribado - mortalidad)'!O156/DatosAll[[#This Row],[N_INDIVIDUOS]])*100,"")</f>
        <v/>
      </c>
      <c r="AE56" s="320" t="str">
        <f>IFERROR(('Acuario (Arribado - mortalidad)'!BG156/DatosAll[[#This Row],[N_INDIVIDUOS]])*100,"")</f>
        <v/>
      </c>
      <c r="AF56" s="320" t="str">
        <f>IFERROR(('Acuario (Arribado - mortalidad)'!BH156/DatosAll[[#This Row],[N_INDIVIDUOS]])*100,"")</f>
        <v/>
      </c>
      <c r="AG56" s="151">
        <f>'Acuario (Arribado - mortalidad)'!M156</f>
        <v>0</v>
      </c>
      <c r="AH56" s="151" t="str">
        <f>'Acuario (Arribado - mortalidad)'!G156</f>
        <v/>
      </c>
      <c r="AI56" s="151">
        <f>'Acuario (Arribado - mortalidad)'!O156</f>
        <v>0</v>
      </c>
      <c r="AJ56" s="151">
        <f>'Acuario (Arribado - mortalidad)'!P156</f>
        <v>0</v>
      </c>
      <c r="AK56" s="151">
        <f>'Acuario (Arribado - mortalidad)'!Q156</f>
        <v>0</v>
      </c>
      <c r="AL56" s="151">
        <f>'Acuario (Arribado - mortalidad)'!R156</f>
        <v>0</v>
      </c>
      <c r="AM56" s="151">
        <f>'Acuario (Arribado - mortalidad)'!S156</f>
        <v>0</v>
      </c>
      <c r="AN56" s="151">
        <f>'Acuario (Arribado - mortalidad)'!T156</f>
        <v>0</v>
      </c>
      <c r="AO56" s="151">
        <f>'Acuario (Arribado - mortalidad)'!U156</f>
        <v>0</v>
      </c>
      <c r="AP56" s="151">
        <f>'Acuario (Arribado - mortalidad)'!V156</f>
        <v>0</v>
      </c>
      <c r="AQ56" s="151">
        <f>'Acuario (Arribado - mortalidad)'!W156</f>
        <v>0</v>
      </c>
      <c r="AR56" s="151">
        <f>'Acuario (Arribado - mortalidad)'!X156</f>
        <v>0</v>
      </c>
      <c r="AS56" s="151">
        <f>'Acuario (Arribado - mortalidad)'!Y156</f>
        <v>0</v>
      </c>
      <c r="AT56" s="151">
        <f>'Acuario (Arribado - mortalidad)'!Z156</f>
        <v>0</v>
      </c>
      <c r="AU56" s="151">
        <f>'Acuario (Arribado - mortalidad)'!AA156</f>
        <v>0</v>
      </c>
      <c r="AV56" s="151">
        <f>'Acuario (Arribado - mortalidad)'!AB156</f>
        <v>0</v>
      </c>
      <c r="AW56" s="151">
        <f>'Acuario (Arribado - mortalidad)'!AC156</f>
        <v>0</v>
      </c>
      <c r="AX56" s="151">
        <f>'Acuario (Arribado - mortalidad)'!AD156</f>
        <v>0</v>
      </c>
      <c r="AY56" s="151">
        <f>'Acuario (Arribado - mortalidad)'!AE156</f>
        <v>0</v>
      </c>
      <c r="AZ56" s="151">
        <f>'Acuario (Arribado - mortalidad)'!AF156</f>
        <v>0</v>
      </c>
      <c r="BA56" s="151">
        <f>'Acuario (Arribado - mortalidad)'!AG156</f>
        <v>0</v>
      </c>
      <c r="BB56" s="151">
        <f>'Acuario (Arribado - mortalidad)'!AH156</f>
        <v>0</v>
      </c>
      <c r="BC56" s="151">
        <f>'Acuario (Arribado - mortalidad)'!AI156</f>
        <v>0</v>
      </c>
      <c r="BD56" s="151">
        <f>'Acuario (Arribado - mortalidad)'!AJ156</f>
        <v>0</v>
      </c>
      <c r="BE56" s="151">
        <f>'Acuario (Arribado - mortalidad)'!AK156</f>
        <v>0</v>
      </c>
      <c r="BF56" s="151">
        <f>'Acuario (Arribado - mortalidad)'!AL156</f>
        <v>0</v>
      </c>
      <c r="BG56" s="151">
        <f>'Acuario (Arribado - mortalidad)'!AM156</f>
        <v>0</v>
      </c>
      <c r="BH56" s="151">
        <f>'Acuario (Arribado - mortalidad)'!AN156</f>
        <v>0</v>
      </c>
      <c r="BI56" s="151">
        <f>'Acuario (Arribado - mortalidad)'!AO156</f>
        <v>0</v>
      </c>
      <c r="BJ56" s="151">
        <f>'Acuario (Arribado - mortalidad)'!AP156</f>
        <v>0</v>
      </c>
      <c r="BK56" s="151">
        <f>'Acuario (Arribado - mortalidad)'!AQ156</f>
        <v>0</v>
      </c>
      <c r="BL56" s="151">
        <f>'Acuario (Arribado - mortalidad)'!AR156</f>
        <v>0</v>
      </c>
      <c r="BM56" s="151" t="str">
        <f>'Acuario (Arribado - mortalidad)'!AS156</f>
        <v/>
      </c>
      <c r="BN56" s="151">
        <f>'Acuario (Arribado - mortalidad)'!AT156</f>
        <v>0</v>
      </c>
      <c r="BO56" s="151">
        <f>'Acuario (Arribado - mortalidad)'!AU156</f>
        <v>0</v>
      </c>
      <c r="BP56" s="151">
        <f>'Acuario (Arribado - mortalidad)'!AV156</f>
        <v>0</v>
      </c>
      <c r="BQ56" s="151" t="str">
        <f>'Acuario (Arribado - mortalidad)'!AW156</f>
        <v/>
      </c>
      <c r="BR56" s="151">
        <f>'Acuario (Arribado - mortalidad)'!AX156</f>
        <v>0</v>
      </c>
      <c r="BS56" s="151">
        <f>'Acuario (Arribado - mortalidad)'!AY156</f>
        <v>0</v>
      </c>
      <c r="BT56" s="151" t="str">
        <f>'Acuario (Arribado - mortalidad)'!AZ156</f>
        <v/>
      </c>
      <c r="BU56" s="151" t="str">
        <f>'Acuario (Arribado - mortalidad)'!BA156</f>
        <v/>
      </c>
      <c r="BV56" s="151" t="str">
        <f>'Acuario (Arribado - mortalidad)'!BB156</f>
        <v/>
      </c>
      <c r="BW56" s="151" t="str">
        <f>'Acuario (Arribado - mortalidad)'!BC156</f>
        <v/>
      </c>
      <c r="BX56" s="151">
        <f>'Acuario (Arribado - mortalidad)'!BD156</f>
        <v>0</v>
      </c>
      <c r="BY56" s="151" t="str">
        <f>'Acuario (Arribado - mortalidad)'!BE156</f>
        <v/>
      </c>
      <c r="BZ56" s="22" t="str">
        <f>'Acuario (Arribado - mortalidad)'!BF156</f>
        <v/>
      </c>
      <c r="CA56" s="151" t="str">
        <f>IF(U56&lt;&gt;0,'Acuario (Arribado - mortalidad)'!$M$5,"")</f>
        <v/>
      </c>
    </row>
    <row r="57" spans="1:79" x14ac:dyDescent="0.25">
      <c r="A57" s="313" t="str">
        <f>IF(U57&lt;&gt;0,'ORDEN DE CUARENTENA'!$AE$2,"")</f>
        <v/>
      </c>
      <c r="B57" s="184" t="str">
        <f>IF(U57&lt;&gt;0,'ORDEN DE CUARENTENA'!$AE$3,"")</f>
        <v/>
      </c>
      <c r="C57" s="168" t="str">
        <f t="shared" si="1"/>
        <v/>
      </c>
      <c r="D57" s="315" t="str">
        <f>IF(U57&lt;&gt;0,'ORDEN DE CUARENTENA'!$I$6,"")</f>
        <v/>
      </c>
      <c r="E57" s="168" t="str">
        <f>IF(U57&lt;&gt;0,TEXT('ORDEN DE CUARENTENA'!$I$6,"aaa"),"")</f>
        <v/>
      </c>
      <c r="F57" s="167" t="str">
        <f>IF(U57&lt;&gt;0,TEXT('ORDEN DE CUARENTENA'!$I$6,"dd"),"")</f>
        <v/>
      </c>
      <c r="G57" s="166" t="str">
        <f>IF(U57&lt;&gt;0,TEXT('ORDEN DE CUARENTENA'!$I$6,"mm"),"")</f>
        <v/>
      </c>
      <c r="H57" s="165" t="str">
        <f>IF(U57&lt;&gt;0,TEXT('ORDEN DE CUARENTENA'!$I$6,"yyy"),"")</f>
        <v/>
      </c>
      <c r="I57" s="151" t="str">
        <f>IF(U57&lt;&gt;0,'ORDEN DE CUARENTENA'!$H$7,"")</f>
        <v/>
      </c>
      <c r="J57" s="151" t="str">
        <f>IF(U57&lt;&gt;0,'ORDEN DE CUARENTENA'!$H$9,"")</f>
        <v/>
      </c>
      <c r="K57" s="151" t="str">
        <f>IF(U57&lt;&gt;0,'ORDEN DE CUARENTENA'!$Q$9,"")</f>
        <v/>
      </c>
      <c r="L57" s="151" t="str">
        <f>IFERROR(VLOOKUP(U57,Item[],4,FALSE),IFERROR(VLOOKUP(U57,Item2[],4,FALSE),""))</f>
        <v/>
      </c>
      <c r="M57" s="151" t="str">
        <f>IFERROR(VLOOKUP(U57,Item[],5,FALSE),IFERROR(VLOOKUP(U57,Item2[],5,FALSE),""))</f>
        <v/>
      </c>
      <c r="N57" s="151" t="str">
        <f>IFERROR(VLOOKUP(W57,SuscepEARs[],2,FALSE),"")</f>
        <v/>
      </c>
      <c r="O57" s="151" t="str">
        <f>IFERROR(VLOOKUP(DatosAll[[#This Row],[ESPECIE]],CITES[],2,FALSE),"")</f>
        <v/>
      </c>
      <c r="P57" s="151">
        <f>IFERROR(VLOOKUP(T57,Hallazgo[],2,FALSE),"")</f>
        <v>0</v>
      </c>
      <c r="Q57" s="151">
        <f>IFERROR(VLOOKUP(T57,Hallazgo[],3,FALSE),"")</f>
        <v>0</v>
      </c>
      <c r="R57" s="151">
        <f>IFERROR(VLOOKUP(T57,Hallazgo[],4,FALSE),"")</f>
        <v>0</v>
      </c>
      <c r="S57" s="151">
        <f>IFERROR(VLOOKUP(T57,Hallazgo[],5,FALSE),"")</f>
        <v>0</v>
      </c>
      <c r="T57" s="151">
        <f>'Acuario (Arribado - mortalidad)'!C157</f>
        <v>0</v>
      </c>
      <c r="U57" s="151">
        <f>'Acuario (Arribado - mortalidad)'!B157</f>
        <v>0</v>
      </c>
      <c r="V57" s="151" t="str">
        <f>'Acuario (Arribado - mortalidad)'!D157</f>
        <v/>
      </c>
      <c r="W57" s="151" t="str">
        <f>'Acuario (Arribado - mortalidad)'!E157</f>
        <v/>
      </c>
      <c r="X57" s="151">
        <f>'Acuario (Arribado - mortalidad)'!F157</f>
        <v>0</v>
      </c>
      <c r="Y57" s="151">
        <f>'Acuario (Arribado - mortalidad)'!H157</f>
        <v>0</v>
      </c>
      <c r="Z57" s="151">
        <f>'Acuario (Arribado - mortalidad)'!I157</f>
        <v>0</v>
      </c>
      <c r="AA57" s="151">
        <f>'Acuario (Arribado - mortalidad)'!J157</f>
        <v>0</v>
      </c>
      <c r="AB57" s="151" t="str">
        <f>'Acuario (Arribado - mortalidad)'!K157</f>
        <v/>
      </c>
      <c r="AC57" s="320" t="str">
        <f>IFERROR(('Acuario (Arribado - mortalidad)'!K157/DatosAll[[#This Row],[N_INDIVIDUOS]])*100,"")</f>
        <v/>
      </c>
      <c r="AD57" s="320" t="str">
        <f>IFERROR(('Acuario (Arribado - mortalidad)'!O157/DatosAll[[#This Row],[N_INDIVIDUOS]])*100,"")</f>
        <v/>
      </c>
      <c r="AE57" s="320" t="str">
        <f>IFERROR(('Acuario (Arribado - mortalidad)'!BG157/DatosAll[[#This Row],[N_INDIVIDUOS]])*100,"")</f>
        <v/>
      </c>
      <c r="AF57" s="320" t="str">
        <f>IFERROR(('Acuario (Arribado - mortalidad)'!BH157/DatosAll[[#This Row],[N_INDIVIDUOS]])*100,"")</f>
        <v/>
      </c>
      <c r="AG57" s="151">
        <f>'Acuario (Arribado - mortalidad)'!M157</f>
        <v>0</v>
      </c>
      <c r="AH57" s="151" t="str">
        <f>'Acuario (Arribado - mortalidad)'!G157</f>
        <v/>
      </c>
      <c r="AI57" s="151">
        <f>'Acuario (Arribado - mortalidad)'!O157</f>
        <v>0</v>
      </c>
      <c r="AJ57" s="151">
        <f>'Acuario (Arribado - mortalidad)'!P157</f>
        <v>0</v>
      </c>
      <c r="AK57" s="151">
        <f>'Acuario (Arribado - mortalidad)'!Q157</f>
        <v>0</v>
      </c>
      <c r="AL57" s="151">
        <f>'Acuario (Arribado - mortalidad)'!R157</f>
        <v>0</v>
      </c>
      <c r="AM57" s="151">
        <f>'Acuario (Arribado - mortalidad)'!S157</f>
        <v>0</v>
      </c>
      <c r="AN57" s="151">
        <f>'Acuario (Arribado - mortalidad)'!T157</f>
        <v>0</v>
      </c>
      <c r="AO57" s="151">
        <f>'Acuario (Arribado - mortalidad)'!U157</f>
        <v>0</v>
      </c>
      <c r="AP57" s="151">
        <f>'Acuario (Arribado - mortalidad)'!V157</f>
        <v>0</v>
      </c>
      <c r="AQ57" s="151">
        <f>'Acuario (Arribado - mortalidad)'!W157</f>
        <v>0</v>
      </c>
      <c r="AR57" s="151">
        <f>'Acuario (Arribado - mortalidad)'!X157</f>
        <v>0</v>
      </c>
      <c r="AS57" s="151">
        <f>'Acuario (Arribado - mortalidad)'!Y157</f>
        <v>0</v>
      </c>
      <c r="AT57" s="151">
        <f>'Acuario (Arribado - mortalidad)'!Z157</f>
        <v>0</v>
      </c>
      <c r="AU57" s="151">
        <f>'Acuario (Arribado - mortalidad)'!AA157</f>
        <v>0</v>
      </c>
      <c r="AV57" s="151">
        <f>'Acuario (Arribado - mortalidad)'!AB157</f>
        <v>0</v>
      </c>
      <c r="AW57" s="151">
        <f>'Acuario (Arribado - mortalidad)'!AC157</f>
        <v>0</v>
      </c>
      <c r="AX57" s="151">
        <f>'Acuario (Arribado - mortalidad)'!AD157</f>
        <v>0</v>
      </c>
      <c r="AY57" s="151">
        <f>'Acuario (Arribado - mortalidad)'!AE157</f>
        <v>0</v>
      </c>
      <c r="AZ57" s="151">
        <f>'Acuario (Arribado - mortalidad)'!AF157</f>
        <v>0</v>
      </c>
      <c r="BA57" s="151">
        <f>'Acuario (Arribado - mortalidad)'!AG157</f>
        <v>0</v>
      </c>
      <c r="BB57" s="151">
        <f>'Acuario (Arribado - mortalidad)'!AH157</f>
        <v>0</v>
      </c>
      <c r="BC57" s="151">
        <f>'Acuario (Arribado - mortalidad)'!AI157</f>
        <v>0</v>
      </c>
      <c r="BD57" s="151">
        <f>'Acuario (Arribado - mortalidad)'!AJ157</f>
        <v>0</v>
      </c>
      <c r="BE57" s="151">
        <f>'Acuario (Arribado - mortalidad)'!AK157</f>
        <v>0</v>
      </c>
      <c r="BF57" s="151">
        <f>'Acuario (Arribado - mortalidad)'!AL157</f>
        <v>0</v>
      </c>
      <c r="BG57" s="151">
        <f>'Acuario (Arribado - mortalidad)'!AM157</f>
        <v>0</v>
      </c>
      <c r="BH57" s="151">
        <f>'Acuario (Arribado - mortalidad)'!AN157</f>
        <v>0</v>
      </c>
      <c r="BI57" s="151">
        <f>'Acuario (Arribado - mortalidad)'!AO157</f>
        <v>0</v>
      </c>
      <c r="BJ57" s="151">
        <f>'Acuario (Arribado - mortalidad)'!AP157</f>
        <v>0</v>
      </c>
      <c r="BK57" s="151">
        <f>'Acuario (Arribado - mortalidad)'!AQ157</f>
        <v>0</v>
      </c>
      <c r="BL57" s="151">
        <f>'Acuario (Arribado - mortalidad)'!AR157</f>
        <v>0</v>
      </c>
      <c r="BM57" s="151" t="str">
        <f>'Acuario (Arribado - mortalidad)'!AS157</f>
        <v/>
      </c>
      <c r="BN57" s="151">
        <f>'Acuario (Arribado - mortalidad)'!AT157</f>
        <v>0</v>
      </c>
      <c r="BO57" s="151">
        <f>'Acuario (Arribado - mortalidad)'!AU157</f>
        <v>0</v>
      </c>
      <c r="BP57" s="151">
        <f>'Acuario (Arribado - mortalidad)'!AV157</f>
        <v>0</v>
      </c>
      <c r="BQ57" s="151" t="str">
        <f>'Acuario (Arribado - mortalidad)'!AW157</f>
        <v/>
      </c>
      <c r="BR57" s="151">
        <f>'Acuario (Arribado - mortalidad)'!AX157</f>
        <v>0</v>
      </c>
      <c r="BS57" s="151">
        <f>'Acuario (Arribado - mortalidad)'!AY157</f>
        <v>0</v>
      </c>
      <c r="BT57" s="151" t="str">
        <f>'Acuario (Arribado - mortalidad)'!AZ157</f>
        <v/>
      </c>
      <c r="BU57" s="151" t="str">
        <f>'Acuario (Arribado - mortalidad)'!BA157</f>
        <v/>
      </c>
      <c r="BV57" s="151" t="str">
        <f>'Acuario (Arribado - mortalidad)'!BB157</f>
        <v/>
      </c>
      <c r="BW57" s="151" t="str">
        <f>'Acuario (Arribado - mortalidad)'!BC157</f>
        <v/>
      </c>
      <c r="BX57" s="151">
        <f>'Acuario (Arribado - mortalidad)'!BD157</f>
        <v>0</v>
      </c>
      <c r="BY57" s="151" t="str">
        <f>'Acuario (Arribado - mortalidad)'!BE157</f>
        <v/>
      </c>
      <c r="BZ57" s="22" t="str">
        <f>'Acuario (Arribado - mortalidad)'!BF157</f>
        <v/>
      </c>
      <c r="CA57" s="151" t="str">
        <f>IF(U57&lt;&gt;0,'Acuario (Arribado - mortalidad)'!$M$5,"")</f>
        <v/>
      </c>
    </row>
    <row r="58" spans="1:79" x14ac:dyDescent="0.25">
      <c r="A58" s="313" t="str">
        <f>IF(U58&lt;&gt;0,'ORDEN DE CUARENTENA'!$AE$2,"")</f>
        <v/>
      </c>
      <c r="B58" s="184" t="str">
        <f>IF(U58&lt;&gt;0,'ORDEN DE CUARENTENA'!$AE$3,"")</f>
        <v/>
      </c>
      <c r="C58" s="168" t="str">
        <f t="shared" si="1"/>
        <v/>
      </c>
      <c r="D58" s="315" t="str">
        <f>IF(U58&lt;&gt;0,'ORDEN DE CUARENTENA'!$I$6,"")</f>
        <v/>
      </c>
      <c r="E58" s="168" t="str">
        <f>IF(U58&lt;&gt;0,TEXT('ORDEN DE CUARENTENA'!$I$6,"aaa"),"")</f>
        <v/>
      </c>
      <c r="F58" s="167" t="str">
        <f>IF(U58&lt;&gt;0,TEXT('ORDEN DE CUARENTENA'!$I$6,"dd"),"")</f>
        <v/>
      </c>
      <c r="G58" s="166" t="str">
        <f>IF(U58&lt;&gt;0,TEXT('ORDEN DE CUARENTENA'!$I$6,"mm"),"")</f>
        <v/>
      </c>
      <c r="H58" s="165" t="str">
        <f>IF(U58&lt;&gt;0,TEXT('ORDEN DE CUARENTENA'!$I$6,"yyy"),"")</f>
        <v/>
      </c>
      <c r="I58" s="151" t="str">
        <f>IF(U58&lt;&gt;0,'ORDEN DE CUARENTENA'!$H$7,"")</f>
        <v/>
      </c>
      <c r="J58" s="151" t="str">
        <f>IF(U58&lt;&gt;0,'ORDEN DE CUARENTENA'!$H$9,"")</f>
        <v/>
      </c>
      <c r="K58" s="151" t="str">
        <f>IF(U58&lt;&gt;0,'ORDEN DE CUARENTENA'!$Q$9,"")</f>
        <v/>
      </c>
      <c r="L58" s="151" t="str">
        <f>IFERROR(VLOOKUP(U58,Item[],4,FALSE),IFERROR(VLOOKUP(U58,Item2[],4,FALSE),""))</f>
        <v/>
      </c>
      <c r="M58" s="151" t="str">
        <f>IFERROR(VLOOKUP(U58,Item[],5,FALSE),IFERROR(VLOOKUP(U58,Item2[],5,FALSE),""))</f>
        <v/>
      </c>
      <c r="N58" s="151" t="str">
        <f>IFERROR(VLOOKUP(W58,SuscepEARs[],2,FALSE),"")</f>
        <v/>
      </c>
      <c r="O58" s="151" t="str">
        <f>IFERROR(VLOOKUP(DatosAll[[#This Row],[ESPECIE]],CITES[],2,FALSE),"")</f>
        <v/>
      </c>
      <c r="P58" s="151">
        <f>IFERROR(VLOOKUP(T58,Hallazgo[],2,FALSE),"")</f>
        <v>0</v>
      </c>
      <c r="Q58" s="151">
        <f>IFERROR(VLOOKUP(T58,Hallazgo[],3,FALSE),"")</f>
        <v>0</v>
      </c>
      <c r="R58" s="151">
        <f>IFERROR(VLOOKUP(T58,Hallazgo[],4,FALSE),"")</f>
        <v>0</v>
      </c>
      <c r="S58" s="151">
        <f>IFERROR(VLOOKUP(T58,Hallazgo[],5,FALSE),"")</f>
        <v>0</v>
      </c>
      <c r="T58" s="151">
        <f>'Acuario (Arribado - mortalidad)'!C158</f>
        <v>0</v>
      </c>
      <c r="U58" s="151">
        <f>'Acuario (Arribado - mortalidad)'!B158</f>
        <v>0</v>
      </c>
      <c r="V58" s="151" t="str">
        <f>'Acuario (Arribado - mortalidad)'!D158</f>
        <v/>
      </c>
      <c r="W58" s="151" t="str">
        <f>'Acuario (Arribado - mortalidad)'!E158</f>
        <v/>
      </c>
      <c r="X58" s="151">
        <f>'Acuario (Arribado - mortalidad)'!F158</f>
        <v>0</v>
      </c>
      <c r="Y58" s="151">
        <f>'Acuario (Arribado - mortalidad)'!H158</f>
        <v>0</v>
      </c>
      <c r="Z58" s="151">
        <f>'Acuario (Arribado - mortalidad)'!I158</f>
        <v>0</v>
      </c>
      <c r="AA58" s="151">
        <f>'Acuario (Arribado - mortalidad)'!J158</f>
        <v>0</v>
      </c>
      <c r="AB58" s="151" t="str">
        <f>'Acuario (Arribado - mortalidad)'!K158</f>
        <v/>
      </c>
      <c r="AC58" s="320" t="str">
        <f>IFERROR(('Acuario (Arribado - mortalidad)'!K158/DatosAll[[#This Row],[N_INDIVIDUOS]])*100,"")</f>
        <v/>
      </c>
      <c r="AD58" s="320" t="str">
        <f>IFERROR(('Acuario (Arribado - mortalidad)'!O158/DatosAll[[#This Row],[N_INDIVIDUOS]])*100,"")</f>
        <v/>
      </c>
      <c r="AE58" s="320" t="str">
        <f>IFERROR(('Acuario (Arribado - mortalidad)'!BG158/DatosAll[[#This Row],[N_INDIVIDUOS]])*100,"")</f>
        <v/>
      </c>
      <c r="AF58" s="320" t="str">
        <f>IFERROR(('Acuario (Arribado - mortalidad)'!BH158/DatosAll[[#This Row],[N_INDIVIDUOS]])*100,"")</f>
        <v/>
      </c>
      <c r="AG58" s="151">
        <f>'Acuario (Arribado - mortalidad)'!M158</f>
        <v>0</v>
      </c>
      <c r="AH58" s="151" t="str">
        <f>'Acuario (Arribado - mortalidad)'!G158</f>
        <v/>
      </c>
      <c r="AI58" s="151">
        <f>'Acuario (Arribado - mortalidad)'!O158</f>
        <v>0</v>
      </c>
      <c r="AJ58" s="151">
        <f>'Acuario (Arribado - mortalidad)'!P158</f>
        <v>0</v>
      </c>
      <c r="AK58" s="151">
        <f>'Acuario (Arribado - mortalidad)'!Q158</f>
        <v>0</v>
      </c>
      <c r="AL58" s="151">
        <f>'Acuario (Arribado - mortalidad)'!R158</f>
        <v>0</v>
      </c>
      <c r="AM58" s="151">
        <f>'Acuario (Arribado - mortalidad)'!S158</f>
        <v>0</v>
      </c>
      <c r="AN58" s="151">
        <f>'Acuario (Arribado - mortalidad)'!T158</f>
        <v>0</v>
      </c>
      <c r="AO58" s="151">
        <f>'Acuario (Arribado - mortalidad)'!U158</f>
        <v>0</v>
      </c>
      <c r="AP58" s="151">
        <f>'Acuario (Arribado - mortalidad)'!V158</f>
        <v>0</v>
      </c>
      <c r="AQ58" s="151">
        <f>'Acuario (Arribado - mortalidad)'!W158</f>
        <v>0</v>
      </c>
      <c r="AR58" s="151">
        <f>'Acuario (Arribado - mortalidad)'!X158</f>
        <v>0</v>
      </c>
      <c r="AS58" s="151">
        <f>'Acuario (Arribado - mortalidad)'!Y158</f>
        <v>0</v>
      </c>
      <c r="AT58" s="151">
        <f>'Acuario (Arribado - mortalidad)'!Z158</f>
        <v>0</v>
      </c>
      <c r="AU58" s="151">
        <f>'Acuario (Arribado - mortalidad)'!AA158</f>
        <v>0</v>
      </c>
      <c r="AV58" s="151">
        <f>'Acuario (Arribado - mortalidad)'!AB158</f>
        <v>0</v>
      </c>
      <c r="AW58" s="151">
        <f>'Acuario (Arribado - mortalidad)'!AC158</f>
        <v>0</v>
      </c>
      <c r="AX58" s="151">
        <f>'Acuario (Arribado - mortalidad)'!AD158</f>
        <v>0</v>
      </c>
      <c r="AY58" s="151">
        <f>'Acuario (Arribado - mortalidad)'!AE158</f>
        <v>0</v>
      </c>
      <c r="AZ58" s="151">
        <f>'Acuario (Arribado - mortalidad)'!AF158</f>
        <v>0</v>
      </c>
      <c r="BA58" s="151">
        <f>'Acuario (Arribado - mortalidad)'!AG158</f>
        <v>0</v>
      </c>
      <c r="BB58" s="151">
        <f>'Acuario (Arribado - mortalidad)'!AH158</f>
        <v>0</v>
      </c>
      <c r="BC58" s="151">
        <f>'Acuario (Arribado - mortalidad)'!AI158</f>
        <v>0</v>
      </c>
      <c r="BD58" s="151">
        <f>'Acuario (Arribado - mortalidad)'!AJ158</f>
        <v>0</v>
      </c>
      <c r="BE58" s="151">
        <f>'Acuario (Arribado - mortalidad)'!AK158</f>
        <v>0</v>
      </c>
      <c r="BF58" s="151">
        <f>'Acuario (Arribado - mortalidad)'!AL158</f>
        <v>0</v>
      </c>
      <c r="BG58" s="151">
        <f>'Acuario (Arribado - mortalidad)'!AM158</f>
        <v>0</v>
      </c>
      <c r="BH58" s="151">
        <f>'Acuario (Arribado - mortalidad)'!AN158</f>
        <v>0</v>
      </c>
      <c r="BI58" s="151">
        <f>'Acuario (Arribado - mortalidad)'!AO158</f>
        <v>0</v>
      </c>
      <c r="BJ58" s="151">
        <f>'Acuario (Arribado - mortalidad)'!AP158</f>
        <v>0</v>
      </c>
      <c r="BK58" s="151">
        <f>'Acuario (Arribado - mortalidad)'!AQ158</f>
        <v>0</v>
      </c>
      <c r="BL58" s="151">
        <f>'Acuario (Arribado - mortalidad)'!AR158</f>
        <v>0</v>
      </c>
      <c r="BM58" s="151" t="str">
        <f>'Acuario (Arribado - mortalidad)'!AS158</f>
        <v/>
      </c>
      <c r="BN58" s="151">
        <f>'Acuario (Arribado - mortalidad)'!AT158</f>
        <v>0</v>
      </c>
      <c r="BO58" s="151">
        <f>'Acuario (Arribado - mortalidad)'!AU158</f>
        <v>0</v>
      </c>
      <c r="BP58" s="151">
        <f>'Acuario (Arribado - mortalidad)'!AV158</f>
        <v>0</v>
      </c>
      <c r="BQ58" s="151" t="str">
        <f>'Acuario (Arribado - mortalidad)'!AW158</f>
        <v/>
      </c>
      <c r="BR58" s="151">
        <f>'Acuario (Arribado - mortalidad)'!AX158</f>
        <v>0</v>
      </c>
      <c r="BS58" s="151">
        <f>'Acuario (Arribado - mortalidad)'!AY158</f>
        <v>0</v>
      </c>
      <c r="BT58" s="151" t="str">
        <f>'Acuario (Arribado - mortalidad)'!AZ158</f>
        <v/>
      </c>
      <c r="BU58" s="151" t="str">
        <f>'Acuario (Arribado - mortalidad)'!BA158</f>
        <v/>
      </c>
      <c r="BV58" s="151" t="str">
        <f>'Acuario (Arribado - mortalidad)'!BB158</f>
        <v/>
      </c>
      <c r="BW58" s="151" t="str">
        <f>'Acuario (Arribado - mortalidad)'!BC158</f>
        <v/>
      </c>
      <c r="BX58" s="151">
        <f>'Acuario (Arribado - mortalidad)'!BD158</f>
        <v>0</v>
      </c>
      <c r="BY58" s="151" t="str">
        <f>'Acuario (Arribado - mortalidad)'!BE158</f>
        <v/>
      </c>
      <c r="BZ58" s="22" t="str">
        <f>'Acuario (Arribado - mortalidad)'!BF158</f>
        <v/>
      </c>
      <c r="CA58" s="151" t="str">
        <f>IF(U58&lt;&gt;0,'Acuario (Arribado - mortalidad)'!$M$5,"")</f>
        <v/>
      </c>
    </row>
    <row r="59" spans="1:79" x14ac:dyDescent="0.25">
      <c r="A59" s="313" t="str">
        <f>IF(U59&lt;&gt;0,'ORDEN DE CUARENTENA'!$AE$2,"")</f>
        <v/>
      </c>
      <c r="B59" s="184" t="str">
        <f>IF(U59&lt;&gt;0,'ORDEN DE CUARENTENA'!$AE$3,"")</f>
        <v/>
      </c>
      <c r="C59" s="168" t="str">
        <f t="shared" si="1"/>
        <v/>
      </c>
      <c r="D59" s="315" t="str">
        <f>IF(U59&lt;&gt;0,'ORDEN DE CUARENTENA'!$I$6,"")</f>
        <v/>
      </c>
      <c r="E59" s="168" t="str">
        <f>IF(U59&lt;&gt;0,TEXT('ORDEN DE CUARENTENA'!$I$6,"aaa"),"")</f>
        <v/>
      </c>
      <c r="F59" s="167" t="str">
        <f>IF(U59&lt;&gt;0,TEXT('ORDEN DE CUARENTENA'!$I$6,"dd"),"")</f>
        <v/>
      </c>
      <c r="G59" s="166" t="str">
        <f>IF(U59&lt;&gt;0,TEXT('ORDEN DE CUARENTENA'!$I$6,"mm"),"")</f>
        <v/>
      </c>
      <c r="H59" s="165" t="str">
        <f>IF(U59&lt;&gt;0,TEXT('ORDEN DE CUARENTENA'!$I$6,"yyy"),"")</f>
        <v/>
      </c>
      <c r="I59" s="151" t="str">
        <f>IF(U59&lt;&gt;0,'ORDEN DE CUARENTENA'!$H$7,"")</f>
        <v/>
      </c>
      <c r="J59" s="151" t="str">
        <f>IF(U59&lt;&gt;0,'ORDEN DE CUARENTENA'!$H$9,"")</f>
        <v/>
      </c>
      <c r="K59" s="151" t="str">
        <f>IF(U59&lt;&gt;0,'ORDEN DE CUARENTENA'!$Q$9,"")</f>
        <v/>
      </c>
      <c r="L59" s="151" t="str">
        <f>IFERROR(VLOOKUP(U59,Item[],4,FALSE),IFERROR(VLOOKUP(U59,Item2[],4,FALSE),""))</f>
        <v/>
      </c>
      <c r="M59" s="151" t="str">
        <f>IFERROR(VLOOKUP(U59,Item[],5,FALSE),IFERROR(VLOOKUP(U59,Item2[],5,FALSE),""))</f>
        <v/>
      </c>
      <c r="N59" s="151" t="str">
        <f>IFERROR(VLOOKUP(W59,SuscepEARs[],2,FALSE),"")</f>
        <v/>
      </c>
      <c r="O59" s="151" t="str">
        <f>IFERROR(VLOOKUP(DatosAll[[#This Row],[ESPECIE]],CITES[],2,FALSE),"")</f>
        <v/>
      </c>
      <c r="P59" s="151">
        <f>IFERROR(VLOOKUP(T59,Hallazgo[],2,FALSE),"")</f>
        <v>0</v>
      </c>
      <c r="Q59" s="151">
        <f>IFERROR(VLOOKUP(T59,Hallazgo[],3,FALSE),"")</f>
        <v>0</v>
      </c>
      <c r="R59" s="151">
        <f>IFERROR(VLOOKUP(T59,Hallazgo[],4,FALSE),"")</f>
        <v>0</v>
      </c>
      <c r="S59" s="151">
        <f>IFERROR(VLOOKUP(T59,Hallazgo[],5,FALSE),"")</f>
        <v>0</v>
      </c>
      <c r="T59" s="151">
        <f>'Acuario (Arribado - mortalidad)'!C159</f>
        <v>0</v>
      </c>
      <c r="U59" s="151">
        <f>'Acuario (Arribado - mortalidad)'!B159</f>
        <v>0</v>
      </c>
      <c r="V59" s="151" t="str">
        <f>'Acuario (Arribado - mortalidad)'!D159</f>
        <v/>
      </c>
      <c r="W59" s="151" t="str">
        <f>'Acuario (Arribado - mortalidad)'!E159</f>
        <v/>
      </c>
      <c r="X59" s="151">
        <f>'Acuario (Arribado - mortalidad)'!F159</f>
        <v>0</v>
      </c>
      <c r="Y59" s="151">
        <f>'Acuario (Arribado - mortalidad)'!H159</f>
        <v>0</v>
      </c>
      <c r="Z59" s="151">
        <f>'Acuario (Arribado - mortalidad)'!I159</f>
        <v>0</v>
      </c>
      <c r="AA59" s="151">
        <f>'Acuario (Arribado - mortalidad)'!J159</f>
        <v>0</v>
      </c>
      <c r="AB59" s="151" t="str">
        <f>'Acuario (Arribado - mortalidad)'!K159</f>
        <v/>
      </c>
      <c r="AC59" s="320" t="str">
        <f>IFERROR(('Acuario (Arribado - mortalidad)'!K159/DatosAll[[#This Row],[N_INDIVIDUOS]])*100,"")</f>
        <v/>
      </c>
      <c r="AD59" s="320" t="str">
        <f>IFERROR(('Acuario (Arribado - mortalidad)'!O159/DatosAll[[#This Row],[N_INDIVIDUOS]])*100,"")</f>
        <v/>
      </c>
      <c r="AE59" s="320" t="str">
        <f>IFERROR(('Acuario (Arribado - mortalidad)'!BG159/DatosAll[[#This Row],[N_INDIVIDUOS]])*100,"")</f>
        <v/>
      </c>
      <c r="AF59" s="320" t="str">
        <f>IFERROR(('Acuario (Arribado - mortalidad)'!BH159/DatosAll[[#This Row],[N_INDIVIDUOS]])*100,"")</f>
        <v/>
      </c>
      <c r="AG59" s="151">
        <f>'Acuario (Arribado - mortalidad)'!M159</f>
        <v>0</v>
      </c>
      <c r="AH59" s="151" t="str">
        <f>'Acuario (Arribado - mortalidad)'!G159</f>
        <v/>
      </c>
      <c r="AI59" s="151">
        <f>'Acuario (Arribado - mortalidad)'!O159</f>
        <v>0</v>
      </c>
      <c r="AJ59" s="151">
        <f>'Acuario (Arribado - mortalidad)'!P159</f>
        <v>0</v>
      </c>
      <c r="AK59" s="151">
        <f>'Acuario (Arribado - mortalidad)'!Q159</f>
        <v>0</v>
      </c>
      <c r="AL59" s="151">
        <f>'Acuario (Arribado - mortalidad)'!R159</f>
        <v>0</v>
      </c>
      <c r="AM59" s="151">
        <f>'Acuario (Arribado - mortalidad)'!S159</f>
        <v>0</v>
      </c>
      <c r="AN59" s="151">
        <f>'Acuario (Arribado - mortalidad)'!T159</f>
        <v>0</v>
      </c>
      <c r="AO59" s="151">
        <f>'Acuario (Arribado - mortalidad)'!U159</f>
        <v>0</v>
      </c>
      <c r="AP59" s="151">
        <f>'Acuario (Arribado - mortalidad)'!V159</f>
        <v>0</v>
      </c>
      <c r="AQ59" s="151">
        <f>'Acuario (Arribado - mortalidad)'!W159</f>
        <v>0</v>
      </c>
      <c r="AR59" s="151">
        <f>'Acuario (Arribado - mortalidad)'!X159</f>
        <v>0</v>
      </c>
      <c r="AS59" s="151">
        <f>'Acuario (Arribado - mortalidad)'!Y159</f>
        <v>0</v>
      </c>
      <c r="AT59" s="151">
        <f>'Acuario (Arribado - mortalidad)'!Z159</f>
        <v>0</v>
      </c>
      <c r="AU59" s="151">
        <f>'Acuario (Arribado - mortalidad)'!AA159</f>
        <v>0</v>
      </c>
      <c r="AV59" s="151">
        <f>'Acuario (Arribado - mortalidad)'!AB159</f>
        <v>0</v>
      </c>
      <c r="AW59" s="151">
        <f>'Acuario (Arribado - mortalidad)'!AC159</f>
        <v>0</v>
      </c>
      <c r="AX59" s="151">
        <f>'Acuario (Arribado - mortalidad)'!AD159</f>
        <v>0</v>
      </c>
      <c r="AY59" s="151">
        <f>'Acuario (Arribado - mortalidad)'!AE159</f>
        <v>0</v>
      </c>
      <c r="AZ59" s="151">
        <f>'Acuario (Arribado - mortalidad)'!AF159</f>
        <v>0</v>
      </c>
      <c r="BA59" s="151">
        <f>'Acuario (Arribado - mortalidad)'!AG159</f>
        <v>0</v>
      </c>
      <c r="BB59" s="151">
        <f>'Acuario (Arribado - mortalidad)'!AH159</f>
        <v>0</v>
      </c>
      <c r="BC59" s="151">
        <f>'Acuario (Arribado - mortalidad)'!AI159</f>
        <v>0</v>
      </c>
      <c r="BD59" s="151">
        <f>'Acuario (Arribado - mortalidad)'!AJ159</f>
        <v>0</v>
      </c>
      <c r="BE59" s="151">
        <f>'Acuario (Arribado - mortalidad)'!AK159</f>
        <v>0</v>
      </c>
      <c r="BF59" s="151">
        <f>'Acuario (Arribado - mortalidad)'!AL159</f>
        <v>0</v>
      </c>
      <c r="BG59" s="151">
        <f>'Acuario (Arribado - mortalidad)'!AM159</f>
        <v>0</v>
      </c>
      <c r="BH59" s="151">
        <f>'Acuario (Arribado - mortalidad)'!AN159</f>
        <v>0</v>
      </c>
      <c r="BI59" s="151">
        <f>'Acuario (Arribado - mortalidad)'!AO159</f>
        <v>0</v>
      </c>
      <c r="BJ59" s="151">
        <f>'Acuario (Arribado - mortalidad)'!AP159</f>
        <v>0</v>
      </c>
      <c r="BK59" s="151">
        <f>'Acuario (Arribado - mortalidad)'!AQ159</f>
        <v>0</v>
      </c>
      <c r="BL59" s="151">
        <f>'Acuario (Arribado - mortalidad)'!AR159</f>
        <v>0</v>
      </c>
      <c r="BM59" s="151" t="str">
        <f>'Acuario (Arribado - mortalidad)'!AS159</f>
        <v/>
      </c>
      <c r="BN59" s="151">
        <f>'Acuario (Arribado - mortalidad)'!AT159</f>
        <v>0</v>
      </c>
      <c r="BO59" s="151">
        <f>'Acuario (Arribado - mortalidad)'!AU159</f>
        <v>0</v>
      </c>
      <c r="BP59" s="151">
        <f>'Acuario (Arribado - mortalidad)'!AV159</f>
        <v>0</v>
      </c>
      <c r="BQ59" s="151" t="str">
        <f>'Acuario (Arribado - mortalidad)'!AW159</f>
        <v/>
      </c>
      <c r="BR59" s="151">
        <f>'Acuario (Arribado - mortalidad)'!AX159</f>
        <v>0</v>
      </c>
      <c r="BS59" s="151">
        <f>'Acuario (Arribado - mortalidad)'!AY159</f>
        <v>0</v>
      </c>
      <c r="BT59" s="151" t="str">
        <f>'Acuario (Arribado - mortalidad)'!AZ159</f>
        <v/>
      </c>
      <c r="BU59" s="151" t="str">
        <f>'Acuario (Arribado - mortalidad)'!BA159</f>
        <v/>
      </c>
      <c r="BV59" s="151" t="str">
        <f>'Acuario (Arribado - mortalidad)'!BB159</f>
        <v/>
      </c>
      <c r="BW59" s="151" t="str">
        <f>'Acuario (Arribado - mortalidad)'!BC159</f>
        <v/>
      </c>
      <c r="BX59" s="151">
        <f>'Acuario (Arribado - mortalidad)'!BD159</f>
        <v>0</v>
      </c>
      <c r="BY59" s="151" t="str">
        <f>'Acuario (Arribado - mortalidad)'!BE159</f>
        <v/>
      </c>
      <c r="BZ59" s="22" t="str">
        <f>'Acuario (Arribado - mortalidad)'!BF159</f>
        <v/>
      </c>
      <c r="CA59" s="151" t="str">
        <f>IF(U59&lt;&gt;0,'Acuario (Arribado - mortalidad)'!$M$5,"")</f>
        <v/>
      </c>
    </row>
    <row r="60" spans="1:79" x14ac:dyDescent="0.25">
      <c r="A60" s="313" t="str">
        <f>IF(U60&lt;&gt;0,'ORDEN DE CUARENTENA'!$AE$2,"")</f>
        <v/>
      </c>
      <c r="B60" s="184" t="str">
        <f>IF(U60&lt;&gt;0,'ORDEN DE CUARENTENA'!$AE$3,"")</f>
        <v/>
      </c>
      <c r="C60" s="168" t="str">
        <f t="shared" si="1"/>
        <v/>
      </c>
      <c r="D60" s="315" t="str">
        <f>IF(U60&lt;&gt;0,'ORDEN DE CUARENTENA'!$I$6,"")</f>
        <v/>
      </c>
      <c r="E60" s="168" t="str">
        <f>IF(U60&lt;&gt;0,TEXT('ORDEN DE CUARENTENA'!$I$6,"aaa"),"")</f>
        <v/>
      </c>
      <c r="F60" s="167" t="str">
        <f>IF(U60&lt;&gt;0,TEXT('ORDEN DE CUARENTENA'!$I$6,"dd"),"")</f>
        <v/>
      </c>
      <c r="G60" s="166" t="str">
        <f>IF(U60&lt;&gt;0,TEXT('ORDEN DE CUARENTENA'!$I$6,"mm"),"")</f>
        <v/>
      </c>
      <c r="H60" s="165" t="str">
        <f>IF(U60&lt;&gt;0,TEXT('ORDEN DE CUARENTENA'!$I$6,"yyy"),"")</f>
        <v/>
      </c>
      <c r="I60" s="151" t="str">
        <f>IF(U60&lt;&gt;0,'ORDEN DE CUARENTENA'!$H$7,"")</f>
        <v/>
      </c>
      <c r="J60" s="151" t="str">
        <f>IF(U60&lt;&gt;0,'ORDEN DE CUARENTENA'!$H$9,"")</f>
        <v/>
      </c>
      <c r="K60" s="151" t="str">
        <f>IF(U60&lt;&gt;0,'ORDEN DE CUARENTENA'!$Q$9,"")</f>
        <v/>
      </c>
      <c r="L60" s="151" t="str">
        <f>IFERROR(VLOOKUP(U60,Item[],4,FALSE),IFERROR(VLOOKUP(U60,Item2[],4,FALSE),""))</f>
        <v/>
      </c>
      <c r="M60" s="151" t="str">
        <f>IFERROR(VLOOKUP(U60,Item[],5,FALSE),IFERROR(VLOOKUP(U60,Item2[],5,FALSE),""))</f>
        <v/>
      </c>
      <c r="N60" s="151" t="str">
        <f>IFERROR(VLOOKUP(W60,SuscepEARs[],2,FALSE),"")</f>
        <v/>
      </c>
      <c r="O60" s="151" t="str">
        <f>IFERROR(VLOOKUP(DatosAll[[#This Row],[ESPECIE]],CITES[],2,FALSE),"")</f>
        <v/>
      </c>
      <c r="P60" s="151">
        <f>IFERROR(VLOOKUP(T60,Hallazgo[],2,FALSE),"")</f>
        <v>0</v>
      </c>
      <c r="Q60" s="151">
        <f>IFERROR(VLOOKUP(T60,Hallazgo[],3,FALSE),"")</f>
        <v>0</v>
      </c>
      <c r="R60" s="151">
        <f>IFERROR(VLOOKUP(T60,Hallazgo[],4,FALSE),"")</f>
        <v>0</v>
      </c>
      <c r="S60" s="151">
        <f>IFERROR(VLOOKUP(T60,Hallazgo[],5,FALSE),"")</f>
        <v>0</v>
      </c>
      <c r="T60" s="151">
        <f>'Acuario (Arribado - mortalidad)'!C160</f>
        <v>0</v>
      </c>
      <c r="U60" s="151">
        <f>'Acuario (Arribado - mortalidad)'!B160</f>
        <v>0</v>
      </c>
      <c r="V60" s="151" t="str">
        <f>'Acuario (Arribado - mortalidad)'!D160</f>
        <v/>
      </c>
      <c r="W60" s="151" t="str">
        <f>'Acuario (Arribado - mortalidad)'!E160</f>
        <v/>
      </c>
      <c r="X60" s="151">
        <f>'Acuario (Arribado - mortalidad)'!F160</f>
        <v>0</v>
      </c>
      <c r="Y60" s="151">
        <f>'Acuario (Arribado - mortalidad)'!H160</f>
        <v>0</v>
      </c>
      <c r="Z60" s="151">
        <f>'Acuario (Arribado - mortalidad)'!I160</f>
        <v>0</v>
      </c>
      <c r="AA60" s="151">
        <f>'Acuario (Arribado - mortalidad)'!J160</f>
        <v>0</v>
      </c>
      <c r="AB60" s="151" t="str">
        <f>'Acuario (Arribado - mortalidad)'!K160</f>
        <v/>
      </c>
      <c r="AC60" s="320" t="str">
        <f>IFERROR(('Acuario (Arribado - mortalidad)'!K160/DatosAll[[#This Row],[N_INDIVIDUOS]])*100,"")</f>
        <v/>
      </c>
      <c r="AD60" s="320" t="str">
        <f>IFERROR(('Acuario (Arribado - mortalidad)'!O160/DatosAll[[#This Row],[N_INDIVIDUOS]])*100,"")</f>
        <v/>
      </c>
      <c r="AE60" s="320" t="str">
        <f>IFERROR(('Acuario (Arribado - mortalidad)'!BG160/DatosAll[[#This Row],[N_INDIVIDUOS]])*100,"")</f>
        <v/>
      </c>
      <c r="AF60" s="320" t="str">
        <f>IFERROR(('Acuario (Arribado - mortalidad)'!BH160/DatosAll[[#This Row],[N_INDIVIDUOS]])*100,"")</f>
        <v/>
      </c>
      <c r="AG60" s="151">
        <f>'Acuario (Arribado - mortalidad)'!M160</f>
        <v>0</v>
      </c>
      <c r="AH60" s="151" t="str">
        <f>'Acuario (Arribado - mortalidad)'!G160</f>
        <v/>
      </c>
      <c r="AI60" s="151">
        <f>'Acuario (Arribado - mortalidad)'!O160</f>
        <v>0</v>
      </c>
      <c r="AJ60" s="151">
        <f>'Acuario (Arribado - mortalidad)'!P160</f>
        <v>0</v>
      </c>
      <c r="AK60" s="151">
        <f>'Acuario (Arribado - mortalidad)'!Q160</f>
        <v>0</v>
      </c>
      <c r="AL60" s="151">
        <f>'Acuario (Arribado - mortalidad)'!R160</f>
        <v>0</v>
      </c>
      <c r="AM60" s="151">
        <f>'Acuario (Arribado - mortalidad)'!S160</f>
        <v>0</v>
      </c>
      <c r="AN60" s="151">
        <f>'Acuario (Arribado - mortalidad)'!T160</f>
        <v>0</v>
      </c>
      <c r="AO60" s="151">
        <f>'Acuario (Arribado - mortalidad)'!U160</f>
        <v>0</v>
      </c>
      <c r="AP60" s="151">
        <f>'Acuario (Arribado - mortalidad)'!V160</f>
        <v>0</v>
      </c>
      <c r="AQ60" s="151">
        <f>'Acuario (Arribado - mortalidad)'!W160</f>
        <v>0</v>
      </c>
      <c r="AR60" s="151">
        <f>'Acuario (Arribado - mortalidad)'!X160</f>
        <v>0</v>
      </c>
      <c r="AS60" s="151">
        <f>'Acuario (Arribado - mortalidad)'!Y160</f>
        <v>0</v>
      </c>
      <c r="AT60" s="151">
        <f>'Acuario (Arribado - mortalidad)'!Z160</f>
        <v>0</v>
      </c>
      <c r="AU60" s="151">
        <f>'Acuario (Arribado - mortalidad)'!AA160</f>
        <v>0</v>
      </c>
      <c r="AV60" s="151">
        <f>'Acuario (Arribado - mortalidad)'!AB160</f>
        <v>0</v>
      </c>
      <c r="AW60" s="151">
        <f>'Acuario (Arribado - mortalidad)'!AC160</f>
        <v>0</v>
      </c>
      <c r="AX60" s="151">
        <f>'Acuario (Arribado - mortalidad)'!AD160</f>
        <v>0</v>
      </c>
      <c r="AY60" s="151">
        <f>'Acuario (Arribado - mortalidad)'!AE160</f>
        <v>0</v>
      </c>
      <c r="AZ60" s="151">
        <f>'Acuario (Arribado - mortalidad)'!AF160</f>
        <v>0</v>
      </c>
      <c r="BA60" s="151">
        <f>'Acuario (Arribado - mortalidad)'!AG160</f>
        <v>0</v>
      </c>
      <c r="BB60" s="151">
        <f>'Acuario (Arribado - mortalidad)'!AH160</f>
        <v>0</v>
      </c>
      <c r="BC60" s="151">
        <f>'Acuario (Arribado - mortalidad)'!AI160</f>
        <v>0</v>
      </c>
      <c r="BD60" s="151">
        <f>'Acuario (Arribado - mortalidad)'!AJ160</f>
        <v>0</v>
      </c>
      <c r="BE60" s="151">
        <f>'Acuario (Arribado - mortalidad)'!AK160</f>
        <v>0</v>
      </c>
      <c r="BF60" s="151">
        <f>'Acuario (Arribado - mortalidad)'!AL160</f>
        <v>0</v>
      </c>
      <c r="BG60" s="151">
        <f>'Acuario (Arribado - mortalidad)'!AM160</f>
        <v>0</v>
      </c>
      <c r="BH60" s="151">
        <f>'Acuario (Arribado - mortalidad)'!AN160</f>
        <v>0</v>
      </c>
      <c r="BI60" s="151">
        <f>'Acuario (Arribado - mortalidad)'!AO160</f>
        <v>0</v>
      </c>
      <c r="BJ60" s="151">
        <f>'Acuario (Arribado - mortalidad)'!AP160</f>
        <v>0</v>
      </c>
      <c r="BK60" s="151">
        <f>'Acuario (Arribado - mortalidad)'!AQ160</f>
        <v>0</v>
      </c>
      <c r="BL60" s="151">
        <f>'Acuario (Arribado - mortalidad)'!AR160</f>
        <v>0</v>
      </c>
      <c r="BM60" s="151" t="str">
        <f>'Acuario (Arribado - mortalidad)'!AS160</f>
        <v/>
      </c>
      <c r="BN60" s="151">
        <f>'Acuario (Arribado - mortalidad)'!AT160</f>
        <v>0</v>
      </c>
      <c r="BO60" s="151">
        <f>'Acuario (Arribado - mortalidad)'!AU160</f>
        <v>0</v>
      </c>
      <c r="BP60" s="151">
        <f>'Acuario (Arribado - mortalidad)'!AV160</f>
        <v>0</v>
      </c>
      <c r="BQ60" s="151" t="str">
        <f>'Acuario (Arribado - mortalidad)'!AW160</f>
        <v/>
      </c>
      <c r="BR60" s="151">
        <f>'Acuario (Arribado - mortalidad)'!AX160</f>
        <v>0</v>
      </c>
      <c r="BS60" s="151">
        <f>'Acuario (Arribado - mortalidad)'!AY160</f>
        <v>0</v>
      </c>
      <c r="BT60" s="151" t="str">
        <f>'Acuario (Arribado - mortalidad)'!AZ160</f>
        <v/>
      </c>
      <c r="BU60" s="151" t="str">
        <f>'Acuario (Arribado - mortalidad)'!BA160</f>
        <v/>
      </c>
      <c r="BV60" s="151" t="str">
        <f>'Acuario (Arribado - mortalidad)'!BB160</f>
        <v/>
      </c>
      <c r="BW60" s="151" t="str">
        <f>'Acuario (Arribado - mortalidad)'!BC160</f>
        <v/>
      </c>
      <c r="BX60" s="151">
        <f>'Acuario (Arribado - mortalidad)'!BD160</f>
        <v>0</v>
      </c>
      <c r="BY60" s="151" t="str">
        <f>'Acuario (Arribado - mortalidad)'!BE160</f>
        <v/>
      </c>
      <c r="BZ60" s="22" t="str">
        <f>'Acuario (Arribado - mortalidad)'!BF160</f>
        <v/>
      </c>
      <c r="CA60" s="151" t="str">
        <f>IF(U60&lt;&gt;0,'Acuario (Arribado - mortalidad)'!$M$5,"")</f>
        <v/>
      </c>
    </row>
    <row r="61" spans="1:79" x14ac:dyDescent="0.25">
      <c r="A61" s="313" t="str">
        <f>IF(U61&lt;&gt;0,'ORDEN DE CUARENTENA'!$AE$2,"")</f>
        <v/>
      </c>
      <c r="B61" s="184" t="str">
        <f>IF(U61&lt;&gt;0,'ORDEN DE CUARENTENA'!$AE$3,"")</f>
        <v/>
      </c>
      <c r="C61" s="168" t="str">
        <f t="shared" si="1"/>
        <v/>
      </c>
      <c r="D61" s="315" t="str">
        <f>IF(U61&lt;&gt;0,'ORDEN DE CUARENTENA'!$I$6,"")</f>
        <v/>
      </c>
      <c r="E61" s="168" t="str">
        <f>IF(U61&lt;&gt;0,TEXT('ORDEN DE CUARENTENA'!$I$6,"aaa"),"")</f>
        <v/>
      </c>
      <c r="F61" s="167" t="str">
        <f>IF(U61&lt;&gt;0,TEXT('ORDEN DE CUARENTENA'!$I$6,"dd"),"")</f>
        <v/>
      </c>
      <c r="G61" s="166" t="str">
        <f>IF(U61&lt;&gt;0,TEXT('ORDEN DE CUARENTENA'!$I$6,"mm"),"")</f>
        <v/>
      </c>
      <c r="H61" s="165" t="str">
        <f>IF(U61&lt;&gt;0,TEXT('ORDEN DE CUARENTENA'!$I$6,"yyy"),"")</f>
        <v/>
      </c>
      <c r="I61" s="151" t="str">
        <f>IF(U61&lt;&gt;0,'ORDEN DE CUARENTENA'!$H$7,"")</f>
        <v/>
      </c>
      <c r="J61" s="151" t="str">
        <f>IF(U61&lt;&gt;0,'ORDEN DE CUARENTENA'!$H$9,"")</f>
        <v/>
      </c>
      <c r="K61" s="151" t="str">
        <f>IF(U61&lt;&gt;0,'ORDEN DE CUARENTENA'!$Q$9,"")</f>
        <v/>
      </c>
      <c r="L61" s="151" t="str">
        <f>IFERROR(VLOOKUP(U61,Item[],4,FALSE),IFERROR(VLOOKUP(U61,Item2[],4,FALSE),""))</f>
        <v/>
      </c>
      <c r="M61" s="151" t="str">
        <f>IFERROR(VLOOKUP(U61,Item[],5,FALSE),IFERROR(VLOOKUP(U61,Item2[],5,FALSE),""))</f>
        <v/>
      </c>
      <c r="N61" s="151" t="str">
        <f>IFERROR(VLOOKUP(W61,SuscepEARs[],2,FALSE),"")</f>
        <v/>
      </c>
      <c r="O61" s="151" t="str">
        <f>IFERROR(VLOOKUP(DatosAll[[#This Row],[ESPECIE]],CITES[],2,FALSE),"")</f>
        <v/>
      </c>
      <c r="P61" s="151">
        <f>IFERROR(VLOOKUP(T61,Hallazgo[],2,FALSE),"")</f>
        <v>0</v>
      </c>
      <c r="Q61" s="151">
        <f>IFERROR(VLOOKUP(T61,Hallazgo[],3,FALSE),"")</f>
        <v>0</v>
      </c>
      <c r="R61" s="151">
        <f>IFERROR(VLOOKUP(T61,Hallazgo[],4,FALSE),"")</f>
        <v>0</v>
      </c>
      <c r="S61" s="151">
        <f>IFERROR(VLOOKUP(T61,Hallazgo[],5,FALSE),"")</f>
        <v>0</v>
      </c>
      <c r="T61" s="151">
        <f>'Acuario (Arribado - mortalidad)'!C161</f>
        <v>0</v>
      </c>
      <c r="U61" s="151">
        <f>'Acuario (Arribado - mortalidad)'!B161</f>
        <v>0</v>
      </c>
      <c r="V61" s="151" t="str">
        <f>'Acuario (Arribado - mortalidad)'!D161</f>
        <v/>
      </c>
      <c r="W61" s="151" t="str">
        <f>'Acuario (Arribado - mortalidad)'!E161</f>
        <v/>
      </c>
      <c r="X61" s="151">
        <f>'Acuario (Arribado - mortalidad)'!F161</f>
        <v>0</v>
      </c>
      <c r="Y61" s="151">
        <f>'Acuario (Arribado - mortalidad)'!H161</f>
        <v>0</v>
      </c>
      <c r="Z61" s="151">
        <f>'Acuario (Arribado - mortalidad)'!I161</f>
        <v>0</v>
      </c>
      <c r="AA61" s="151">
        <f>'Acuario (Arribado - mortalidad)'!J161</f>
        <v>0</v>
      </c>
      <c r="AB61" s="151" t="str">
        <f>'Acuario (Arribado - mortalidad)'!K161</f>
        <v/>
      </c>
      <c r="AC61" s="320" t="str">
        <f>IFERROR(('Acuario (Arribado - mortalidad)'!K161/DatosAll[[#This Row],[N_INDIVIDUOS]])*100,"")</f>
        <v/>
      </c>
      <c r="AD61" s="320" t="str">
        <f>IFERROR(('Acuario (Arribado - mortalidad)'!O161/DatosAll[[#This Row],[N_INDIVIDUOS]])*100,"")</f>
        <v/>
      </c>
      <c r="AE61" s="320" t="str">
        <f>IFERROR(('Acuario (Arribado - mortalidad)'!BG161/DatosAll[[#This Row],[N_INDIVIDUOS]])*100,"")</f>
        <v/>
      </c>
      <c r="AF61" s="320" t="str">
        <f>IFERROR(('Acuario (Arribado - mortalidad)'!BH161/DatosAll[[#This Row],[N_INDIVIDUOS]])*100,"")</f>
        <v/>
      </c>
      <c r="AG61" s="151">
        <f>'Acuario (Arribado - mortalidad)'!M161</f>
        <v>0</v>
      </c>
      <c r="AH61" s="151" t="str">
        <f>'Acuario (Arribado - mortalidad)'!G161</f>
        <v/>
      </c>
      <c r="AI61" s="151">
        <f>'Acuario (Arribado - mortalidad)'!O161</f>
        <v>0</v>
      </c>
      <c r="AJ61" s="151">
        <f>'Acuario (Arribado - mortalidad)'!P161</f>
        <v>0</v>
      </c>
      <c r="AK61" s="151">
        <f>'Acuario (Arribado - mortalidad)'!Q161</f>
        <v>0</v>
      </c>
      <c r="AL61" s="151">
        <f>'Acuario (Arribado - mortalidad)'!R161</f>
        <v>0</v>
      </c>
      <c r="AM61" s="151">
        <f>'Acuario (Arribado - mortalidad)'!S161</f>
        <v>0</v>
      </c>
      <c r="AN61" s="151">
        <f>'Acuario (Arribado - mortalidad)'!T161</f>
        <v>0</v>
      </c>
      <c r="AO61" s="151">
        <f>'Acuario (Arribado - mortalidad)'!U161</f>
        <v>0</v>
      </c>
      <c r="AP61" s="151">
        <f>'Acuario (Arribado - mortalidad)'!V161</f>
        <v>0</v>
      </c>
      <c r="AQ61" s="151">
        <f>'Acuario (Arribado - mortalidad)'!W161</f>
        <v>0</v>
      </c>
      <c r="AR61" s="151">
        <f>'Acuario (Arribado - mortalidad)'!X161</f>
        <v>0</v>
      </c>
      <c r="AS61" s="151">
        <f>'Acuario (Arribado - mortalidad)'!Y161</f>
        <v>0</v>
      </c>
      <c r="AT61" s="151">
        <f>'Acuario (Arribado - mortalidad)'!Z161</f>
        <v>0</v>
      </c>
      <c r="AU61" s="151">
        <f>'Acuario (Arribado - mortalidad)'!AA161</f>
        <v>0</v>
      </c>
      <c r="AV61" s="151">
        <f>'Acuario (Arribado - mortalidad)'!AB161</f>
        <v>0</v>
      </c>
      <c r="AW61" s="151">
        <f>'Acuario (Arribado - mortalidad)'!AC161</f>
        <v>0</v>
      </c>
      <c r="AX61" s="151">
        <f>'Acuario (Arribado - mortalidad)'!AD161</f>
        <v>0</v>
      </c>
      <c r="AY61" s="151">
        <f>'Acuario (Arribado - mortalidad)'!AE161</f>
        <v>0</v>
      </c>
      <c r="AZ61" s="151">
        <f>'Acuario (Arribado - mortalidad)'!AF161</f>
        <v>0</v>
      </c>
      <c r="BA61" s="151">
        <f>'Acuario (Arribado - mortalidad)'!AG161</f>
        <v>0</v>
      </c>
      <c r="BB61" s="151">
        <f>'Acuario (Arribado - mortalidad)'!AH161</f>
        <v>0</v>
      </c>
      <c r="BC61" s="151">
        <f>'Acuario (Arribado - mortalidad)'!AI161</f>
        <v>0</v>
      </c>
      <c r="BD61" s="151">
        <f>'Acuario (Arribado - mortalidad)'!AJ161</f>
        <v>0</v>
      </c>
      <c r="BE61" s="151">
        <f>'Acuario (Arribado - mortalidad)'!AK161</f>
        <v>0</v>
      </c>
      <c r="BF61" s="151">
        <f>'Acuario (Arribado - mortalidad)'!AL161</f>
        <v>0</v>
      </c>
      <c r="BG61" s="151">
        <f>'Acuario (Arribado - mortalidad)'!AM161</f>
        <v>0</v>
      </c>
      <c r="BH61" s="151">
        <f>'Acuario (Arribado - mortalidad)'!AN161</f>
        <v>0</v>
      </c>
      <c r="BI61" s="151">
        <f>'Acuario (Arribado - mortalidad)'!AO161</f>
        <v>0</v>
      </c>
      <c r="BJ61" s="151">
        <f>'Acuario (Arribado - mortalidad)'!AP161</f>
        <v>0</v>
      </c>
      <c r="BK61" s="151">
        <f>'Acuario (Arribado - mortalidad)'!AQ161</f>
        <v>0</v>
      </c>
      <c r="BL61" s="151">
        <f>'Acuario (Arribado - mortalidad)'!AR161</f>
        <v>0</v>
      </c>
      <c r="BM61" s="151" t="str">
        <f>'Acuario (Arribado - mortalidad)'!AS161</f>
        <v/>
      </c>
      <c r="BN61" s="151">
        <f>'Acuario (Arribado - mortalidad)'!AT161</f>
        <v>0</v>
      </c>
      <c r="BO61" s="151">
        <f>'Acuario (Arribado - mortalidad)'!AU161</f>
        <v>0</v>
      </c>
      <c r="BP61" s="151">
        <f>'Acuario (Arribado - mortalidad)'!AV161</f>
        <v>0</v>
      </c>
      <c r="BQ61" s="151" t="str">
        <f>'Acuario (Arribado - mortalidad)'!AW161</f>
        <v/>
      </c>
      <c r="BR61" s="151">
        <f>'Acuario (Arribado - mortalidad)'!AX161</f>
        <v>0</v>
      </c>
      <c r="BS61" s="151">
        <f>'Acuario (Arribado - mortalidad)'!AY161</f>
        <v>0</v>
      </c>
      <c r="BT61" s="151" t="str">
        <f>'Acuario (Arribado - mortalidad)'!AZ161</f>
        <v/>
      </c>
      <c r="BU61" s="151" t="str">
        <f>'Acuario (Arribado - mortalidad)'!BA161</f>
        <v/>
      </c>
      <c r="BV61" s="151" t="str">
        <f>'Acuario (Arribado - mortalidad)'!BB161</f>
        <v/>
      </c>
      <c r="BW61" s="151" t="str">
        <f>'Acuario (Arribado - mortalidad)'!BC161</f>
        <v/>
      </c>
      <c r="BX61" s="151">
        <f>'Acuario (Arribado - mortalidad)'!BD161</f>
        <v>0</v>
      </c>
      <c r="BY61" s="151" t="str">
        <f>'Acuario (Arribado - mortalidad)'!BE161</f>
        <v/>
      </c>
      <c r="BZ61" s="22" t="str">
        <f>'Acuario (Arribado - mortalidad)'!BF161</f>
        <v/>
      </c>
      <c r="CA61" s="151" t="str">
        <f>IF(U61&lt;&gt;0,'Acuario (Arribado - mortalidad)'!$M$5,"")</f>
        <v/>
      </c>
    </row>
    <row r="62" spans="1:79" x14ac:dyDescent="0.25">
      <c r="A62" s="313" t="str">
        <f>IF(U62&lt;&gt;0,'ORDEN DE CUARENTENA'!$AE$2,"")</f>
        <v/>
      </c>
      <c r="B62" s="184" t="str">
        <f>IF(U62&lt;&gt;0,'ORDEN DE CUARENTENA'!$AE$3,"")</f>
        <v/>
      </c>
      <c r="C62" s="168" t="str">
        <f t="shared" si="1"/>
        <v/>
      </c>
      <c r="D62" s="315" t="str">
        <f>IF(U62&lt;&gt;0,'ORDEN DE CUARENTENA'!$I$6,"")</f>
        <v/>
      </c>
      <c r="E62" s="168" t="str">
        <f>IF(U62&lt;&gt;0,TEXT('ORDEN DE CUARENTENA'!$I$6,"aaa"),"")</f>
        <v/>
      </c>
      <c r="F62" s="167" t="str">
        <f>IF(U62&lt;&gt;0,TEXT('ORDEN DE CUARENTENA'!$I$6,"dd"),"")</f>
        <v/>
      </c>
      <c r="G62" s="166" t="str">
        <f>IF(U62&lt;&gt;0,TEXT('ORDEN DE CUARENTENA'!$I$6,"mm"),"")</f>
        <v/>
      </c>
      <c r="H62" s="165" t="str">
        <f>IF(U62&lt;&gt;0,TEXT('ORDEN DE CUARENTENA'!$I$6,"yyy"),"")</f>
        <v/>
      </c>
      <c r="I62" s="151" t="str">
        <f>IF(U62&lt;&gt;0,'ORDEN DE CUARENTENA'!$H$7,"")</f>
        <v/>
      </c>
      <c r="J62" s="151" t="str">
        <f>IF(U62&lt;&gt;0,'ORDEN DE CUARENTENA'!$H$9,"")</f>
        <v/>
      </c>
      <c r="K62" s="151" t="str">
        <f>IF(U62&lt;&gt;0,'ORDEN DE CUARENTENA'!$Q$9,"")</f>
        <v/>
      </c>
      <c r="L62" s="151" t="str">
        <f>IFERROR(VLOOKUP(U62,Item[],4,FALSE),IFERROR(VLOOKUP(U62,Item2[],4,FALSE),""))</f>
        <v/>
      </c>
      <c r="M62" s="151" t="str">
        <f>IFERROR(VLOOKUP(U62,Item[],5,FALSE),IFERROR(VLOOKUP(U62,Item2[],5,FALSE),""))</f>
        <v/>
      </c>
      <c r="N62" s="151" t="str">
        <f>IFERROR(VLOOKUP(W62,SuscepEARs[],2,FALSE),"")</f>
        <v/>
      </c>
      <c r="O62" s="151" t="str">
        <f>IFERROR(VLOOKUP(DatosAll[[#This Row],[ESPECIE]],CITES[],2,FALSE),"")</f>
        <v/>
      </c>
      <c r="P62" s="151">
        <f>IFERROR(VLOOKUP(T62,Hallazgo[],2,FALSE),"")</f>
        <v>0</v>
      </c>
      <c r="Q62" s="151">
        <f>IFERROR(VLOOKUP(T62,Hallazgo[],3,FALSE),"")</f>
        <v>0</v>
      </c>
      <c r="R62" s="151">
        <f>IFERROR(VLOOKUP(T62,Hallazgo[],4,FALSE),"")</f>
        <v>0</v>
      </c>
      <c r="S62" s="151">
        <f>IFERROR(VLOOKUP(T62,Hallazgo[],5,FALSE),"")</f>
        <v>0</v>
      </c>
      <c r="T62" s="151">
        <f>'Acuario (Arribado - mortalidad)'!C162</f>
        <v>0</v>
      </c>
      <c r="U62" s="151">
        <f>'Acuario (Arribado - mortalidad)'!B162</f>
        <v>0</v>
      </c>
      <c r="V62" s="151" t="str">
        <f>'Acuario (Arribado - mortalidad)'!D162</f>
        <v/>
      </c>
      <c r="W62" s="151" t="str">
        <f>'Acuario (Arribado - mortalidad)'!E162</f>
        <v/>
      </c>
      <c r="X62" s="151">
        <f>'Acuario (Arribado - mortalidad)'!F162</f>
        <v>0</v>
      </c>
      <c r="Y62" s="151">
        <f>'Acuario (Arribado - mortalidad)'!H162</f>
        <v>0</v>
      </c>
      <c r="Z62" s="151">
        <f>'Acuario (Arribado - mortalidad)'!I162</f>
        <v>0</v>
      </c>
      <c r="AA62" s="151">
        <f>'Acuario (Arribado - mortalidad)'!J162</f>
        <v>0</v>
      </c>
      <c r="AB62" s="151" t="str">
        <f>'Acuario (Arribado - mortalidad)'!K162</f>
        <v/>
      </c>
      <c r="AC62" s="320" t="str">
        <f>IFERROR(('Acuario (Arribado - mortalidad)'!K162/DatosAll[[#This Row],[N_INDIVIDUOS]])*100,"")</f>
        <v/>
      </c>
      <c r="AD62" s="320" t="str">
        <f>IFERROR(('Acuario (Arribado - mortalidad)'!O162/DatosAll[[#This Row],[N_INDIVIDUOS]])*100,"")</f>
        <v/>
      </c>
      <c r="AE62" s="320" t="str">
        <f>IFERROR(('Acuario (Arribado - mortalidad)'!BG162/DatosAll[[#This Row],[N_INDIVIDUOS]])*100,"")</f>
        <v/>
      </c>
      <c r="AF62" s="320" t="str">
        <f>IFERROR(('Acuario (Arribado - mortalidad)'!BH162/DatosAll[[#This Row],[N_INDIVIDUOS]])*100,"")</f>
        <v/>
      </c>
      <c r="AG62" s="151">
        <f>'Acuario (Arribado - mortalidad)'!M162</f>
        <v>0</v>
      </c>
      <c r="AH62" s="151" t="str">
        <f>'Acuario (Arribado - mortalidad)'!G162</f>
        <v/>
      </c>
      <c r="AI62" s="151">
        <f>'Acuario (Arribado - mortalidad)'!O162</f>
        <v>0</v>
      </c>
      <c r="AJ62" s="151">
        <f>'Acuario (Arribado - mortalidad)'!P162</f>
        <v>0</v>
      </c>
      <c r="AK62" s="151">
        <f>'Acuario (Arribado - mortalidad)'!Q162</f>
        <v>0</v>
      </c>
      <c r="AL62" s="151">
        <f>'Acuario (Arribado - mortalidad)'!R162</f>
        <v>0</v>
      </c>
      <c r="AM62" s="151">
        <f>'Acuario (Arribado - mortalidad)'!S162</f>
        <v>0</v>
      </c>
      <c r="AN62" s="151">
        <f>'Acuario (Arribado - mortalidad)'!T162</f>
        <v>0</v>
      </c>
      <c r="AO62" s="151">
        <f>'Acuario (Arribado - mortalidad)'!U162</f>
        <v>0</v>
      </c>
      <c r="AP62" s="151">
        <f>'Acuario (Arribado - mortalidad)'!V162</f>
        <v>0</v>
      </c>
      <c r="AQ62" s="151">
        <f>'Acuario (Arribado - mortalidad)'!W162</f>
        <v>0</v>
      </c>
      <c r="AR62" s="151">
        <f>'Acuario (Arribado - mortalidad)'!X162</f>
        <v>0</v>
      </c>
      <c r="AS62" s="151">
        <f>'Acuario (Arribado - mortalidad)'!Y162</f>
        <v>0</v>
      </c>
      <c r="AT62" s="151">
        <f>'Acuario (Arribado - mortalidad)'!Z162</f>
        <v>0</v>
      </c>
      <c r="AU62" s="151">
        <f>'Acuario (Arribado - mortalidad)'!AA162</f>
        <v>0</v>
      </c>
      <c r="AV62" s="151">
        <f>'Acuario (Arribado - mortalidad)'!AB162</f>
        <v>0</v>
      </c>
      <c r="AW62" s="151">
        <f>'Acuario (Arribado - mortalidad)'!AC162</f>
        <v>0</v>
      </c>
      <c r="AX62" s="151">
        <f>'Acuario (Arribado - mortalidad)'!AD162</f>
        <v>0</v>
      </c>
      <c r="AY62" s="151">
        <f>'Acuario (Arribado - mortalidad)'!AE162</f>
        <v>0</v>
      </c>
      <c r="AZ62" s="151">
        <f>'Acuario (Arribado - mortalidad)'!AF162</f>
        <v>0</v>
      </c>
      <c r="BA62" s="151">
        <f>'Acuario (Arribado - mortalidad)'!AG162</f>
        <v>0</v>
      </c>
      <c r="BB62" s="151">
        <f>'Acuario (Arribado - mortalidad)'!AH162</f>
        <v>0</v>
      </c>
      <c r="BC62" s="151">
        <f>'Acuario (Arribado - mortalidad)'!AI162</f>
        <v>0</v>
      </c>
      <c r="BD62" s="151">
        <f>'Acuario (Arribado - mortalidad)'!AJ162</f>
        <v>0</v>
      </c>
      <c r="BE62" s="151">
        <f>'Acuario (Arribado - mortalidad)'!AK162</f>
        <v>0</v>
      </c>
      <c r="BF62" s="151">
        <f>'Acuario (Arribado - mortalidad)'!AL162</f>
        <v>0</v>
      </c>
      <c r="BG62" s="151">
        <f>'Acuario (Arribado - mortalidad)'!AM162</f>
        <v>0</v>
      </c>
      <c r="BH62" s="151">
        <f>'Acuario (Arribado - mortalidad)'!AN162</f>
        <v>0</v>
      </c>
      <c r="BI62" s="151">
        <f>'Acuario (Arribado - mortalidad)'!AO162</f>
        <v>0</v>
      </c>
      <c r="BJ62" s="151">
        <f>'Acuario (Arribado - mortalidad)'!AP162</f>
        <v>0</v>
      </c>
      <c r="BK62" s="151">
        <f>'Acuario (Arribado - mortalidad)'!AQ162</f>
        <v>0</v>
      </c>
      <c r="BL62" s="151">
        <f>'Acuario (Arribado - mortalidad)'!AR162</f>
        <v>0</v>
      </c>
      <c r="BM62" s="151" t="str">
        <f>'Acuario (Arribado - mortalidad)'!AS162</f>
        <v/>
      </c>
      <c r="BN62" s="151">
        <f>'Acuario (Arribado - mortalidad)'!AT162</f>
        <v>0</v>
      </c>
      <c r="BO62" s="151">
        <f>'Acuario (Arribado - mortalidad)'!AU162</f>
        <v>0</v>
      </c>
      <c r="BP62" s="151">
        <f>'Acuario (Arribado - mortalidad)'!AV162</f>
        <v>0</v>
      </c>
      <c r="BQ62" s="151" t="str">
        <f>'Acuario (Arribado - mortalidad)'!AW162</f>
        <v/>
      </c>
      <c r="BR62" s="151">
        <f>'Acuario (Arribado - mortalidad)'!AX162</f>
        <v>0</v>
      </c>
      <c r="BS62" s="151">
        <f>'Acuario (Arribado - mortalidad)'!AY162</f>
        <v>0</v>
      </c>
      <c r="BT62" s="151" t="str">
        <f>'Acuario (Arribado - mortalidad)'!AZ162</f>
        <v/>
      </c>
      <c r="BU62" s="151" t="str">
        <f>'Acuario (Arribado - mortalidad)'!BA162</f>
        <v/>
      </c>
      <c r="BV62" s="151" t="str">
        <f>'Acuario (Arribado - mortalidad)'!BB162</f>
        <v/>
      </c>
      <c r="BW62" s="151" t="str">
        <f>'Acuario (Arribado - mortalidad)'!BC162</f>
        <v/>
      </c>
      <c r="BX62" s="151">
        <f>'Acuario (Arribado - mortalidad)'!BD162</f>
        <v>0</v>
      </c>
      <c r="BY62" s="151" t="str">
        <f>'Acuario (Arribado - mortalidad)'!BE162</f>
        <v/>
      </c>
      <c r="BZ62" s="22" t="str">
        <f>'Acuario (Arribado - mortalidad)'!BF162</f>
        <v/>
      </c>
      <c r="CA62" s="151" t="str">
        <f>IF(U62&lt;&gt;0,'Acuario (Arribado - mortalidad)'!$M$5,"")</f>
        <v/>
      </c>
    </row>
    <row r="63" spans="1:79" x14ac:dyDescent="0.25">
      <c r="A63" s="313" t="str">
        <f>IF(U63&lt;&gt;0,'ORDEN DE CUARENTENA'!$AE$2,"")</f>
        <v/>
      </c>
      <c r="B63" s="184" t="str">
        <f>IF(U63&lt;&gt;0,'ORDEN DE CUARENTENA'!$AE$3,"")</f>
        <v/>
      </c>
      <c r="C63" s="168" t="str">
        <f t="shared" si="1"/>
        <v/>
      </c>
      <c r="D63" s="315" t="str">
        <f>IF(U63&lt;&gt;0,'ORDEN DE CUARENTENA'!$I$6,"")</f>
        <v/>
      </c>
      <c r="E63" s="168" t="str">
        <f>IF(U63&lt;&gt;0,TEXT('ORDEN DE CUARENTENA'!$I$6,"aaa"),"")</f>
        <v/>
      </c>
      <c r="F63" s="167" t="str">
        <f>IF(U63&lt;&gt;0,TEXT('ORDEN DE CUARENTENA'!$I$6,"dd"),"")</f>
        <v/>
      </c>
      <c r="G63" s="166" t="str">
        <f>IF(U63&lt;&gt;0,TEXT('ORDEN DE CUARENTENA'!$I$6,"mm"),"")</f>
        <v/>
      </c>
      <c r="H63" s="165" t="str">
        <f>IF(U63&lt;&gt;0,TEXT('ORDEN DE CUARENTENA'!$I$6,"yyy"),"")</f>
        <v/>
      </c>
      <c r="I63" s="151" t="str">
        <f>IF(U63&lt;&gt;0,'ORDEN DE CUARENTENA'!$H$7,"")</f>
        <v/>
      </c>
      <c r="J63" s="151" t="str">
        <f>IF(U63&lt;&gt;0,'ORDEN DE CUARENTENA'!$H$9,"")</f>
        <v/>
      </c>
      <c r="K63" s="151" t="str">
        <f>IF(U63&lt;&gt;0,'ORDEN DE CUARENTENA'!$Q$9,"")</f>
        <v/>
      </c>
      <c r="L63" s="151" t="str">
        <f>IFERROR(VLOOKUP(U63,Item[],4,FALSE),IFERROR(VLOOKUP(U63,Item2[],4,FALSE),""))</f>
        <v/>
      </c>
      <c r="M63" s="151" t="str">
        <f>IFERROR(VLOOKUP(U63,Item[],5,FALSE),IFERROR(VLOOKUP(U63,Item2[],5,FALSE),""))</f>
        <v/>
      </c>
      <c r="N63" s="151" t="str">
        <f>IFERROR(VLOOKUP(W63,SuscepEARs[],2,FALSE),"")</f>
        <v/>
      </c>
      <c r="O63" s="151" t="str">
        <f>IFERROR(VLOOKUP(DatosAll[[#This Row],[ESPECIE]],CITES[],2,FALSE),"")</f>
        <v/>
      </c>
      <c r="P63" s="151">
        <f>IFERROR(VLOOKUP(T63,Hallazgo[],2,FALSE),"")</f>
        <v>0</v>
      </c>
      <c r="Q63" s="151">
        <f>IFERROR(VLOOKUP(T63,Hallazgo[],3,FALSE),"")</f>
        <v>0</v>
      </c>
      <c r="R63" s="151">
        <f>IFERROR(VLOOKUP(T63,Hallazgo[],4,FALSE),"")</f>
        <v>0</v>
      </c>
      <c r="S63" s="151">
        <f>IFERROR(VLOOKUP(T63,Hallazgo[],5,FALSE),"")</f>
        <v>0</v>
      </c>
      <c r="T63" s="151">
        <f>'Acuario (Arribado - mortalidad)'!C163</f>
        <v>0</v>
      </c>
      <c r="U63" s="151">
        <f>'Acuario (Arribado - mortalidad)'!B163</f>
        <v>0</v>
      </c>
      <c r="V63" s="151" t="str">
        <f>'Acuario (Arribado - mortalidad)'!D163</f>
        <v/>
      </c>
      <c r="W63" s="151" t="str">
        <f>'Acuario (Arribado - mortalidad)'!E163</f>
        <v/>
      </c>
      <c r="X63" s="151">
        <f>'Acuario (Arribado - mortalidad)'!F163</f>
        <v>0</v>
      </c>
      <c r="Y63" s="151">
        <f>'Acuario (Arribado - mortalidad)'!H163</f>
        <v>0</v>
      </c>
      <c r="Z63" s="151">
        <f>'Acuario (Arribado - mortalidad)'!I163</f>
        <v>0</v>
      </c>
      <c r="AA63" s="151">
        <f>'Acuario (Arribado - mortalidad)'!J163</f>
        <v>0</v>
      </c>
      <c r="AB63" s="151" t="str">
        <f>'Acuario (Arribado - mortalidad)'!K163</f>
        <v/>
      </c>
      <c r="AC63" s="320" t="str">
        <f>IFERROR(('Acuario (Arribado - mortalidad)'!K163/DatosAll[[#This Row],[N_INDIVIDUOS]])*100,"")</f>
        <v/>
      </c>
      <c r="AD63" s="320" t="str">
        <f>IFERROR(('Acuario (Arribado - mortalidad)'!O163/DatosAll[[#This Row],[N_INDIVIDUOS]])*100,"")</f>
        <v/>
      </c>
      <c r="AE63" s="320" t="str">
        <f>IFERROR(('Acuario (Arribado - mortalidad)'!BG163/DatosAll[[#This Row],[N_INDIVIDUOS]])*100,"")</f>
        <v/>
      </c>
      <c r="AF63" s="320" t="str">
        <f>IFERROR(('Acuario (Arribado - mortalidad)'!BH163/DatosAll[[#This Row],[N_INDIVIDUOS]])*100,"")</f>
        <v/>
      </c>
      <c r="AG63" s="151">
        <f>'Acuario (Arribado - mortalidad)'!M163</f>
        <v>0</v>
      </c>
      <c r="AH63" s="151" t="str">
        <f>'Acuario (Arribado - mortalidad)'!G163</f>
        <v/>
      </c>
      <c r="AI63" s="151">
        <f>'Acuario (Arribado - mortalidad)'!O163</f>
        <v>0</v>
      </c>
      <c r="AJ63" s="151">
        <f>'Acuario (Arribado - mortalidad)'!P163</f>
        <v>0</v>
      </c>
      <c r="AK63" s="151">
        <f>'Acuario (Arribado - mortalidad)'!Q163</f>
        <v>0</v>
      </c>
      <c r="AL63" s="151">
        <f>'Acuario (Arribado - mortalidad)'!R163</f>
        <v>0</v>
      </c>
      <c r="AM63" s="151">
        <f>'Acuario (Arribado - mortalidad)'!S163</f>
        <v>0</v>
      </c>
      <c r="AN63" s="151">
        <f>'Acuario (Arribado - mortalidad)'!T163</f>
        <v>0</v>
      </c>
      <c r="AO63" s="151">
        <f>'Acuario (Arribado - mortalidad)'!U163</f>
        <v>0</v>
      </c>
      <c r="AP63" s="151">
        <f>'Acuario (Arribado - mortalidad)'!V163</f>
        <v>0</v>
      </c>
      <c r="AQ63" s="151">
        <f>'Acuario (Arribado - mortalidad)'!W163</f>
        <v>0</v>
      </c>
      <c r="AR63" s="151">
        <f>'Acuario (Arribado - mortalidad)'!X163</f>
        <v>0</v>
      </c>
      <c r="AS63" s="151">
        <f>'Acuario (Arribado - mortalidad)'!Y163</f>
        <v>0</v>
      </c>
      <c r="AT63" s="151">
        <f>'Acuario (Arribado - mortalidad)'!Z163</f>
        <v>0</v>
      </c>
      <c r="AU63" s="151">
        <f>'Acuario (Arribado - mortalidad)'!AA163</f>
        <v>0</v>
      </c>
      <c r="AV63" s="151">
        <f>'Acuario (Arribado - mortalidad)'!AB163</f>
        <v>0</v>
      </c>
      <c r="AW63" s="151">
        <f>'Acuario (Arribado - mortalidad)'!AC163</f>
        <v>0</v>
      </c>
      <c r="AX63" s="151">
        <f>'Acuario (Arribado - mortalidad)'!AD163</f>
        <v>0</v>
      </c>
      <c r="AY63" s="151">
        <f>'Acuario (Arribado - mortalidad)'!AE163</f>
        <v>0</v>
      </c>
      <c r="AZ63" s="151">
        <f>'Acuario (Arribado - mortalidad)'!AF163</f>
        <v>0</v>
      </c>
      <c r="BA63" s="151">
        <f>'Acuario (Arribado - mortalidad)'!AG163</f>
        <v>0</v>
      </c>
      <c r="BB63" s="151">
        <f>'Acuario (Arribado - mortalidad)'!AH163</f>
        <v>0</v>
      </c>
      <c r="BC63" s="151">
        <f>'Acuario (Arribado - mortalidad)'!AI163</f>
        <v>0</v>
      </c>
      <c r="BD63" s="151">
        <f>'Acuario (Arribado - mortalidad)'!AJ163</f>
        <v>0</v>
      </c>
      <c r="BE63" s="151">
        <f>'Acuario (Arribado - mortalidad)'!AK163</f>
        <v>0</v>
      </c>
      <c r="BF63" s="151">
        <f>'Acuario (Arribado - mortalidad)'!AL163</f>
        <v>0</v>
      </c>
      <c r="BG63" s="151">
        <f>'Acuario (Arribado - mortalidad)'!AM163</f>
        <v>0</v>
      </c>
      <c r="BH63" s="151">
        <f>'Acuario (Arribado - mortalidad)'!AN163</f>
        <v>0</v>
      </c>
      <c r="BI63" s="151">
        <f>'Acuario (Arribado - mortalidad)'!AO163</f>
        <v>0</v>
      </c>
      <c r="BJ63" s="151">
        <f>'Acuario (Arribado - mortalidad)'!AP163</f>
        <v>0</v>
      </c>
      <c r="BK63" s="151">
        <f>'Acuario (Arribado - mortalidad)'!AQ163</f>
        <v>0</v>
      </c>
      <c r="BL63" s="151">
        <f>'Acuario (Arribado - mortalidad)'!AR163</f>
        <v>0</v>
      </c>
      <c r="BM63" s="151" t="str">
        <f>'Acuario (Arribado - mortalidad)'!AS163</f>
        <v/>
      </c>
      <c r="BN63" s="151">
        <f>'Acuario (Arribado - mortalidad)'!AT163</f>
        <v>0</v>
      </c>
      <c r="BO63" s="151">
        <f>'Acuario (Arribado - mortalidad)'!AU163</f>
        <v>0</v>
      </c>
      <c r="BP63" s="151">
        <f>'Acuario (Arribado - mortalidad)'!AV163</f>
        <v>0</v>
      </c>
      <c r="BQ63" s="151" t="str">
        <f>'Acuario (Arribado - mortalidad)'!AW163</f>
        <v/>
      </c>
      <c r="BR63" s="151">
        <f>'Acuario (Arribado - mortalidad)'!AX163</f>
        <v>0</v>
      </c>
      <c r="BS63" s="151">
        <f>'Acuario (Arribado - mortalidad)'!AY163</f>
        <v>0</v>
      </c>
      <c r="BT63" s="151" t="str">
        <f>'Acuario (Arribado - mortalidad)'!AZ163</f>
        <v/>
      </c>
      <c r="BU63" s="151" t="str">
        <f>'Acuario (Arribado - mortalidad)'!BA163</f>
        <v/>
      </c>
      <c r="BV63" s="151" t="str">
        <f>'Acuario (Arribado - mortalidad)'!BB163</f>
        <v/>
      </c>
      <c r="BW63" s="151" t="str">
        <f>'Acuario (Arribado - mortalidad)'!BC163</f>
        <v/>
      </c>
      <c r="BX63" s="151">
        <f>'Acuario (Arribado - mortalidad)'!BD163</f>
        <v>0</v>
      </c>
      <c r="BY63" s="151" t="str">
        <f>'Acuario (Arribado - mortalidad)'!BE163</f>
        <v/>
      </c>
      <c r="BZ63" s="22" t="str">
        <f>'Acuario (Arribado - mortalidad)'!BF163</f>
        <v/>
      </c>
      <c r="CA63" s="151" t="str">
        <f>IF(U63&lt;&gt;0,'Acuario (Arribado - mortalidad)'!$M$5,"")</f>
        <v/>
      </c>
    </row>
    <row r="64" spans="1:79" x14ac:dyDescent="0.25">
      <c r="A64" s="313" t="str">
        <f>IF(U64&lt;&gt;0,'ORDEN DE CUARENTENA'!$AE$2,"")</f>
        <v/>
      </c>
      <c r="B64" s="184" t="str">
        <f>IF(U64&lt;&gt;0,'ORDEN DE CUARENTENA'!$AE$3,"")</f>
        <v/>
      </c>
      <c r="C64" s="168" t="str">
        <f t="shared" si="1"/>
        <v/>
      </c>
      <c r="D64" s="315" t="str">
        <f>IF(U64&lt;&gt;0,'ORDEN DE CUARENTENA'!$I$6,"")</f>
        <v/>
      </c>
      <c r="E64" s="168" t="str">
        <f>IF(U64&lt;&gt;0,TEXT('ORDEN DE CUARENTENA'!$I$6,"aaa"),"")</f>
        <v/>
      </c>
      <c r="F64" s="167" t="str">
        <f>IF(U64&lt;&gt;0,TEXT('ORDEN DE CUARENTENA'!$I$6,"dd"),"")</f>
        <v/>
      </c>
      <c r="G64" s="166" t="str">
        <f>IF(U64&lt;&gt;0,TEXT('ORDEN DE CUARENTENA'!$I$6,"mm"),"")</f>
        <v/>
      </c>
      <c r="H64" s="165" t="str">
        <f>IF(U64&lt;&gt;0,TEXT('ORDEN DE CUARENTENA'!$I$6,"yyy"),"")</f>
        <v/>
      </c>
      <c r="I64" s="151" t="str">
        <f>IF(U64&lt;&gt;0,'ORDEN DE CUARENTENA'!$H$7,"")</f>
        <v/>
      </c>
      <c r="J64" s="151" t="str">
        <f>IF(U64&lt;&gt;0,'ORDEN DE CUARENTENA'!$H$9,"")</f>
        <v/>
      </c>
      <c r="K64" s="151" t="str">
        <f>IF(U64&lt;&gt;0,'ORDEN DE CUARENTENA'!$Q$9,"")</f>
        <v/>
      </c>
      <c r="L64" s="151" t="str">
        <f>IFERROR(VLOOKUP(U64,Item[],4,FALSE),IFERROR(VLOOKUP(U64,Item2[],4,FALSE),""))</f>
        <v/>
      </c>
      <c r="M64" s="151" t="str">
        <f>IFERROR(VLOOKUP(U64,Item[],5,FALSE),IFERROR(VLOOKUP(U64,Item2[],5,FALSE),""))</f>
        <v/>
      </c>
      <c r="N64" s="151" t="str">
        <f>IFERROR(VLOOKUP(W64,SuscepEARs[],2,FALSE),"")</f>
        <v/>
      </c>
      <c r="O64" s="151" t="str">
        <f>IFERROR(VLOOKUP(DatosAll[[#This Row],[ESPECIE]],CITES[],2,FALSE),"")</f>
        <v/>
      </c>
      <c r="P64" s="151">
        <f>IFERROR(VLOOKUP(T64,Hallazgo[],2,FALSE),"")</f>
        <v>0</v>
      </c>
      <c r="Q64" s="151">
        <f>IFERROR(VLOOKUP(T64,Hallazgo[],3,FALSE),"")</f>
        <v>0</v>
      </c>
      <c r="R64" s="151">
        <f>IFERROR(VLOOKUP(T64,Hallazgo[],4,FALSE),"")</f>
        <v>0</v>
      </c>
      <c r="S64" s="151">
        <f>IFERROR(VLOOKUP(T64,Hallazgo[],5,FALSE),"")</f>
        <v>0</v>
      </c>
      <c r="T64" s="151">
        <f>'Acuario (Arribado - mortalidad)'!C164</f>
        <v>0</v>
      </c>
      <c r="U64" s="151">
        <f>'Acuario (Arribado - mortalidad)'!B164</f>
        <v>0</v>
      </c>
      <c r="V64" s="151" t="str">
        <f>'Acuario (Arribado - mortalidad)'!D164</f>
        <v/>
      </c>
      <c r="W64" s="151" t="str">
        <f>'Acuario (Arribado - mortalidad)'!E164</f>
        <v/>
      </c>
      <c r="X64" s="151">
        <f>'Acuario (Arribado - mortalidad)'!F164</f>
        <v>0</v>
      </c>
      <c r="Y64" s="151">
        <f>'Acuario (Arribado - mortalidad)'!H164</f>
        <v>0</v>
      </c>
      <c r="Z64" s="151">
        <f>'Acuario (Arribado - mortalidad)'!I164</f>
        <v>0</v>
      </c>
      <c r="AA64" s="151">
        <f>'Acuario (Arribado - mortalidad)'!J164</f>
        <v>0</v>
      </c>
      <c r="AB64" s="151" t="str">
        <f>'Acuario (Arribado - mortalidad)'!K164</f>
        <v/>
      </c>
      <c r="AC64" s="320" t="str">
        <f>IFERROR(('Acuario (Arribado - mortalidad)'!K164/DatosAll[[#This Row],[N_INDIVIDUOS]])*100,"")</f>
        <v/>
      </c>
      <c r="AD64" s="320" t="str">
        <f>IFERROR(('Acuario (Arribado - mortalidad)'!O164/DatosAll[[#This Row],[N_INDIVIDUOS]])*100,"")</f>
        <v/>
      </c>
      <c r="AE64" s="320" t="str">
        <f>IFERROR(('Acuario (Arribado - mortalidad)'!BG164/DatosAll[[#This Row],[N_INDIVIDUOS]])*100,"")</f>
        <v/>
      </c>
      <c r="AF64" s="320" t="str">
        <f>IFERROR(('Acuario (Arribado - mortalidad)'!BH164/DatosAll[[#This Row],[N_INDIVIDUOS]])*100,"")</f>
        <v/>
      </c>
      <c r="AG64" s="151">
        <f>'Acuario (Arribado - mortalidad)'!M164</f>
        <v>0</v>
      </c>
      <c r="AH64" s="151" t="str">
        <f>'Acuario (Arribado - mortalidad)'!G164</f>
        <v/>
      </c>
      <c r="AI64" s="151">
        <f>'Acuario (Arribado - mortalidad)'!O164</f>
        <v>0</v>
      </c>
      <c r="AJ64" s="151">
        <f>'Acuario (Arribado - mortalidad)'!P164</f>
        <v>0</v>
      </c>
      <c r="AK64" s="151">
        <f>'Acuario (Arribado - mortalidad)'!Q164</f>
        <v>0</v>
      </c>
      <c r="AL64" s="151">
        <f>'Acuario (Arribado - mortalidad)'!R164</f>
        <v>0</v>
      </c>
      <c r="AM64" s="151">
        <f>'Acuario (Arribado - mortalidad)'!S164</f>
        <v>0</v>
      </c>
      <c r="AN64" s="151">
        <f>'Acuario (Arribado - mortalidad)'!T164</f>
        <v>0</v>
      </c>
      <c r="AO64" s="151">
        <f>'Acuario (Arribado - mortalidad)'!U164</f>
        <v>0</v>
      </c>
      <c r="AP64" s="151">
        <f>'Acuario (Arribado - mortalidad)'!V164</f>
        <v>0</v>
      </c>
      <c r="AQ64" s="151">
        <f>'Acuario (Arribado - mortalidad)'!W164</f>
        <v>0</v>
      </c>
      <c r="AR64" s="151">
        <f>'Acuario (Arribado - mortalidad)'!X164</f>
        <v>0</v>
      </c>
      <c r="AS64" s="151">
        <f>'Acuario (Arribado - mortalidad)'!Y164</f>
        <v>0</v>
      </c>
      <c r="AT64" s="151">
        <f>'Acuario (Arribado - mortalidad)'!Z164</f>
        <v>0</v>
      </c>
      <c r="AU64" s="151">
        <f>'Acuario (Arribado - mortalidad)'!AA164</f>
        <v>0</v>
      </c>
      <c r="AV64" s="151">
        <f>'Acuario (Arribado - mortalidad)'!AB164</f>
        <v>0</v>
      </c>
      <c r="AW64" s="151">
        <f>'Acuario (Arribado - mortalidad)'!AC164</f>
        <v>0</v>
      </c>
      <c r="AX64" s="151">
        <f>'Acuario (Arribado - mortalidad)'!AD164</f>
        <v>0</v>
      </c>
      <c r="AY64" s="151">
        <f>'Acuario (Arribado - mortalidad)'!AE164</f>
        <v>0</v>
      </c>
      <c r="AZ64" s="151">
        <f>'Acuario (Arribado - mortalidad)'!AF164</f>
        <v>0</v>
      </c>
      <c r="BA64" s="151">
        <f>'Acuario (Arribado - mortalidad)'!AG164</f>
        <v>0</v>
      </c>
      <c r="BB64" s="151">
        <f>'Acuario (Arribado - mortalidad)'!AH164</f>
        <v>0</v>
      </c>
      <c r="BC64" s="151">
        <f>'Acuario (Arribado - mortalidad)'!AI164</f>
        <v>0</v>
      </c>
      <c r="BD64" s="151">
        <f>'Acuario (Arribado - mortalidad)'!AJ164</f>
        <v>0</v>
      </c>
      <c r="BE64" s="151">
        <f>'Acuario (Arribado - mortalidad)'!AK164</f>
        <v>0</v>
      </c>
      <c r="BF64" s="151">
        <f>'Acuario (Arribado - mortalidad)'!AL164</f>
        <v>0</v>
      </c>
      <c r="BG64" s="151">
        <f>'Acuario (Arribado - mortalidad)'!AM164</f>
        <v>0</v>
      </c>
      <c r="BH64" s="151">
        <f>'Acuario (Arribado - mortalidad)'!AN164</f>
        <v>0</v>
      </c>
      <c r="BI64" s="151">
        <f>'Acuario (Arribado - mortalidad)'!AO164</f>
        <v>0</v>
      </c>
      <c r="BJ64" s="151">
        <f>'Acuario (Arribado - mortalidad)'!AP164</f>
        <v>0</v>
      </c>
      <c r="BK64" s="151">
        <f>'Acuario (Arribado - mortalidad)'!AQ164</f>
        <v>0</v>
      </c>
      <c r="BL64" s="151">
        <f>'Acuario (Arribado - mortalidad)'!AR164</f>
        <v>0</v>
      </c>
      <c r="BM64" s="151" t="str">
        <f>'Acuario (Arribado - mortalidad)'!AS164</f>
        <v/>
      </c>
      <c r="BN64" s="151">
        <f>'Acuario (Arribado - mortalidad)'!AT164</f>
        <v>0</v>
      </c>
      <c r="BO64" s="151">
        <f>'Acuario (Arribado - mortalidad)'!AU164</f>
        <v>0</v>
      </c>
      <c r="BP64" s="151">
        <f>'Acuario (Arribado - mortalidad)'!AV164</f>
        <v>0</v>
      </c>
      <c r="BQ64" s="151" t="str">
        <f>'Acuario (Arribado - mortalidad)'!AW164</f>
        <v/>
      </c>
      <c r="BR64" s="151">
        <f>'Acuario (Arribado - mortalidad)'!AX164</f>
        <v>0</v>
      </c>
      <c r="BS64" s="151">
        <f>'Acuario (Arribado - mortalidad)'!AY164</f>
        <v>0</v>
      </c>
      <c r="BT64" s="151" t="str">
        <f>'Acuario (Arribado - mortalidad)'!AZ164</f>
        <v/>
      </c>
      <c r="BU64" s="151" t="str">
        <f>'Acuario (Arribado - mortalidad)'!BA164</f>
        <v/>
      </c>
      <c r="BV64" s="151" t="str">
        <f>'Acuario (Arribado - mortalidad)'!BB164</f>
        <v/>
      </c>
      <c r="BW64" s="151" t="str">
        <f>'Acuario (Arribado - mortalidad)'!BC164</f>
        <v/>
      </c>
      <c r="BX64" s="151">
        <f>'Acuario (Arribado - mortalidad)'!BD164</f>
        <v>0</v>
      </c>
      <c r="BY64" s="151" t="str">
        <f>'Acuario (Arribado - mortalidad)'!BE164</f>
        <v/>
      </c>
      <c r="BZ64" s="22" t="str">
        <f>'Acuario (Arribado - mortalidad)'!BF164</f>
        <v/>
      </c>
      <c r="CA64" s="151" t="str">
        <f>IF(U64&lt;&gt;0,'Acuario (Arribado - mortalidad)'!$M$5,"")</f>
        <v/>
      </c>
    </row>
    <row r="65" spans="1:79" x14ac:dyDescent="0.25">
      <c r="A65" s="313" t="str">
        <f>IF(U65&lt;&gt;0,'ORDEN DE CUARENTENA'!$AE$2,"")</f>
        <v/>
      </c>
      <c r="B65" s="184" t="str">
        <f>IF(U65&lt;&gt;0,'ORDEN DE CUARENTENA'!$AE$3,"")</f>
        <v/>
      </c>
      <c r="C65" s="168" t="str">
        <f t="shared" si="1"/>
        <v/>
      </c>
      <c r="D65" s="315" t="str">
        <f>IF(U65&lt;&gt;0,'ORDEN DE CUARENTENA'!$I$6,"")</f>
        <v/>
      </c>
      <c r="E65" s="168" t="str">
        <f>IF(U65&lt;&gt;0,TEXT('ORDEN DE CUARENTENA'!$I$6,"aaa"),"")</f>
        <v/>
      </c>
      <c r="F65" s="167" t="str">
        <f>IF(U65&lt;&gt;0,TEXT('ORDEN DE CUARENTENA'!$I$6,"dd"),"")</f>
        <v/>
      </c>
      <c r="G65" s="166" t="str">
        <f>IF(U65&lt;&gt;0,TEXT('ORDEN DE CUARENTENA'!$I$6,"mm"),"")</f>
        <v/>
      </c>
      <c r="H65" s="165" t="str">
        <f>IF(U65&lt;&gt;0,TEXT('ORDEN DE CUARENTENA'!$I$6,"yyy"),"")</f>
        <v/>
      </c>
      <c r="I65" s="151" t="str">
        <f>IF(U65&lt;&gt;0,'ORDEN DE CUARENTENA'!$H$7,"")</f>
        <v/>
      </c>
      <c r="J65" s="151" t="str">
        <f>IF(U65&lt;&gt;0,'ORDEN DE CUARENTENA'!$H$9,"")</f>
        <v/>
      </c>
      <c r="K65" s="151" t="str">
        <f>IF(U65&lt;&gt;0,'ORDEN DE CUARENTENA'!$Q$9,"")</f>
        <v/>
      </c>
      <c r="L65" s="151" t="str">
        <f>IFERROR(VLOOKUP(U65,Item[],4,FALSE),IFERROR(VLOOKUP(U65,Item2[],4,FALSE),""))</f>
        <v/>
      </c>
      <c r="M65" s="151" t="str">
        <f>IFERROR(VLOOKUP(U65,Item[],5,FALSE),IFERROR(VLOOKUP(U65,Item2[],5,FALSE),""))</f>
        <v/>
      </c>
      <c r="N65" s="151" t="str">
        <f>IFERROR(VLOOKUP(W65,SuscepEARs[],2,FALSE),"")</f>
        <v/>
      </c>
      <c r="O65" s="151" t="str">
        <f>IFERROR(VLOOKUP(DatosAll[[#This Row],[ESPECIE]],CITES[],2,FALSE),"")</f>
        <v/>
      </c>
      <c r="P65" s="151">
        <f>IFERROR(VLOOKUP(T65,Hallazgo[],2,FALSE),"")</f>
        <v>0</v>
      </c>
      <c r="Q65" s="151">
        <f>IFERROR(VLOOKUP(T65,Hallazgo[],3,FALSE),"")</f>
        <v>0</v>
      </c>
      <c r="R65" s="151">
        <f>IFERROR(VLOOKUP(T65,Hallazgo[],4,FALSE),"")</f>
        <v>0</v>
      </c>
      <c r="S65" s="151">
        <f>IFERROR(VLOOKUP(T65,Hallazgo[],5,FALSE),"")</f>
        <v>0</v>
      </c>
      <c r="T65" s="151">
        <f>'Acuario (Arribado - mortalidad)'!C165</f>
        <v>0</v>
      </c>
      <c r="U65" s="151">
        <f>'Acuario (Arribado - mortalidad)'!B165</f>
        <v>0</v>
      </c>
      <c r="V65" s="151" t="str">
        <f>'Acuario (Arribado - mortalidad)'!D165</f>
        <v/>
      </c>
      <c r="W65" s="151" t="str">
        <f>'Acuario (Arribado - mortalidad)'!E165</f>
        <v/>
      </c>
      <c r="X65" s="151">
        <f>'Acuario (Arribado - mortalidad)'!F165</f>
        <v>0</v>
      </c>
      <c r="Y65" s="151">
        <f>'Acuario (Arribado - mortalidad)'!H165</f>
        <v>0</v>
      </c>
      <c r="Z65" s="151">
        <f>'Acuario (Arribado - mortalidad)'!I165</f>
        <v>0</v>
      </c>
      <c r="AA65" s="151">
        <f>'Acuario (Arribado - mortalidad)'!J165</f>
        <v>0</v>
      </c>
      <c r="AB65" s="151" t="str">
        <f>'Acuario (Arribado - mortalidad)'!K165</f>
        <v/>
      </c>
      <c r="AC65" s="320" t="str">
        <f>IFERROR(('Acuario (Arribado - mortalidad)'!K165/DatosAll[[#This Row],[N_INDIVIDUOS]])*100,"")</f>
        <v/>
      </c>
      <c r="AD65" s="320" t="str">
        <f>IFERROR(('Acuario (Arribado - mortalidad)'!O165/DatosAll[[#This Row],[N_INDIVIDUOS]])*100,"")</f>
        <v/>
      </c>
      <c r="AE65" s="320" t="str">
        <f>IFERROR(('Acuario (Arribado - mortalidad)'!BG165/DatosAll[[#This Row],[N_INDIVIDUOS]])*100,"")</f>
        <v/>
      </c>
      <c r="AF65" s="320" t="str">
        <f>IFERROR(('Acuario (Arribado - mortalidad)'!BH165/DatosAll[[#This Row],[N_INDIVIDUOS]])*100,"")</f>
        <v/>
      </c>
      <c r="AG65" s="151">
        <f>'Acuario (Arribado - mortalidad)'!M165</f>
        <v>0</v>
      </c>
      <c r="AH65" s="151" t="str">
        <f>'Acuario (Arribado - mortalidad)'!G165</f>
        <v/>
      </c>
      <c r="AI65" s="151">
        <f>'Acuario (Arribado - mortalidad)'!O165</f>
        <v>0</v>
      </c>
      <c r="AJ65" s="151">
        <f>'Acuario (Arribado - mortalidad)'!P165</f>
        <v>0</v>
      </c>
      <c r="AK65" s="151">
        <f>'Acuario (Arribado - mortalidad)'!Q165</f>
        <v>0</v>
      </c>
      <c r="AL65" s="151">
        <f>'Acuario (Arribado - mortalidad)'!R165</f>
        <v>0</v>
      </c>
      <c r="AM65" s="151">
        <f>'Acuario (Arribado - mortalidad)'!S165</f>
        <v>0</v>
      </c>
      <c r="AN65" s="151">
        <f>'Acuario (Arribado - mortalidad)'!T165</f>
        <v>0</v>
      </c>
      <c r="AO65" s="151">
        <f>'Acuario (Arribado - mortalidad)'!U165</f>
        <v>0</v>
      </c>
      <c r="AP65" s="151">
        <f>'Acuario (Arribado - mortalidad)'!V165</f>
        <v>0</v>
      </c>
      <c r="AQ65" s="151">
        <f>'Acuario (Arribado - mortalidad)'!W165</f>
        <v>0</v>
      </c>
      <c r="AR65" s="151">
        <f>'Acuario (Arribado - mortalidad)'!X165</f>
        <v>0</v>
      </c>
      <c r="AS65" s="151">
        <f>'Acuario (Arribado - mortalidad)'!Y165</f>
        <v>0</v>
      </c>
      <c r="AT65" s="151">
        <f>'Acuario (Arribado - mortalidad)'!Z165</f>
        <v>0</v>
      </c>
      <c r="AU65" s="151">
        <f>'Acuario (Arribado - mortalidad)'!AA165</f>
        <v>0</v>
      </c>
      <c r="AV65" s="151">
        <f>'Acuario (Arribado - mortalidad)'!AB165</f>
        <v>0</v>
      </c>
      <c r="AW65" s="151">
        <f>'Acuario (Arribado - mortalidad)'!AC165</f>
        <v>0</v>
      </c>
      <c r="AX65" s="151">
        <f>'Acuario (Arribado - mortalidad)'!AD165</f>
        <v>0</v>
      </c>
      <c r="AY65" s="151">
        <f>'Acuario (Arribado - mortalidad)'!AE165</f>
        <v>0</v>
      </c>
      <c r="AZ65" s="151">
        <f>'Acuario (Arribado - mortalidad)'!AF165</f>
        <v>0</v>
      </c>
      <c r="BA65" s="151">
        <f>'Acuario (Arribado - mortalidad)'!AG165</f>
        <v>0</v>
      </c>
      <c r="BB65" s="151">
        <f>'Acuario (Arribado - mortalidad)'!AH165</f>
        <v>0</v>
      </c>
      <c r="BC65" s="151">
        <f>'Acuario (Arribado - mortalidad)'!AI165</f>
        <v>0</v>
      </c>
      <c r="BD65" s="151">
        <f>'Acuario (Arribado - mortalidad)'!AJ165</f>
        <v>0</v>
      </c>
      <c r="BE65" s="151">
        <f>'Acuario (Arribado - mortalidad)'!AK165</f>
        <v>0</v>
      </c>
      <c r="BF65" s="151">
        <f>'Acuario (Arribado - mortalidad)'!AL165</f>
        <v>0</v>
      </c>
      <c r="BG65" s="151">
        <f>'Acuario (Arribado - mortalidad)'!AM165</f>
        <v>0</v>
      </c>
      <c r="BH65" s="151">
        <f>'Acuario (Arribado - mortalidad)'!AN165</f>
        <v>0</v>
      </c>
      <c r="BI65" s="151">
        <f>'Acuario (Arribado - mortalidad)'!AO165</f>
        <v>0</v>
      </c>
      <c r="BJ65" s="151">
        <f>'Acuario (Arribado - mortalidad)'!AP165</f>
        <v>0</v>
      </c>
      <c r="BK65" s="151">
        <f>'Acuario (Arribado - mortalidad)'!AQ165</f>
        <v>0</v>
      </c>
      <c r="BL65" s="151">
        <f>'Acuario (Arribado - mortalidad)'!AR165</f>
        <v>0</v>
      </c>
      <c r="BM65" s="151" t="str">
        <f>'Acuario (Arribado - mortalidad)'!AS165</f>
        <v/>
      </c>
      <c r="BN65" s="151">
        <f>'Acuario (Arribado - mortalidad)'!AT165</f>
        <v>0</v>
      </c>
      <c r="BO65" s="151">
        <f>'Acuario (Arribado - mortalidad)'!AU165</f>
        <v>0</v>
      </c>
      <c r="BP65" s="151">
        <f>'Acuario (Arribado - mortalidad)'!AV165</f>
        <v>0</v>
      </c>
      <c r="BQ65" s="151" t="str">
        <f>'Acuario (Arribado - mortalidad)'!AW165</f>
        <v/>
      </c>
      <c r="BR65" s="151">
        <f>'Acuario (Arribado - mortalidad)'!AX165</f>
        <v>0</v>
      </c>
      <c r="BS65" s="151">
        <f>'Acuario (Arribado - mortalidad)'!AY165</f>
        <v>0</v>
      </c>
      <c r="BT65" s="151" t="str">
        <f>'Acuario (Arribado - mortalidad)'!AZ165</f>
        <v/>
      </c>
      <c r="BU65" s="151" t="str">
        <f>'Acuario (Arribado - mortalidad)'!BA165</f>
        <v/>
      </c>
      <c r="BV65" s="151" t="str">
        <f>'Acuario (Arribado - mortalidad)'!BB165</f>
        <v/>
      </c>
      <c r="BW65" s="151" t="str">
        <f>'Acuario (Arribado - mortalidad)'!BC165</f>
        <v/>
      </c>
      <c r="BX65" s="151">
        <f>'Acuario (Arribado - mortalidad)'!BD165</f>
        <v>0</v>
      </c>
      <c r="BY65" s="151" t="str">
        <f>'Acuario (Arribado - mortalidad)'!BE165</f>
        <v/>
      </c>
      <c r="BZ65" s="22" t="str">
        <f>'Acuario (Arribado - mortalidad)'!BF165</f>
        <v/>
      </c>
      <c r="CA65" s="151" t="str">
        <f>IF(U65&lt;&gt;0,'Acuario (Arribado - mortalidad)'!$M$5,"")</f>
        <v/>
      </c>
    </row>
    <row r="66" spans="1:79" x14ac:dyDescent="0.25">
      <c r="A66" s="313" t="str">
        <f>IF(U66&lt;&gt;0,'ORDEN DE CUARENTENA'!$AE$2,"")</f>
        <v/>
      </c>
      <c r="B66" s="184" t="str">
        <f>IF(U66&lt;&gt;0,'ORDEN DE CUARENTENA'!$AE$3,"")</f>
        <v/>
      </c>
      <c r="C66" s="168" t="str">
        <f t="shared" ref="C66:C97" si="2">IF(U66&lt;&gt;0,CONCATENATE(B66,"-",H66),"")</f>
        <v/>
      </c>
      <c r="D66" s="315" t="str">
        <f>IF(U66&lt;&gt;0,'ORDEN DE CUARENTENA'!$I$6,"")</f>
        <v/>
      </c>
      <c r="E66" s="168" t="str">
        <f>IF(U66&lt;&gt;0,TEXT('ORDEN DE CUARENTENA'!$I$6,"aaa"),"")</f>
        <v/>
      </c>
      <c r="F66" s="167" t="str">
        <f>IF(U66&lt;&gt;0,TEXT('ORDEN DE CUARENTENA'!$I$6,"dd"),"")</f>
        <v/>
      </c>
      <c r="G66" s="166" t="str">
        <f>IF(U66&lt;&gt;0,TEXT('ORDEN DE CUARENTENA'!$I$6,"mm"),"")</f>
        <v/>
      </c>
      <c r="H66" s="165" t="str">
        <f>IF(U66&lt;&gt;0,TEXT('ORDEN DE CUARENTENA'!$I$6,"yyy"),"")</f>
        <v/>
      </c>
      <c r="I66" s="151" t="str">
        <f>IF(U66&lt;&gt;0,'ORDEN DE CUARENTENA'!$H$7,"")</f>
        <v/>
      </c>
      <c r="J66" s="151" t="str">
        <f>IF(U66&lt;&gt;0,'ORDEN DE CUARENTENA'!$H$9,"")</f>
        <v/>
      </c>
      <c r="K66" s="151" t="str">
        <f>IF(U66&lt;&gt;0,'ORDEN DE CUARENTENA'!$Q$9,"")</f>
        <v/>
      </c>
      <c r="L66" s="151" t="str">
        <f>IFERROR(VLOOKUP(U66,Item[],4,FALSE),IFERROR(VLOOKUP(U66,Item2[],4,FALSE),""))</f>
        <v/>
      </c>
      <c r="M66" s="151" t="str">
        <f>IFERROR(VLOOKUP(U66,Item[],5,FALSE),IFERROR(VLOOKUP(U66,Item2[],5,FALSE),""))</f>
        <v/>
      </c>
      <c r="N66" s="151" t="str">
        <f>IFERROR(VLOOKUP(W66,SuscepEARs[],2,FALSE),"")</f>
        <v/>
      </c>
      <c r="O66" s="151" t="str">
        <f>IFERROR(VLOOKUP(DatosAll[[#This Row],[ESPECIE]],CITES[],2,FALSE),"")</f>
        <v/>
      </c>
      <c r="P66" s="151">
        <f>IFERROR(VLOOKUP(T66,Hallazgo[],2,FALSE),"")</f>
        <v>0</v>
      </c>
      <c r="Q66" s="151">
        <f>IFERROR(VLOOKUP(T66,Hallazgo[],3,FALSE),"")</f>
        <v>0</v>
      </c>
      <c r="R66" s="151">
        <f>IFERROR(VLOOKUP(T66,Hallazgo[],4,FALSE),"")</f>
        <v>0</v>
      </c>
      <c r="S66" s="151">
        <f>IFERROR(VLOOKUP(T66,Hallazgo[],5,FALSE),"")</f>
        <v>0</v>
      </c>
      <c r="T66" s="151">
        <f>'Acuario (Arribado - mortalidad)'!C166</f>
        <v>0</v>
      </c>
      <c r="U66" s="151">
        <f>'Acuario (Arribado - mortalidad)'!B166</f>
        <v>0</v>
      </c>
      <c r="V66" s="151" t="str">
        <f>'Acuario (Arribado - mortalidad)'!D166</f>
        <v/>
      </c>
      <c r="W66" s="151" t="str">
        <f>'Acuario (Arribado - mortalidad)'!E166</f>
        <v/>
      </c>
      <c r="X66" s="151">
        <f>'Acuario (Arribado - mortalidad)'!F166</f>
        <v>0</v>
      </c>
      <c r="Y66" s="151">
        <f>'Acuario (Arribado - mortalidad)'!H166</f>
        <v>0</v>
      </c>
      <c r="Z66" s="151">
        <f>'Acuario (Arribado - mortalidad)'!I166</f>
        <v>0</v>
      </c>
      <c r="AA66" s="151">
        <f>'Acuario (Arribado - mortalidad)'!J166</f>
        <v>0</v>
      </c>
      <c r="AB66" s="151" t="str">
        <f>'Acuario (Arribado - mortalidad)'!K166</f>
        <v/>
      </c>
      <c r="AC66" s="320" t="str">
        <f>IFERROR(('Acuario (Arribado - mortalidad)'!K166/DatosAll[[#This Row],[N_INDIVIDUOS]])*100,"")</f>
        <v/>
      </c>
      <c r="AD66" s="320" t="str">
        <f>IFERROR(('Acuario (Arribado - mortalidad)'!O166/DatosAll[[#This Row],[N_INDIVIDUOS]])*100,"")</f>
        <v/>
      </c>
      <c r="AE66" s="320" t="str">
        <f>IFERROR(('Acuario (Arribado - mortalidad)'!BG166/DatosAll[[#This Row],[N_INDIVIDUOS]])*100,"")</f>
        <v/>
      </c>
      <c r="AF66" s="320" t="str">
        <f>IFERROR(('Acuario (Arribado - mortalidad)'!BH166/DatosAll[[#This Row],[N_INDIVIDUOS]])*100,"")</f>
        <v/>
      </c>
      <c r="AG66" s="151">
        <f>'Acuario (Arribado - mortalidad)'!M166</f>
        <v>0</v>
      </c>
      <c r="AH66" s="151" t="str">
        <f>'Acuario (Arribado - mortalidad)'!G166</f>
        <v/>
      </c>
      <c r="AI66" s="151">
        <f>'Acuario (Arribado - mortalidad)'!O166</f>
        <v>0</v>
      </c>
      <c r="AJ66" s="151">
        <f>'Acuario (Arribado - mortalidad)'!P166</f>
        <v>0</v>
      </c>
      <c r="AK66" s="151">
        <f>'Acuario (Arribado - mortalidad)'!Q166</f>
        <v>0</v>
      </c>
      <c r="AL66" s="151">
        <f>'Acuario (Arribado - mortalidad)'!R166</f>
        <v>0</v>
      </c>
      <c r="AM66" s="151">
        <f>'Acuario (Arribado - mortalidad)'!S166</f>
        <v>0</v>
      </c>
      <c r="AN66" s="151">
        <f>'Acuario (Arribado - mortalidad)'!T166</f>
        <v>0</v>
      </c>
      <c r="AO66" s="151">
        <f>'Acuario (Arribado - mortalidad)'!U166</f>
        <v>0</v>
      </c>
      <c r="AP66" s="151">
        <f>'Acuario (Arribado - mortalidad)'!V166</f>
        <v>0</v>
      </c>
      <c r="AQ66" s="151">
        <f>'Acuario (Arribado - mortalidad)'!W166</f>
        <v>0</v>
      </c>
      <c r="AR66" s="151">
        <f>'Acuario (Arribado - mortalidad)'!X166</f>
        <v>0</v>
      </c>
      <c r="AS66" s="151">
        <f>'Acuario (Arribado - mortalidad)'!Y166</f>
        <v>0</v>
      </c>
      <c r="AT66" s="151">
        <f>'Acuario (Arribado - mortalidad)'!Z166</f>
        <v>0</v>
      </c>
      <c r="AU66" s="151">
        <f>'Acuario (Arribado - mortalidad)'!AA166</f>
        <v>0</v>
      </c>
      <c r="AV66" s="151">
        <f>'Acuario (Arribado - mortalidad)'!AB166</f>
        <v>0</v>
      </c>
      <c r="AW66" s="151">
        <f>'Acuario (Arribado - mortalidad)'!AC166</f>
        <v>0</v>
      </c>
      <c r="AX66" s="151">
        <f>'Acuario (Arribado - mortalidad)'!AD166</f>
        <v>0</v>
      </c>
      <c r="AY66" s="151">
        <f>'Acuario (Arribado - mortalidad)'!AE166</f>
        <v>0</v>
      </c>
      <c r="AZ66" s="151">
        <f>'Acuario (Arribado - mortalidad)'!AF166</f>
        <v>0</v>
      </c>
      <c r="BA66" s="151">
        <f>'Acuario (Arribado - mortalidad)'!AG166</f>
        <v>0</v>
      </c>
      <c r="BB66" s="151">
        <f>'Acuario (Arribado - mortalidad)'!AH166</f>
        <v>0</v>
      </c>
      <c r="BC66" s="151">
        <f>'Acuario (Arribado - mortalidad)'!AI166</f>
        <v>0</v>
      </c>
      <c r="BD66" s="151">
        <f>'Acuario (Arribado - mortalidad)'!AJ166</f>
        <v>0</v>
      </c>
      <c r="BE66" s="151">
        <f>'Acuario (Arribado - mortalidad)'!AK166</f>
        <v>0</v>
      </c>
      <c r="BF66" s="151">
        <f>'Acuario (Arribado - mortalidad)'!AL166</f>
        <v>0</v>
      </c>
      <c r="BG66" s="151">
        <f>'Acuario (Arribado - mortalidad)'!AM166</f>
        <v>0</v>
      </c>
      <c r="BH66" s="151">
        <f>'Acuario (Arribado - mortalidad)'!AN166</f>
        <v>0</v>
      </c>
      <c r="BI66" s="151">
        <f>'Acuario (Arribado - mortalidad)'!AO166</f>
        <v>0</v>
      </c>
      <c r="BJ66" s="151">
        <f>'Acuario (Arribado - mortalidad)'!AP166</f>
        <v>0</v>
      </c>
      <c r="BK66" s="151">
        <f>'Acuario (Arribado - mortalidad)'!AQ166</f>
        <v>0</v>
      </c>
      <c r="BL66" s="151">
        <f>'Acuario (Arribado - mortalidad)'!AR166</f>
        <v>0</v>
      </c>
      <c r="BM66" s="151" t="str">
        <f>'Acuario (Arribado - mortalidad)'!AS166</f>
        <v/>
      </c>
      <c r="BN66" s="151">
        <f>'Acuario (Arribado - mortalidad)'!AT166</f>
        <v>0</v>
      </c>
      <c r="BO66" s="151">
        <f>'Acuario (Arribado - mortalidad)'!AU166</f>
        <v>0</v>
      </c>
      <c r="BP66" s="151">
        <f>'Acuario (Arribado - mortalidad)'!AV166</f>
        <v>0</v>
      </c>
      <c r="BQ66" s="151" t="str">
        <f>'Acuario (Arribado - mortalidad)'!AW166</f>
        <v/>
      </c>
      <c r="BR66" s="151">
        <f>'Acuario (Arribado - mortalidad)'!AX166</f>
        <v>0</v>
      </c>
      <c r="BS66" s="151">
        <f>'Acuario (Arribado - mortalidad)'!AY166</f>
        <v>0</v>
      </c>
      <c r="BT66" s="151" t="str">
        <f>'Acuario (Arribado - mortalidad)'!AZ166</f>
        <v/>
      </c>
      <c r="BU66" s="151" t="str">
        <f>'Acuario (Arribado - mortalidad)'!BA166</f>
        <v/>
      </c>
      <c r="BV66" s="151" t="str">
        <f>'Acuario (Arribado - mortalidad)'!BB166</f>
        <v/>
      </c>
      <c r="BW66" s="151" t="str">
        <f>'Acuario (Arribado - mortalidad)'!BC166</f>
        <v/>
      </c>
      <c r="BX66" s="151">
        <f>'Acuario (Arribado - mortalidad)'!BD166</f>
        <v>0</v>
      </c>
      <c r="BY66" s="151" t="str">
        <f>'Acuario (Arribado - mortalidad)'!BE166</f>
        <v/>
      </c>
      <c r="BZ66" s="22" t="str">
        <f>'Acuario (Arribado - mortalidad)'!BF166</f>
        <v/>
      </c>
      <c r="CA66" s="151" t="str">
        <f>IF(U66&lt;&gt;0,'Acuario (Arribado - mortalidad)'!$M$5,"")</f>
        <v/>
      </c>
    </row>
    <row r="67" spans="1:79" x14ac:dyDescent="0.25">
      <c r="A67" s="313" t="str">
        <f>IF(U67&lt;&gt;0,'ORDEN DE CUARENTENA'!$AE$2,"")</f>
        <v/>
      </c>
      <c r="B67" s="184" t="str">
        <f>IF(U67&lt;&gt;0,'ORDEN DE CUARENTENA'!$AE$3,"")</f>
        <v/>
      </c>
      <c r="C67" s="168" t="str">
        <f t="shared" si="2"/>
        <v/>
      </c>
      <c r="D67" s="315" t="str">
        <f>IF(U67&lt;&gt;0,'ORDEN DE CUARENTENA'!$I$6,"")</f>
        <v/>
      </c>
      <c r="E67" s="168" t="str">
        <f>IF(U67&lt;&gt;0,TEXT('ORDEN DE CUARENTENA'!$I$6,"aaa"),"")</f>
        <v/>
      </c>
      <c r="F67" s="167" t="str">
        <f>IF(U67&lt;&gt;0,TEXT('ORDEN DE CUARENTENA'!$I$6,"dd"),"")</f>
        <v/>
      </c>
      <c r="G67" s="166" t="str">
        <f>IF(U67&lt;&gt;0,TEXT('ORDEN DE CUARENTENA'!$I$6,"mm"),"")</f>
        <v/>
      </c>
      <c r="H67" s="165" t="str">
        <f>IF(U67&lt;&gt;0,TEXT('ORDEN DE CUARENTENA'!$I$6,"yyy"),"")</f>
        <v/>
      </c>
      <c r="I67" s="151" t="str">
        <f>IF(U67&lt;&gt;0,'ORDEN DE CUARENTENA'!$H$7,"")</f>
        <v/>
      </c>
      <c r="J67" s="151" t="str">
        <f>IF(U67&lt;&gt;0,'ORDEN DE CUARENTENA'!$H$9,"")</f>
        <v/>
      </c>
      <c r="K67" s="151" t="str">
        <f>IF(U67&lt;&gt;0,'ORDEN DE CUARENTENA'!$Q$9,"")</f>
        <v/>
      </c>
      <c r="L67" s="151" t="str">
        <f>IFERROR(VLOOKUP(U67,Item[],4,FALSE),IFERROR(VLOOKUP(U67,Item2[],4,FALSE),""))</f>
        <v/>
      </c>
      <c r="M67" s="151" t="str">
        <f>IFERROR(VLOOKUP(U67,Item[],5,FALSE),IFERROR(VLOOKUP(U67,Item2[],5,FALSE),""))</f>
        <v/>
      </c>
      <c r="N67" s="151" t="str">
        <f>IFERROR(VLOOKUP(W67,SuscepEARs[],2,FALSE),"")</f>
        <v/>
      </c>
      <c r="O67" s="151" t="str">
        <f>IFERROR(VLOOKUP(DatosAll[[#This Row],[ESPECIE]],CITES[],2,FALSE),"")</f>
        <v/>
      </c>
      <c r="P67" s="151">
        <f>IFERROR(VLOOKUP(T67,Hallazgo[],2,FALSE),"")</f>
        <v>0</v>
      </c>
      <c r="Q67" s="151">
        <f>IFERROR(VLOOKUP(T67,Hallazgo[],3,FALSE),"")</f>
        <v>0</v>
      </c>
      <c r="R67" s="151">
        <f>IFERROR(VLOOKUP(T67,Hallazgo[],4,FALSE),"")</f>
        <v>0</v>
      </c>
      <c r="S67" s="151">
        <f>IFERROR(VLOOKUP(T67,Hallazgo[],5,FALSE),"")</f>
        <v>0</v>
      </c>
      <c r="T67" s="151">
        <f>'Acuario (Arribado - mortalidad)'!C167</f>
        <v>0</v>
      </c>
      <c r="U67" s="151">
        <f>'Acuario (Arribado - mortalidad)'!B167</f>
        <v>0</v>
      </c>
      <c r="V67" s="151" t="str">
        <f>'Acuario (Arribado - mortalidad)'!D167</f>
        <v/>
      </c>
      <c r="W67" s="151" t="str">
        <f>'Acuario (Arribado - mortalidad)'!E167</f>
        <v/>
      </c>
      <c r="X67" s="151">
        <f>'Acuario (Arribado - mortalidad)'!F167</f>
        <v>0</v>
      </c>
      <c r="Y67" s="151">
        <f>'Acuario (Arribado - mortalidad)'!H167</f>
        <v>0</v>
      </c>
      <c r="Z67" s="151">
        <f>'Acuario (Arribado - mortalidad)'!I167</f>
        <v>0</v>
      </c>
      <c r="AA67" s="151">
        <f>'Acuario (Arribado - mortalidad)'!J167</f>
        <v>0</v>
      </c>
      <c r="AB67" s="151" t="str">
        <f>'Acuario (Arribado - mortalidad)'!K167</f>
        <v/>
      </c>
      <c r="AC67" s="320" t="str">
        <f>IFERROR(('Acuario (Arribado - mortalidad)'!K167/DatosAll[[#This Row],[N_INDIVIDUOS]])*100,"")</f>
        <v/>
      </c>
      <c r="AD67" s="320" t="str">
        <f>IFERROR(('Acuario (Arribado - mortalidad)'!O167/DatosAll[[#This Row],[N_INDIVIDUOS]])*100,"")</f>
        <v/>
      </c>
      <c r="AE67" s="320" t="str">
        <f>IFERROR(('Acuario (Arribado - mortalidad)'!BG167/DatosAll[[#This Row],[N_INDIVIDUOS]])*100,"")</f>
        <v/>
      </c>
      <c r="AF67" s="320" t="str">
        <f>IFERROR(('Acuario (Arribado - mortalidad)'!BH167/DatosAll[[#This Row],[N_INDIVIDUOS]])*100,"")</f>
        <v/>
      </c>
      <c r="AG67" s="151">
        <f>'Acuario (Arribado - mortalidad)'!M167</f>
        <v>0</v>
      </c>
      <c r="AH67" s="151" t="str">
        <f>'Acuario (Arribado - mortalidad)'!G167</f>
        <v/>
      </c>
      <c r="AI67" s="151">
        <f>'Acuario (Arribado - mortalidad)'!O167</f>
        <v>0</v>
      </c>
      <c r="AJ67" s="151">
        <f>'Acuario (Arribado - mortalidad)'!P167</f>
        <v>0</v>
      </c>
      <c r="AK67" s="151">
        <f>'Acuario (Arribado - mortalidad)'!Q167</f>
        <v>0</v>
      </c>
      <c r="AL67" s="151">
        <f>'Acuario (Arribado - mortalidad)'!R167</f>
        <v>0</v>
      </c>
      <c r="AM67" s="151">
        <f>'Acuario (Arribado - mortalidad)'!S167</f>
        <v>0</v>
      </c>
      <c r="AN67" s="151">
        <f>'Acuario (Arribado - mortalidad)'!T167</f>
        <v>0</v>
      </c>
      <c r="AO67" s="151">
        <f>'Acuario (Arribado - mortalidad)'!U167</f>
        <v>0</v>
      </c>
      <c r="AP67" s="151">
        <f>'Acuario (Arribado - mortalidad)'!V167</f>
        <v>0</v>
      </c>
      <c r="AQ67" s="151">
        <f>'Acuario (Arribado - mortalidad)'!W167</f>
        <v>0</v>
      </c>
      <c r="AR67" s="151">
        <f>'Acuario (Arribado - mortalidad)'!X167</f>
        <v>0</v>
      </c>
      <c r="AS67" s="151">
        <f>'Acuario (Arribado - mortalidad)'!Y167</f>
        <v>0</v>
      </c>
      <c r="AT67" s="151">
        <f>'Acuario (Arribado - mortalidad)'!Z167</f>
        <v>0</v>
      </c>
      <c r="AU67" s="151">
        <f>'Acuario (Arribado - mortalidad)'!AA167</f>
        <v>0</v>
      </c>
      <c r="AV67" s="151">
        <f>'Acuario (Arribado - mortalidad)'!AB167</f>
        <v>0</v>
      </c>
      <c r="AW67" s="151">
        <f>'Acuario (Arribado - mortalidad)'!AC167</f>
        <v>0</v>
      </c>
      <c r="AX67" s="151">
        <f>'Acuario (Arribado - mortalidad)'!AD167</f>
        <v>0</v>
      </c>
      <c r="AY67" s="151">
        <f>'Acuario (Arribado - mortalidad)'!AE167</f>
        <v>0</v>
      </c>
      <c r="AZ67" s="151">
        <f>'Acuario (Arribado - mortalidad)'!AF167</f>
        <v>0</v>
      </c>
      <c r="BA67" s="151">
        <f>'Acuario (Arribado - mortalidad)'!AG167</f>
        <v>0</v>
      </c>
      <c r="BB67" s="151">
        <f>'Acuario (Arribado - mortalidad)'!AH167</f>
        <v>0</v>
      </c>
      <c r="BC67" s="151">
        <f>'Acuario (Arribado - mortalidad)'!AI167</f>
        <v>0</v>
      </c>
      <c r="BD67" s="151">
        <f>'Acuario (Arribado - mortalidad)'!AJ167</f>
        <v>0</v>
      </c>
      <c r="BE67" s="151">
        <f>'Acuario (Arribado - mortalidad)'!AK167</f>
        <v>0</v>
      </c>
      <c r="BF67" s="151">
        <f>'Acuario (Arribado - mortalidad)'!AL167</f>
        <v>0</v>
      </c>
      <c r="BG67" s="151">
        <f>'Acuario (Arribado - mortalidad)'!AM167</f>
        <v>0</v>
      </c>
      <c r="BH67" s="151">
        <f>'Acuario (Arribado - mortalidad)'!AN167</f>
        <v>0</v>
      </c>
      <c r="BI67" s="151">
        <f>'Acuario (Arribado - mortalidad)'!AO167</f>
        <v>0</v>
      </c>
      <c r="BJ67" s="151">
        <f>'Acuario (Arribado - mortalidad)'!AP167</f>
        <v>0</v>
      </c>
      <c r="BK67" s="151">
        <f>'Acuario (Arribado - mortalidad)'!AQ167</f>
        <v>0</v>
      </c>
      <c r="BL67" s="151">
        <f>'Acuario (Arribado - mortalidad)'!AR167</f>
        <v>0</v>
      </c>
      <c r="BM67" s="151" t="str">
        <f>'Acuario (Arribado - mortalidad)'!AS167</f>
        <v/>
      </c>
      <c r="BN67" s="151">
        <f>'Acuario (Arribado - mortalidad)'!AT167</f>
        <v>0</v>
      </c>
      <c r="BO67" s="151">
        <f>'Acuario (Arribado - mortalidad)'!AU167</f>
        <v>0</v>
      </c>
      <c r="BP67" s="151">
        <f>'Acuario (Arribado - mortalidad)'!AV167</f>
        <v>0</v>
      </c>
      <c r="BQ67" s="151" t="str">
        <f>'Acuario (Arribado - mortalidad)'!AW167</f>
        <v/>
      </c>
      <c r="BR67" s="151">
        <f>'Acuario (Arribado - mortalidad)'!AX167</f>
        <v>0</v>
      </c>
      <c r="BS67" s="151">
        <f>'Acuario (Arribado - mortalidad)'!AY167</f>
        <v>0</v>
      </c>
      <c r="BT67" s="151" t="str">
        <f>'Acuario (Arribado - mortalidad)'!AZ167</f>
        <v/>
      </c>
      <c r="BU67" s="151" t="str">
        <f>'Acuario (Arribado - mortalidad)'!BA167</f>
        <v/>
      </c>
      <c r="BV67" s="151" t="str">
        <f>'Acuario (Arribado - mortalidad)'!BB167</f>
        <v/>
      </c>
      <c r="BW67" s="151" t="str">
        <f>'Acuario (Arribado - mortalidad)'!BC167</f>
        <v/>
      </c>
      <c r="BX67" s="151">
        <f>'Acuario (Arribado - mortalidad)'!BD167</f>
        <v>0</v>
      </c>
      <c r="BY67" s="151" t="str">
        <f>'Acuario (Arribado - mortalidad)'!BE167</f>
        <v/>
      </c>
      <c r="BZ67" s="22" t="str">
        <f>'Acuario (Arribado - mortalidad)'!BF167</f>
        <v/>
      </c>
      <c r="CA67" s="151" t="str">
        <f>IF(U67&lt;&gt;0,'Acuario (Arribado - mortalidad)'!$M$5,"")</f>
        <v/>
      </c>
    </row>
    <row r="68" spans="1:79" x14ac:dyDescent="0.25">
      <c r="A68" s="313" t="str">
        <f>IF(U68&lt;&gt;0,'ORDEN DE CUARENTENA'!$AE$2,"")</f>
        <v/>
      </c>
      <c r="B68" s="184" t="str">
        <f>IF(U68&lt;&gt;0,'ORDEN DE CUARENTENA'!$AE$3,"")</f>
        <v/>
      </c>
      <c r="C68" s="168" t="str">
        <f t="shared" si="2"/>
        <v/>
      </c>
      <c r="D68" s="315" t="str">
        <f>IF(U68&lt;&gt;0,'ORDEN DE CUARENTENA'!$I$6,"")</f>
        <v/>
      </c>
      <c r="E68" s="168" t="str">
        <f>IF(U68&lt;&gt;0,TEXT('ORDEN DE CUARENTENA'!$I$6,"aaa"),"")</f>
        <v/>
      </c>
      <c r="F68" s="167" t="str">
        <f>IF(U68&lt;&gt;0,TEXT('ORDEN DE CUARENTENA'!$I$6,"dd"),"")</f>
        <v/>
      </c>
      <c r="G68" s="166" t="str">
        <f>IF(U68&lt;&gt;0,TEXT('ORDEN DE CUARENTENA'!$I$6,"mm"),"")</f>
        <v/>
      </c>
      <c r="H68" s="165" t="str">
        <f>IF(U68&lt;&gt;0,TEXT('ORDEN DE CUARENTENA'!$I$6,"yyy"),"")</f>
        <v/>
      </c>
      <c r="I68" s="151" t="str">
        <f>IF(U68&lt;&gt;0,'ORDEN DE CUARENTENA'!$H$7,"")</f>
        <v/>
      </c>
      <c r="J68" s="151" t="str">
        <f>IF(U68&lt;&gt;0,'ORDEN DE CUARENTENA'!$H$9,"")</f>
        <v/>
      </c>
      <c r="K68" s="151" t="str">
        <f>IF(U68&lt;&gt;0,'ORDEN DE CUARENTENA'!$Q$9,"")</f>
        <v/>
      </c>
      <c r="L68" s="151" t="str">
        <f>IFERROR(VLOOKUP(U68,Item[],4,FALSE),IFERROR(VLOOKUP(U68,Item2[],4,FALSE),""))</f>
        <v/>
      </c>
      <c r="M68" s="151" t="str">
        <f>IFERROR(VLOOKUP(U68,Item[],5,FALSE),IFERROR(VLOOKUP(U68,Item2[],5,FALSE),""))</f>
        <v/>
      </c>
      <c r="N68" s="151" t="str">
        <f>IFERROR(VLOOKUP(W68,SuscepEARs[],2,FALSE),"")</f>
        <v/>
      </c>
      <c r="O68" s="151" t="str">
        <f>IFERROR(VLOOKUP(DatosAll[[#This Row],[ESPECIE]],CITES[],2,FALSE),"")</f>
        <v/>
      </c>
      <c r="P68" s="151">
        <f>IFERROR(VLOOKUP(T68,Hallazgo[],2,FALSE),"")</f>
        <v>0</v>
      </c>
      <c r="Q68" s="151">
        <f>IFERROR(VLOOKUP(T68,Hallazgo[],3,FALSE),"")</f>
        <v>0</v>
      </c>
      <c r="R68" s="151">
        <f>IFERROR(VLOOKUP(T68,Hallazgo[],4,FALSE),"")</f>
        <v>0</v>
      </c>
      <c r="S68" s="151">
        <f>IFERROR(VLOOKUP(T68,Hallazgo[],5,FALSE),"")</f>
        <v>0</v>
      </c>
      <c r="T68" s="151">
        <f>'Acuario (Arribado - mortalidad)'!C168</f>
        <v>0</v>
      </c>
      <c r="U68" s="151">
        <f>'Acuario (Arribado - mortalidad)'!B168</f>
        <v>0</v>
      </c>
      <c r="V68" s="151" t="str">
        <f>'Acuario (Arribado - mortalidad)'!D168</f>
        <v/>
      </c>
      <c r="W68" s="151" t="str">
        <f>'Acuario (Arribado - mortalidad)'!E168</f>
        <v/>
      </c>
      <c r="X68" s="151">
        <f>'Acuario (Arribado - mortalidad)'!F168</f>
        <v>0</v>
      </c>
      <c r="Y68" s="151">
        <f>'Acuario (Arribado - mortalidad)'!H168</f>
        <v>0</v>
      </c>
      <c r="Z68" s="151">
        <f>'Acuario (Arribado - mortalidad)'!I168</f>
        <v>0</v>
      </c>
      <c r="AA68" s="151">
        <f>'Acuario (Arribado - mortalidad)'!J168</f>
        <v>0</v>
      </c>
      <c r="AB68" s="151" t="str">
        <f>'Acuario (Arribado - mortalidad)'!K168</f>
        <v/>
      </c>
      <c r="AC68" s="320" t="str">
        <f>IFERROR(('Acuario (Arribado - mortalidad)'!K168/DatosAll[[#This Row],[N_INDIVIDUOS]])*100,"")</f>
        <v/>
      </c>
      <c r="AD68" s="320" t="str">
        <f>IFERROR(('Acuario (Arribado - mortalidad)'!O168/DatosAll[[#This Row],[N_INDIVIDUOS]])*100,"")</f>
        <v/>
      </c>
      <c r="AE68" s="320" t="str">
        <f>IFERROR(('Acuario (Arribado - mortalidad)'!BG168/DatosAll[[#This Row],[N_INDIVIDUOS]])*100,"")</f>
        <v/>
      </c>
      <c r="AF68" s="320" t="str">
        <f>IFERROR(('Acuario (Arribado - mortalidad)'!BH168/DatosAll[[#This Row],[N_INDIVIDUOS]])*100,"")</f>
        <v/>
      </c>
      <c r="AG68" s="151">
        <f>'Acuario (Arribado - mortalidad)'!M168</f>
        <v>0</v>
      </c>
      <c r="AH68" s="151" t="str">
        <f>'Acuario (Arribado - mortalidad)'!G168</f>
        <v/>
      </c>
      <c r="AI68" s="151">
        <f>'Acuario (Arribado - mortalidad)'!O168</f>
        <v>0</v>
      </c>
      <c r="AJ68" s="151">
        <f>'Acuario (Arribado - mortalidad)'!P168</f>
        <v>0</v>
      </c>
      <c r="AK68" s="151">
        <f>'Acuario (Arribado - mortalidad)'!Q168</f>
        <v>0</v>
      </c>
      <c r="AL68" s="151">
        <f>'Acuario (Arribado - mortalidad)'!R168</f>
        <v>0</v>
      </c>
      <c r="AM68" s="151">
        <f>'Acuario (Arribado - mortalidad)'!S168</f>
        <v>0</v>
      </c>
      <c r="AN68" s="151">
        <f>'Acuario (Arribado - mortalidad)'!T168</f>
        <v>0</v>
      </c>
      <c r="AO68" s="151">
        <f>'Acuario (Arribado - mortalidad)'!U168</f>
        <v>0</v>
      </c>
      <c r="AP68" s="151">
        <f>'Acuario (Arribado - mortalidad)'!V168</f>
        <v>0</v>
      </c>
      <c r="AQ68" s="151">
        <f>'Acuario (Arribado - mortalidad)'!W168</f>
        <v>0</v>
      </c>
      <c r="AR68" s="151">
        <f>'Acuario (Arribado - mortalidad)'!X168</f>
        <v>0</v>
      </c>
      <c r="AS68" s="151">
        <f>'Acuario (Arribado - mortalidad)'!Y168</f>
        <v>0</v>
      </c>
      <c r="AT68" s="151">
        <f>'Acuario (Arribado - mortalidad)'!Z168</f>
        <v>0</v>
      </c>
      <c r="AU68" s="151">
        <f>'Acuario (Arribado - mortalidad)'!AA168</f>
        <v>0</v>
      </c>
      <c r="AV68" s="151">
        <f>'Acuario (Arribado - mortalidad)'!AB168</f>
        <v>0</v>
      </c>
      <c r="AW68" s="151">
        <f>'Acuario (Arribado - mortalidad)'!AC168</f>
        <v>0</v>
      </c>
      <c r="AX68" s="151">
        <f>'Acuario (Arribado - mortalidad)'!AD168</f>
        <v>0</v>
      </c>
      <c r="AY68" s="151">
        <f>'Acuario (Arribado - mortalidad)'!AE168</f>
        <v>0</v>
      </c>
      <c r="AZ68" s="151">
        <f>'Acuario (Arribado - mortalidad)'!AF168</f>
        <v>0</v>
      </c>
      <c r="BA68" s="151">
        <f>'Acuario (Arribado - mortalidad)'!AG168</f>
        <v>0</v>
      </c>
      <c r="BB68" s="151">
        <f>'Acuario (Arribado - mortalidad)'!AH168</f>
        <v>0</v>
      </c>
      <c r="BC68" s="151">
        <f>'Acuario (Arribado - mortalidad)'!AI168</f>
        <v>0</v>
      </c>
      <c r="BD68" s="151">
        <f>'Acuario (Arribado - mortalidad)'!AJ168</f>
        <v>0</v>
      </c>
      <c r="BE68" s="151">
        <f>'Acuario (Arribado - mortalidad)'!AK168</f>
        <v>0</v>
      </c>
      <c r="BF68" s="151">
        <f>'Acuario (Arribado - mortalidad)'!AL168</f>
        <v>0</v>
      </c>
      <c r="BG68" s="151">
        <f>'Acuario (Arribado - mortalidad)'!AM168</f>
        <v>0</v>
      </c>
      <c r="BH68" s="151">
        <f>'Acuario (Arribado - mortalidad)'!AN168</f>
        <v>0</v>
      </c>
      <c r="BI68" s="151">
        <f>'Acuario (Arribado - mortalidad)'!AO168</f>
        <v>0</v>
      </c>
      <c r="BJ68" s="151">
        <f>'Acuario (Arribado - mortalidad)'!AP168</f>
        <v>0</v>
      </c>
      <c r="BK68" s="151">
        <f>'Acuario (Arribado - mortalidad)'!AQ168</f>
        <v>0</v>
      </c>
      <c r="BL68" s="151">
        <f>'Acuario (Arribado - mortalidad)'!AR168</f>
        <v>0</v>
      </c>
      <c r="BM68" s="151" t="str">
        <f>'Acuario (Arribado - mortalidad)'!AS168</f>
        <v/>
      </c>
      <c r="BN68" s="151">
        <f>'Acuario (Arribado - mortalidad)'!AT168</f>
        <v>0</v>
      </c>
      <c r="BO68" s="151">
        <f>'Acuario (Arribado - mortalidad)'!AU168</f>
        <v>0</v>
      </c>
      <c r="BP68" s="151">
        <f>'Acuario (Arribado - mortalidad)'!AV168</f>
        <v>0</v>
      </c>
      <c r="BQ68" s="151" t="str">
        <f>'Acuario (Arribado - mortalidad)'!AW168</f>
        <v/>
      </c>
      <c r="BR68" s="151">
        <f>'Acuario (Arribado - mortalidad)'!AX168</f>
        <v>0</v>
      </c>
      <c r="BS68" s="151">
        <f>'Acuario (Arribado - mortalidad)'!AY168</f>
        <v>0</v>
      </c>
      <c r="BT68" s="151" t="str">
        <f>'Acuario (Arribado - mortalidad)'!AZ168</f>
        <v/>
      </c>
      <c r="BU68" s="151" t="str">
        <f>'Acuario (Arribado - mortalidad)'!BA168</f>
        <v/>
      </c>
      <c r="BV68" s="151" t="str">
        <f>'Acuario (Arribado - mortalidad)'!BB168</f>
        <v/>
      </c>
      <c r="BW68" s="151" t="str">
        <f>'Acuario (Arribado - mortalidad)'!BC168</f>
        <v/>
      </c>
      <c r="BX68" s="151">
        <f>'Acuario (Arribado - mortalidad)'!BD168</f>
        <v>0</v>
      </c>
      <c r="BY68" s="151" t="str">
        <f>'Acuario (Arribado - mortalidad)'!BE168</f>
        <v/>
      </c>
      <c r="BZ68" s="22" t="str">
        <f>'Acuario (Arribado - mortalidad)'!BF168</f>
        <v/>
      </c>
      <c r="CA68" s="151" t="str">
        <f>IF(U68&lt;&gt;0,'Acuario (Arribado - mortalidad)'!$M$5,"")</f>
        <v/>
      </c>
    </row>
    <row r="69" spans="1:79" x14ac:dyDescent="0.25">
      <c r="A69" s="313" t="str">
        <f>IF(U69&lt;&gt;0,'ORDEN DE CUARENTENA'!$AE$2,"")</f>
        <v/>
      </c>
      <c r="B69" s="184" t="str">
        <f>IF(U69&lt;&gt;0,'ORDEN DE CUARENTENA'!$AE$3,"")</f>
        <v/>
      </c>
      <c r="C69" s="168" t="str">
        <f t="shared" si="2"/>
        <v/>
      </c>
      <c r="D69" s="315" t="str">
        <f>IF(U69&lt;&gt;0,'ORDEN DE CUARENTENA'!$I$6,"")</f>
        <v/>
      </c>
      <c r="E69" s="168" t="str">
        <f>IF(U69&lt;&gt;0,TEXT('ORDEN DE CUARENTENA'!$I$6,"aaa"),"")</f>
        <v/>
      </c>
      <c r="F69" s="167" t="str">
        <f>IF(U69&lt;&gt;0,TEXT('ORDEN DE CUARENTENA'!$I$6,"dd"),"")</f>
        <v/>
      </c>
      <c r="G69" s="166" t="str">
        <f>IF(U69&lt;&gt;0,TEXT('ORDEN DE CUARENTENA'!$I$6,"mm"),"")</f>
        <v/>
      </c>
      <c r="H69" s="165" t="str">
        <f>IF(U69&lt;&gt;0,TEXT('ORDEN DE CUARENTENA'!$I$6,"yyy"),"")</f>
        <v/>
      </c>
      <c r="I69" s="151" t="str">
        <f>IF(U69&lt;&gt;0,'ORDEN DE CUARENTENA'!$H$7,"")</f>
        <v/>
      </c>
      <c r="J69" s="151" t="str">
        <f>IF(U69&lt;&gt;0,'ORDEN DE CUARENTENA'!$H$9,"")</f>
        <v/>
      </c>
      <c r="K69" s="151" t="str">
        <f>IF(U69&lt;&gt;0,'ORDEN DE CUARENTENA'!$Q$9,"")</f>
        <v/>
      </c>
      <c r="L69" s="151" t="str">
        <f>IFERROR(VLOOKUP(U69,Item[],4,FALSE),IFERROR(VLOOKUP(U69,Item2[],4,FALSE),""))</f>
        <v/>
      </c>
      <c r="M69" s="151" t="str">
        <f>IFERROR(VLOOKUP(U69,Item[],5,FALSE),IFERROR(VLOOKUP(U69,Item2[],5,FALSE),""))</f>
        <v/>
      </c>
      <c r="N69" s="151" t="str">
        <f>IFERROR(VLOOKUP(W69,SuscepEARs[],2,FALSE),"")</f>
        <v/>
      </c>
      <c r="O69" s="151" t="str">
        <f>IFERROR(VLOOKUP(DatosAll[[#This Row],[ESPECIE]],CITES[],2,FALSE),"")</f>
        <v/>
      </c>
      <c r="P69" s="151">
        <f>IFERROR(VLOOKUP(T69,Hallazgo[],2,FALSE),"")</f>
        <v>0</v>
      </c>
      <c r="Q69" s="151">
        <f>IFERROR(VLOOKUP(T69,Hallazgo[],3,FALSE),"")</f>
        <v>0</v>
      </c>
      <c r="R69" s="151">
        <f>IFERROR(VLOOKUP(T69,Hallazgo[],4,FALSE),"")</f>
        <v>0</v>
      </c>
      <c r="S69" s="151">
        <f>IFERROR(VLOOKUP(T69,Hallazgo[],5,FALSE),"")</f>
        <v>0</v>
      </c>
      <c r="T69" s="151">
        <f>'Acuario (Arribado - mortalidad)'!C169</f>
        <v>0</v>
      </c>
      <c r="U69" s="151">
        <f>'Acuario (Arribado - mortalidad)'!B169</f>
        <v>0</v>
      </c>
      <c r="V69" s="151" t="str">
        <f>'Acuario (Arribado - mortalidad)'!D169</f>
        <v/>
      </c>
      <c r="W69" s="151" t="str">
        <f>'Acuario (Arribado - mortalidad)'!E169</f>
        <v/>
      </c>
      <c r="X69" s="151">
        <f>'Acuario (Arribado - mortalidad)'!F169</f>
        <v>0</v>
      </c>
      <c r="Y69" s="151">
        <f>'Acuario (Arribado - mortalidad)'!H169</f>
        <v>0</v>
      </c>
      <c r="Z69" s="151">
        <f>'Acuario (Arribado - mortalidad)'!I169</f>
        <v>0</v>
      </c>
      <c r="AA69" s="151">
        <f>'Acuario (Arribado - mortalidad)'!J169</f>
        <v>0</v>
      </c>
      <c r="AB69" s="151" t="str">
        <f>'Acuario (Arribado - mortalidad)'!K169</f>
        <v/>
      </c>
      <c r="AC69" s="320" t="str">
        <f>IFERROR(('Acuario (Arribado - mortalidad)'!K169/DatosAll[[#This Row],[N_INDIVIDUOS]])*100,"")</f>
        <v/>
      </c>
      <c r="AD69" s="320" t="str">
        <f>IFERROR(('Acuario (Arribado - mortalidad)'!O169/DatosAll[[#This Row],[N_INDIVIDUOS]])*100,"")</f>
        <v/>
      </c>
      <c r="AE69" s="320" t="str">
        <f>IFERROR(('Acuario (Arribado - mortalidad)'!BG169/DatosAll[[#This Row],[N_INDIVIDUOS]])*100,"")</f>
        <v/>
      </c>
      <c r="AF69" s="320" t="str">
        <f>IFERROR(('Acuario (Arribado - mortalidad)'!BH169/DatosAll[[#This Row],[N_INDIVIDUOS]])*100,"")</f>
        <v/>
      </c>
      <c r="AG69" s="151">
        <f>'Acuario (Arribado - mortalidad)'!M169</f>
        <v>0</v>
      </c>
      <c r="AH69" s="151" t="str">
        <f>'Acuario (Arribado - mortalidad)'!G169</f>
        <v/>
      </c>
      <c r="AI69" s="151">
        <f>'Acuario (Arribado - mortalidad)'!O169</f>
        <v>0</v>
      </c>
      <c r="AJ69" s="151">
        <f>'Acuario (Arribado - mortalidad)'!P169</f>
        <v>0</v>
      </c>
      <c r="AK69" s="151">
        <f>'Acuario (Arribado - mortalidad)'!Q169</f>
        <v>0</v>
      </c>
      <c r="AL69" s="151">
        <f>'Acuario (Arribado - mortalidad)'!R169</f>
        <v>0</v>
      </c>
      <c r="AM69" s="151">
        <f>'Acuario (Arribado - mortalidad)'!S169</f>
        <v>0</v>
      </c>
      <c r="AN69" s="151">
        <f>'Acuario (Arribado - mortalidad)'!T169</f>
        <v>0</v>
      </c>
      <c r="AO69" s="151">
        <f>'Acuario (Arribado - mortalidad)'!U169</f>
        <v>0</v>
      </c>
      <c r="AP69" s="151">
        <f>'Acuario (Arribado - mortalidad)'!V169</f>
        <v>0</v>
      </c>
      <c r="AQ69" s="151">
        <f>'Acuario (Arribado - mortalidad)'!W169</f>
        <v>0</v>
      </c>
      <c r="AR69" s="151">
        <f>'Acuario (Arribado - mortalidad)'!X169</f>
        <v>0</v>
      </c>
      <c r="AS69" s="151">
        <f>'Acuario (Arribado - mortalidad)'!Y169</f>
        <v>0</v>
      </c>
      <c r="AT69" s="151">
        <f>'Acuario (Arribado - mortalidad)'!Z169</f>
        <v>0</v>
      </c>
      <c r="AU69" s="151">
        <f>'Acuario (Arribado - mortalidad)'!AA169</f>
        <v>0</v>
      </c>
      <c r="AV69" s="151">
        <f>'Acuario (Arribado - mortalidad)'!AB169</f>
        <v>0</v>
      </c>
      <c r="AW69" s="151">
        <f>'Acuario (Arribado - mortalidad)'!AC169</f>
        <v>0</v>
      </c>
      <c r="AX69" s="151">
        <f>'Acuario (Arribado - mortalidad)'!AD169</f>
        <v>0</v>
      </c>
      <c r="AY69" s="151">
        <f>'Acuario (Arribado - mortalidad)'!AE169</f>
        <v>0</v>
      </c>
      <c r="AZ69" s="151">
        <f>'Acuario (Arribado - mortalidad)'!AF169</f>
        <v>0</v>
      </c>
      <c r="BA69" s="151">
        <f>'Acuario (Arribado - mortalidad)'!AG169</f>
        <v>0</v>
      </c>
      <c r="BB69" s="151">
        <f>'Acuario (Arribado - mortalidad)'!AH169</f>
        <v>0</v>
      </c>
      <c r="BC69" s="151">
        <f>'Acuario (Arribado - mortalidad)'!AI169</f>
        <v>0</v>
      </c>
      <c r="BD69" s="151">
        <f>'Acuario (Arribado - mortalidad)'!AJ169</f>
        <v>0</v>
      </c>
      <c r="BE69" s="151">
        <f>'Acuario (Arribado - mortalidad)'!AK169</f>
        <v>0</v>
      </c>
      <c r="BF69" s="151">
        <f>'Acuario (Arribado - mortalidad)'!AL169</f>
        <v>0</v>
      </c>
      <c r="BG69" s="151">
        <f>'Acuario (Arribado - mortalidad)'!AM169</f>
        <v>0</v>
      </c>
      <c r="BH69" s="151">
        <f>'Acuario (Arribado - mortalidad)'!AN169</f>
        <v>0</v>
      </c>
      <c r="BI69" s="151">
        <f>'Acuario (Arribado - mortalidad)'!AO169</f>
        <v>0</v>
      </c>
      <c r="BJ69" s="151">
        <f>'Acuario (Arribado - mortalidad)'!AP169</f>
        <v>0</v>
      </c>
      <c r="BK69" s="151">
        <f>'Acuario (Arribado - mortalidad)'!AQ169</f>
        <v>0</v>
      </c>
      <c r="BL69" s="151">
        <f>'Acuario (Arribado - mortalidad)'!AR169</f>
        <v>0</v>
      </c>
      <c r="BM69" s="151" t="str">
        <f>'Acuario (Arribado - mortalidad)'!AS169</f>
        <v/>
      </c>
      <c r="BN69" s="151">
        <f>'Acuario (Arribado - mortalidad)'!AT169</f>
        <v>0</v>
      </c>
      <c r="BO69" s="151">
        <f>'Acuario (Arribado - mortalidad)'!AU169</f>
        <v>0</v>
      </c>
      <c r="BP69" s="151">
        <f>'Acuario (Arribado - mortalidad)'!AV169</f>
        <v>0</v>
      </c>
      <c r="BQ69" s="151" t="str">
        <f>'Acuario (Arribado - mortalidad)'!AW169</f>
        <v/>
      </c>
      <c r="BR69" s="151">
        <f>'Acuario (Arribado - mortalidad)'!AX169</f>
        <v>0</v>
      </c>
      <c r="BS69" s="151">
        <f>'Acuario (Arribado - mortalidad)'!AY169</f>
        <v>0</v>
      </c>
      <c r="BT69" s="151" t="str">
        <f>'Acuario (Arribado - mortalidad)'!AZ169</f>
        <v/>
      </c>
      <c r="BU69" s="151" t="str">
        <f>'Acuario (Arribado - mortalidad)'!BA169</f>
        <v/>
      </c>
      <c r="BV69" s="151" t="str">
        <f>'Acuario (Arribado - mortalidad)'!BB169</f>
        <v/>
      </c>
      <c r="BW69" s="151" t="str">
        <f>'Acuario (Arribado - mortalidad)'!BC169</f>
        <v/>
      </c>
      <c r="BX69" s="151">
        <f>'Acuario (Arribado - mortalidad)'!BD169</f>
        <v>0</v>
      </c>
      <c r="BY69" s="151" t="str">
        <f>'Acuario (Arribado - mortalidad)'!BE169</f>
        <v/>
      </c>
      <c r="BZ69" s="22" t="str">
        <f>'Acuario (Arribado - mortalidad)'!BF169</f>
        <v/>
      </c>
      <c r="CA69" s="151" t="str">
        <f>IF(U69&lt;&gt;0,'Acuario (Arribado - mortalidad)'!$M$5,"")</f>
        <v/>
      </c>
    </row>
    <row r="70" spans="1:79" x14ac:dyDescent="0.25">
      <c r="A70" s="313" t="str">
        <f>IF(U70&lt;&gt;0,'ORDEN DE CUARENTENA'!$AE$2,"")</f>
        <v/>
      </c>
      <c r="B70" s="184" t="str">
        <f>IF(U70&lt;&gt;0,'ORDEN DE CUARENTENA'!$AE$3,"")</f>
        <v/>
      </c>
      <c r="C70" s="168" t="str">
        <f t="shared" si="2"/>
        <v/>
      </c>
      <c r="D70" s="315" t="str">
        <f>IF(U70&lt;&gt;0,'ORDEN DE CUARENTENA'!$I$6,"")</f>
        <v/>
      </c>
      <c r="E70" s="168" t="str">
        <f>IF(U70&lt;&gt;0,TEXT('ORDEN DE CUARENTENA'!$I$6,"aaa"),"")</f>
        <v/>
      </c>
      <c r="F70" s="167" t="str">
        <f>IF(U70&lt;&gt;0,TEXT('ORDEN DE CUARENTENA'!$I$6,"dd"),"")</f>
        <v/>
      </c>
      <c r="G70" s="166" t="str">
        <f>IF(U70&lt;&gt;0,TEXT('ORDEN DE CUARENTENA'!$I$6,"mm"),"")</f>
        <v/>
      </c>
      <c r="H70" s="165" t="str">
        <f>IF(U70&lt;&gt;0,TEXT('ORDEN DE CUARENTENA'!$I$6,"yyy"),"")</f>
        <v/>
      </c>
      <c r="I70" s="151" t="str">
        <f>IF(U70&lt;&gt;0,'ORDEN DE CUARENTENA'!$H$7,"")</f>
        <v/>
      </c>
      <c r="J70" s="151" t="str">
        <f>IF(U70&lt;&gt;0,'ORDEN DE CUARENTENA'!$H$9,"")</f>
        <v/>
      </c>
      <c r="K70" s="151" t="str">
        <f>IF(U70&lt;&gt;0,'ORDEN DE CUARENTENA'!$Q$9,"")</f>
        <v/>
      </c>
      <c r="L70" s="151" t="str">
        <f>IFERROR(VLOOKUP(U70,Item[],4,FALSE),IFERROR(VLOOKUP(U70,Item2[],4,FALSE),""))</f>
        <v/>
      </c>
      <c r="M70" s="151" t="str">
        <f>IFERROR(VLOOKUP(U70,Item[],5,FALSE),IFERROR(VLOOKUP(U70,Item2[],5,FALSE),""))</f>
        <v/>
      </c>
      <c r="N70" s="151" t="str">
        <f>IFERROR(VLOOKUP(W70,SuscepEARs[],2,FALSE),"")</f>
        <v/>
      </c>
      <c r="O70" s="151" t="str">
        <f>IFERROR(VLOOKUP(DatosAll[[#This Row],[ESPECIE]],CITES[],2,FALSE),"")</f>
        <v/>
      </c>
      <c r="P70" s="151">
        <f>IFERROR(VLOOKUP(T70,Hallazgo[],2,FALSE),"")</f>
        <v>0</v>
      </c>
      <c r="Q70" s="151">
        <f>IFERROR(VLOOKUP(T70,Hallazgo[],3,FALSE),"")</f>
        <v>0</v>
      </c>
      <c r="R70" s="151">
        <f>IFERROR(VLOOKUP(T70,Hallazgo[],4,FALSE),"")</f>
        <v>0</v>
      </c>
      <c r="S70" s="151">
        <f>IFERROR(VLOOKUP(T70,Hallazgo[],5,FALSE),"")</f>
        <v>0</v>
      </c>
      <c r="T70" s="151">
        <f>'Acuario (Arribado - mortalidad)'!C170</f>
        <v>0</v>
      </c>
      <c r="U70" s="151">
        <f>'Acuario (Arribado - mortalidad)'!B170</f>
        <v>0</v>
      </c>
      <c r="V70" s="151" t="str">
        <f>'Acuario (Arribado - mortalidad)'!D170</f>
        <v/>
      </c>
      <c r="W70" s="151" t="str">
        <f>'Acuario (Arribado - mortalidad)'!E170</f>
        <v/>
      </c>
      <c r="X70" s="151">
        <f>'Acuario (Arribado - mortalidad)'!F170</f>
        <v>0</v>
      </c>
      <c r="Y70" s="151">
        <f>'Acuario (Arribado - mortalidad)'!H170</f>
        <v>0</v>
      </c>
      <c r="Z70" s="151">
        <f>'Acuario (Arribado - mortalidad)'!I170</f>
        <v>0</v>
      </c>
      <c r="AA70" s="151">
        <f>'Acuario (Arribado - mortalidad)'!J170</f>
        <v>0</v>
      </c>
      <c r="AB70" s="151" t="str">
        <f>'Acuario (Arribado - mortalidad)'!K170</f>
        <v/>
      </c>
      <c r="AC70" s="320" t="str">
        <f>IFERROR(('Acuario (Arribado - mortalidad)'!K170/DatosAll[[#This Row],[N_INDIVIDUOS]])*100,"")</f>
        <v/>
      </c>
      <c r="AD70" s="320" t="str">
        <f>IFERROR(('Acuario (Arribado - mortalidad)'!O170/DatosAll[[#This Row],[N_INDIVIDUOS]])*100,"")</f>
        <v/>
      </c>
      <c r="AE70" s="320" t="str">
        <f>IFERROR(('Acuario (Arribado - mortalidad)'!BG170/DatosAll[[#This Row],[N_INDIVIDUOS]])*100,"")</f>
        <v/>
      </c>
      <c r="AF70" s="320" t="str">
        <f>IFERROR(('Acuario (Arribado - mortalidad)'!BH170/DatosAll[[#This Row],[N_INDIVIDUOS]])*100,"")</f>
        <v/>
      </c>
      <c r="AG70" s="151">
        <f>'Acuario (Arribado - mortalidad)'!M170</f>
        <v>0</v>
      </c>
      <c r="AH70" s="151" t="str">
        <f>'Acuario (Arribado - mortalidad)'!G170</f>
        <v/>
      </c>
      <c r="AI70" s="151">
        <f>'Acuario (Arribado - mortalidad)'!O170</f>
        <v>0</v>
      </c>
      <c r="AJ70" s="151">
        <f>'Acuario (Arribado - mortalidad)'!P170</f>
        <v>0</v>
      </c>
      <c r="AK70" s="151">
        <f>'Acuario (Arribado - mortalidad)'!Q170</f>
        <v>0</v>
      </c>
      <c r="AL70" s="151">
        <f>'Acuario (Arribado - mortalidad)'!R170</f>
        <v>0</v>
      </c>
      <c r="AM70" s="151">
        <f>'Acuario (Arribado - mortalidad)'!S170</f>
        <v>0</v>
      </c>
      <c r="AN70" s="151">
        <f>'Acuario (Arribado - mortalidad)'!T170</f>
        <v>0</v>
      </c>
      <c r="AO70" s="151">
        <f>'Acuario (Arribado - mortalidad)'!U170</f>
        <v>0</v>
      </c>
      <c r="AP70" s="151">
        <f>'Acuario (Arribado - mortalidad)'!V170</f>
        <v>0</v>
      </c>
      <c r="AQ70" s="151">
        <f>'Acuario (Arribado - mortalidad)'!W170</f>
        <v>0</v>
      </c>
      <c r="AR70" s="151">
        <f>'Acuario (Arribado - mortalidad)'!X170</f>
        <v>0</v>
      </c>
      <c r="AS70" s="151">
        <f>'Acuario (Arribado - mortalidad)'!Y170</f>
        <v>0</v>
      </c>
      <c r="AT70" s="151">
        <f>'Acuario (Arribado - mortalidad)'!Z170</f>
        <v>0</v>
      </c>
      <c r="AU70" s="151">
        <f>'Acuario (Arribado - mortalidad)'!AA170</f>
        <v>0</v>
      </c>
      <c r="AV70" s="151">
        <f>'Acuario (Arribado - mortalidad)'!AB170</f>
        <v>0</v>
      </c>
      <c r="AW70" s="151">
        <f>'Acuario (Arribado - mortalidad)'!AC170</f>
        <v>0</v>
      </c>
      <c r="AX70" s="151">
        <f>'Acuario (Arribado - mortalidad)'!AD170</f>
        <v>0</v>
      </c>
      <c r="AY70" s="151">
        <f>'Acuario (Arribado - mortalidad)'!AE170</f>
        <v>0</v>
      </c>
      <c r="AZ70" s="151">
        <f>'Acuario (Arribado - mortalidad)'!AF170</f>
        <v>0</v>
      </c>
      <c r="BA70" s="151">
        <f>'Acuario (Arribado - mortalidad)'!AG170</f>
        <v>0</v>
      </c>
      <c r="BB70" s="151">
        <f>'Acuario (Arribado - mortalidad)'!AH170</f>
        <v>0</v>
      </c>
      <c r="BC70" s="151">
        <f>'Acuario (Arribado - mortalidad)'!AI170</f>
        <v>0</v>
      </c>
      <c r="BD70" s="151">
        <f>'Acuario (Arribado - mortalidad)'!AJ170</f>
        <v>0</v>
      </c>
      <c r="BE70" s="151">
        <f>'Acuario (Arribado - mortalidad)'!AK170</f>
        <v>0</v>
      </c>
      <c r="BF70" s="151">
        <f>'Acuario (Arribado - mortalidad)'!AL170</f>
        <v>0</v>
      </c>
      <c r="BG70" s="151">
        <f>'Acuario (Arribado - mortalidad)'!AM170</f>
        <v>0</v>
      </c>
      <c r="BH70" s="151">
        <f>'Acuario (Arribado - mortalidad)'!AN170</f>
        <v>0</v>
      </c>
      <c r="BI70" s="151">
        <f>'Acuario (Arribado - mortalidad)'!AO170</f>
        <v>0</v>
      </c>
      <c r="BJ70" s="151">
        <f>'Acuario (Arribado - mortalidad)'!AP170</f>
        <v>0</v>
      </c>
      <c r="BK70" s="151">
        <f>'Acuario (Arribado - mortalidad)'!AQ170</f>
        <v>0</v>
      </c>
      <c r="BL70" s="151">
        <f>'Acuario (Arribado - mortalidad)'!AR170</f>
        <v>0</v>
      </c>
      <c r="BM70" s="151" t="str">
        <f>'Acuario (Arribado - mortalidad)'!AS170</f>
        <v/>
      </c>
      <c r="BN70" s="151">
        <f>'Acuario (Arribado - mortalidad)'!AT170</f>
        <v>0</v>
      </c>
      <c r="BO70" s="151">
        <f>'Acuario (Arribado - mortalidad)'!AU170</f>
        <v>0</v>
      </c>
      <c r="BP70" s="151">
        <f>'Acuario (Arribado - mortalidad)'!AV170</f>
        <v>0</v>
      </c>
      <c r="BQ70" s="151" t="str">
        <f>'Acuario (Arribado - mortalidad)'!AW170</f>
        <v/>
      </c>
      <c r="BR70" s="151">
        <f>'Acuario (Arribado - mortalidad)'!AX170</f>
        <v>0</v>
      </c>
      <c r="BS70" s="151">
        <f>'Acuario (Arribado - mortalidad)'!AY170</f>
        <v>0</v>
      </c>
      <c r="BT70" s="151" t="str">
        <f>'Acuario (Arribado - mortalidad)'!AZ170</f>
        <v/>
      </c>
      <c r="BU70" s="151" t="str">
        <f>'Acuario (Arribado - mortalidad)'!BA170</f>
        <v/>
      </c>
      <c r="BV70" s="151" t="str">
        <f>'Acuario (Arribado - mortalidad)'!BB170</f>
        <v/>
      </c>
      <c r="BW70" s="151" t="str">
        <f>'Acuario (Arribado - mortalidad)'!BC170</f>
        <v/>
      </c>
      <c r="BX70" s="151">
        <f>'Acuario (Arribado - mortalidad)'!BD170</f>
        <v>0</v>
      </c>
      <c r="BY70" s="151" t="str">
        <f>'Acuario (Arribado - mortalidad)'!BE170</f>
        <v/>
      </c>
      <c r="BZ70" s="22" t="str">
        <f>'Acuario (Arribado - mortalidad)'!BF170</f>
        <v/>
      </c>
      <c r="CA70" s="151" t="str">
        <f>IF(U70&lt;&gt;0,'Acuario (Arribado - mortalidad)'!$M$5,"")</f>
        <v/>
      </c>
    </row>
    <row r="71" spans="1:79" x14ac:dyDescent="0.25">
      <c r="A71" s="313" t="str">
        <f>IF(U71&lt;&gt;0,'ORDEN DE CUARENTENA'!$AE$2,"")</f>
        <v/>
      </c>
      <c r="B71" s="184" t="str">
        <f>IF(U71&lt;&gt;0,'ORDEN DE CUARENTENA'!$AE$3,"")</f>
        <v/>
      </c>
      <c r="C71" s="168" t="str">
        <f t="shared" si="2"/>
        <v/>
      </c>
      <c r="D71" s="315" t="str">
        <f>IF(U71&lt;&gt;0,'ORDEN DE CUARENTENA'!$I$6,"")</f>
        <v/>
      </c>
      <c r="E71" s="168" t="str">
        <f>IF(U71&lt;&gt;0,TEXT('ORDEN DE CUARENTENA'!$I$6,"aaa"),"")</f>
        <v/>
      </c>
      <c r="F71" s="167" t="str">
        <f>IF(U71&lt;&gt;0,TEXT('ORDEN DE CUARENTENA'!$I$6,"dd"),"")</f>
        <v/>
      </c>
      <c r="G71" s="166" t="str">
        <f>IF(U71&lt;&gt;0,TEXT('ORDEN DE CUARENTENA'!$I$6,"mm"),"")</f>
        <v/>
      </c>
      <c r="H71" s="165" t="str">
        <f>IF(U71&lt;&gt;0,TEXT('ORDEN DE CUARENTENA'!$I$6,"yyy"),"")</f>
        <v/>
      </c>
      <c r="I71" s="151" t="str">
        <f>IF(U71&lt;&gt;0,'ORDEN DE CUARENTENA'!$H$7,"")</f>
        <v/>
      </c>
      <c r="J71" s="151" t="str">
        <f>IF(U71&lt;&gt;0,'ORDEN DE CUARENTENA'!$H$9,"")</f>
        <v/>
      </c>
      <c r="K71" s="151" t="str">
        <f>IF(U71&lt;&gt;0,'ORDEN DE CUARENTENA'!$Q$9,"")</f>
        <v/>
      </c>
      <c r="L71" s="151" t="str">
        <f>IFERROR(VLOOKUP(U71,Item[],4,FALSE),IFERROR(VLOOKUP(U71,Item2[],4,FALSE),""))</f>
        <v/>
      </c>
      <c r="M71" s="151" t="str">
        <f>IFERROR(VLOOKUP(U71,Item[],5,FALSE),IFERROR(VLOOKUP(U71,Item2[],5,FALSE),""))</f>
        <v/>
      </c>
      <c r="N71" s="151" t="str">
        <f>IFERROR(VLOOKUP(W71,SuscepEARs[],2,FALSE),"")</f>
        <v/>
      </c>
      <c r="O71" s="151" t="str">
        <f>IFERROR(VLOOKUP(DatosAll[[#This Row],[ESPECIE]],CITES[],2,FALSE),"")</f>
        <v/>
      </c>
      <c r="P71" s="151">
        <f>IFERROR(VLOOKUP(T71,Hallazgo[],2,FALSE),"")</f>
        <v>0</v>
      </c>
      <c r="Q71" s="151">
        <f>IFERROR(VLOOKUP(T71,Hallazgo[],3,FALSE),"")</f>
        <v>0</v>
      </c>
      <c r="R71" s="151">
        <f>IFERROR(VLOOKUP(T71,Hallazgo[],4,FALSE),"")</f>
        <v>0</v>
      </c>
      <c r="S71" s="151">
        <f>IFERROR(VLOOKUP(T71,Hallazgo[],5,FALSE),"")</f>
        <v>0</v>
      </c>
      <c r="T71" s="151">
        <f>'Acuario (Arribado - mortalidad)'!C171</f>
        <v>0</v>
      </c>
      <c r="U71" s="151">
        <f>'Acuario (Arribado - mortalidad)'!B171</f>
        <v>0</v>
      </c>
      <c r="V71" s="151" t="str">
        <f>'Acuario (Arribado - mortalidad)'!D171</f>
        <v/>
      </c>
      <c r="W71" s="151" t="str">
        <f>'Acuario (Arribado - mortalidad)'!E171</f>
        <v/>
      </c>
      <c r="X71" s="151">
        <f>'Acuario (Arribado - mortalidad)'!F171</f>
        <v>0</v>
      </c>
      <c r="Y71" s="151">
        <f>'Acuario (Arribado - mortalidad)'!H171</f>
        <v>0</v>
      </c>
      <c r="Z71" s="151">
        <f>'Acuario (Arribado - mortalidad)'!I171</f>
        <v>0</v>
      </c>
      <c r="AA71" s="151">
        <f>'Acuario (Arribado - mortalidad)'!J171</f>
        <v>0</v>
      </c>
      <c r="AB71" s="151" t="str">
        <f>'Acuario (Arribado - mortalidad)'!K171</f>
        <v/>
      </c>
      <c r="AC71" s="320" t="str">
        <f>IFERROR(('Acuario (Arribado - mortalidad)'!K171/DatosAll[[#This Row],[N_INDIVIDUOS]])*100,"")</f>
        <v/>
      </c>
      <c r="AD71" s="320" t="str">
        <f>IFERROR(('Acuario (Arribado - mortalidad)'!O171/DatosAll[[#This Row],[N_INDIVIDUOS]])*100,"")</f>
        <v/>
      </c>
      <c r="AE71" s="320" t="str">
        <f>IFERROR(('Acuario (Arribado - mortalidad)'!BG171/DatosAll[[#This Row],[N_INDIVIDUOS]])*100,"")</f>
        <v/>
      </c>
      <c r="AF71" s="320" t="str">
        <f>IFERROR(('Acuario (Arribado - mortalidad)'!BH171/DatosAll[[#This Row],[N_INDIVIDUOS]])*100,"")</f>
        <v/>
      </c>
      <c r="AG71" s="151">
        <f>'Acuario (Arribado - mortalidad)'!M171</f>
        <v>0</v>
      </c>
      <c r="AH71" s="151" t="str">
        <f>'Acuario (Arribado - mortalidad)'!G171</f>
        <v/>
      </c>
      <c r="AI71" s="151">
        <f>'Acuario (Arribado - mortalidad)'!O171</f>
        <v>0</v>
      </c>
      <c r="AJ71" s="151">
        <f>'Acuario (Arribado - mortalidad)'!P171</f>
        <v>0</v>
      </c>
      <c r="AK71" s="151">
        <f>'Acuario (Arribado - mortalidad)'!Q171</f>
        <v>0</v>
      </c>
      <c r="AL71" s="151">
        <f>'Acuario (Arribado - mortalidad)'!R171</f>
        <v>0</v>
      </c>
      <c r="AM71" s="151">
        <f>'Acuario (Arribado - mortalidad)'!S171</f>
        <v>0</v>
      </c>
      <c r="AN71" s="151">
        <f>'Acuario (Arribado - mortalidad)'!T171</f>
        <v>0</v>
      </c>
      <c r="AO71" s="151">
        <f>'Acuario (Arribado - mortalidad)'!U171</f>
        <v>0</v>
      </c>
      <c r="AP71" s="151">
        <f>'Acuario (Arribado - mortalidad)'!V171</f>
        <v>0</v>
      </c>
      <c r="AQ71" s="151">
        <f>'Acuario (Arribado - mortalidad)'!W171</f>
        <v>0</v>
      </c>
      <c r="AR71" s="151">
        <f>'Acuario (Arribado - mortalidad)'!X171</f>
        <v>0</v>
      </c>
      <c r="AS71" s="151">
        <f>'Acuario (Arribado - mortalidad)'!Y171</f>
        <v>0</v>
      </c>
      <c r="AT71" s="151">
        <f>'Acuario (Arribado - mortalidad)'!Z171</f>
        <v>0</v>
      </c>
      <c r="AU71" s="151">
        <f>'Acuario (Arribado - mortalidad)'!AA171</f>
        <v>0</v>
      </c>
      <c r="AV71" s="151">
        <f>'Acuario (Arribado - mortalidad)'!AB171</f>
        <v>0</v>
      </c>
      <c r="AW71" s="151">
        <f>'Acuario (Arribado - mortalidad)'!AC171</f>
        <v>0</v>
      </c>
      <c r="AX71" s="151">
        <f>'Acuario (Arribado - mortalidad)'!AD171</f>
        <v>0</v>
      </c>
      <c r="AY71" s="151">
        <f>'Acuario (Arribado - mortalidad)'!AE171</f>
        <v>0</v>
      </c>
      <c r="AZ71" s="151">
        <f>'Acuario (Arribado - mortalidad)'!AF171</f>
        <v>0</v>
      </c>
      <c r="BA71" s="151">
        <f>'Acuario (Arribado - mortalidad)'!AG171</f>
        <v>0</v>
      </c>
      <c r="BB71" s="151">
        <f>'Acuario (Arribado - mortalidad)'!AH171</f>
        <v>0</v>
      </c>
      <c r="BC71" s="151">
        <f>'Acuario (Arribado - mortalidad)'!AI171</f>
        <v>0</v>
      </c>
      <c r="BD71" s="151">
        <f>'Acuario (Arribado - mortalidad)'!AJ171</f>
        <v>0</v>
      </c>
      <c r="BE71" s="151">
        <f>'Acuario (Arribado - mortalidad)'!AK171</f>
        <v>0</v>
      </c>
      <c r="BF71" s="151">
        <f>'Acuario (Arribado - mortalidad)'!AL171</f>
        <v>0</v>
      </c>
      <c r="BG71" s="151">
        <f>'Acuario (Arribado - mortalidad)'!AM171</f>
        <v>0</v>
      </c>
      <c r="BH71" s="151">
        <f>'Acuario (Arribado - mortalidad)'!AN171</f>
        <v>0</v>
      </c>
      <c r="BI71" s="151">
        <f>'Acuario (Arribado - mortalidad)'!AO171</f>
        <v>0</v>
      </c>
      <c r="BJ71" s="151">
        <f>'Acuario (Arribado - mortalidad)'!AP171</f>
        <v>0</v>
      </c>
      <c r="BK71" s="151">
        <f>'Acuario (Arribado - mortalidad)'!AQ171</f>
        <v>0</v>
      </c>
      <c r="BL71" s="151">
        <f>'Acuario (Arribado - mortalidad)'!AR171</f>
        <v>0</v>
      </c>
      <c r="BM71" s="151" t="str">
        <f>'Acuario (Arribado - mortalidad)'!AS171</f>
        <v/>
      </c>
      <c r="BN71" s="151">
        <f>'Acuario (Arribado - mortalidad)'!AT171</f>
        <v>0</v>
      </c>
      <c r="BO71" s="151">
        <f>'Acuario (Arribado - mortalidad)'!AU171</f>
        <v>0</v>
      </c>
      <c r="BP71" s="151">
        <f>'Acuario (Arribado - mortalidad)'!AV171</f>
        <v>0</v>
      </c>
      <c r="BQ71" s="151" t="str">
        <f>'Acuario (Arribado - mortalidad)'!AW171</f>
        <v/>
      </c>
      <c r="BR71" s="151">
        <f>'Acuario (Arribado - mortalidad)'!AX171</f>
        <v>0</v>
      </c>
      <c r="BS71" s="151">
        <f>'Acuario (Arribado - mortalidad)'!AY171</f>
        <v>0</v>
      </c>
      <c r="BT71" s="151" t="str">
        <f>'Acuario (Arribado - mortalidad)'!AZ171</f>
        <v/>
      </c>
      <c r="BU71" s="151" t="str">
        <f>'Acuario (Arribado - mortalidad)'!BA171</f>
        <v/>
      </c>
      <c r="BV71" s="151" t="str">
        <f>'Acuario (Arribado - mortalidad)'!BB171</f>
        <v/>
      </c>
      <c r="BW71" s="151" t="str">
        <f>'Acuario (Arribado - mortalidad)'!BC171</f>
        <v/>
      </c>
      <c r="BX71" s="151">
        <f>'Acuario (Arribado - mortalidad)'!BD171</f>
        <v>0</v>
      </c>
      <c r="BY71" s="151" t="str">
        <f>'Acuario (Arribado - mortalidad)'!BE171</f>
        <v/>
      </c>
      <c r="BZ71" s="22" t="str">
        <f>'Acuario (Arribado - mortalidad)'!BF171</f>
        <v/>
      </c>
      <c r="CA71" s="151" t="str">
        <f>IF(U71&lt;&gt;0,'Acuario (Arribado - mortalidad)'!$M$5,"")</f>
        <v/>
      </c>
    </row>
    <row r="72" spans="1:79" x14ac:dyDescent="0.25">
      <c r="A72" s="313" t="str">
        <f>IF(U72&lt;&gt;0,'ORDEN DE CUARENTENA'!$AE$2,"")</f>
        <v/>
      </c>
      <c r="B72" s="184" t="str">
        <f>IF(U72&lt;&gt;0,'ORDEN DE CUARENTENA'!$AE$3,"")</f>
        <v/>
      </c>
      <c r="C72" s="168" t="str">
        <f t="shared" si="2"/>
        <v/>
      </c>
      <c r="D72" s="315" t="str">
        <f>IF(U72&lt;&gt;0,'ORDEN DE CUARENTENA'!$I$6,"")</f>
        <v/>
      </c>
      <c r="E72" s="168" t="str">
        <f>IF(U72&lt;&gt;0,TEXT('ORDEN DE CUARENTENA'!$I$6,"aaa"),"")</f>
        <v/>
      </c>
      <c r="F72" s="167" t="str">
        <f>IF(U72&lt;&gt;0,TEXT('ORDEN DE CUARENTENA'!$I$6,"dd"),"")</f>
        <v/>
      </c>
      <c r="G72" s="166" t="str">
        <f>IF(U72&lt;&gt;0,TEXT('ORDEN DE CUARENTENA'!$I$6,"mm"),"")</f>
        <v/>
      </c>
      <c r="H72" s="165" t="str">
        <f>IF(U72&lt;&gt;0,TEXT('ORDEN DE CUARENTENA'!$I$6,"yyy"),"")</f>
        <v/>
      </c>
      <c r="I72" s="151" t="str">
        <f>IF(U72&lt;&gt;0,'ORDEN DE CUARENTENA'!$H$7,"")</f>
        <v/>
      </c>
      <c r="J72" s="151" t="str">
        <f>IF(U72&lt;&gt;0,'ORDEN DE CUARENTENA'!$H$9,"")</f>
        <v/>
      </c>
      <c r="K72" s="151" t="str">
        <f>IF(U72&lt;&gt;0,'ORDEN DE CUARENTENA'!$Q$9,"")</f>
        <v/>
      </c>
      <c r="L72" s="151" t="str">
        <f>IFERROR(VLOOKUP(U72,Item[],4,FALSE),IFERROR(VLOOKUP(U72,Item2[],4,FALSE),""))</f>
        <v/>
      </c>
      <c r="M72" s="151" t="str">
        <f>IFERROR(VLOOKUP(U72,Item[],5,FALSE),IFERROR(VLOOKUP(U72,Item2[],5,FALSE),""))</f>
        <v/>
      </c>
      <c r="N72" s="151" t="str">
        <f>IFERROR(VLOOKUP(W72,SuscepEARs[],2,FALSE),"")</f>
        <v/>
      </c>
      <c r="O72" s="151" t="str">
        <f>IFERROR(VLOOKUP(DatosAll[[#This Row],[ESPECIE]],CITES[],2,FALSE),"")</f>
        <v/>
      </c>
      <c r="P72" s="151">
        <f>IFERROR(VLOOKUP(T72,Hallazgo[],2,FALSE),"")</f>
        <v>0</v>
      </c>
      <c r="Q72" s="151">
        <f>IFERROR(VLOOKUP(T72,Hallazgo[],3,FALSE),"")</f>
        <v>0</v>
      </c>
      <c r="R72" s="151">
        <f>IFERROR(VLOOKUP(T72,Hallazgo[],4,FALSE),"")</f>
        <v>0</v>
      </c>
      <c r="S72" s="151">
        <f>IFERROR(VLOOKUP(T72,Hallazgo[],5,FALSE),"")</f>
        <v>0</v>
      </c>
      <c r="T72" s="151">
        <f>'Acuario (Arribado - mortalidad)'!C172</f>
        <v>0</v>
      </c>
      <c r="U72" s="151">
        <f>'Acuario (Arribado - mortalidad)'!B172</f>
        <v>0</v>
      </c>
      <c r="V72" s="151" t="str">
        <f>'Acuario (Arribado - mortalidad)'!D172</f>
        <v/>
      </c>
      <c r="W72" s="151" t="str">
        <f>'Acuario (Arribado - mortalidad)'!E172</f>
        <v/>
      </c>
      <c r="X72" s="151">
        <f>'Acuario (Arribado - mortalidad)'!F172</f>
        <v>0</v>
      </c>
      <c r="Y72" s="151">
        <f>'Acuario (Arribado - mortalidad)'!H172</f>
        <v>0</v>
      </c>
      <c r="Z72" s="151">
        <f>'Acuario (Arribado - mortalidad)'!I172</f>
        <v>0</v>
      </c>
      <c r="AA72" s="151">
        <f>'Acuario (Arribado - mortalidad)'!J172</f>
        <v>0</v>
      </c>
      <c r="AB72" s="151" t="str">
        <f>'Acuario (Arribado - mortalidad)'!K172</f>
        <v/>
      </c>
      <c r="AC72" s="320" t="str">
        <f>IFERROR(('Acuario (Arribado - mortalidad)'!K172/DatosAll[[#This Row],[N_INDIVIDUOS]])*100,"")</f>
        <v/>
      </c>
      <c r="AD72" s="320" t="str">
        <f>IFERROR(('Acuario (Arribado - mortalidad)'!O172/DatosAll[[#This Row],[N_INDIVIDUOS]])*100,"")</f>
        <v/>
      </c>
      <c r="AE72" s="320" t="str">
        <f>IFERROR(('Acuario (Arribado - mortalidad)'!BG172/DatosAll[[#This Row],[N_INDIVIDUOS]])*100,"")</f>
        <v/>
      </c>
      <c r="AF72" s="320" t="str">
        <f>IFERROR(('Acuario (Arribado - mortalidad)'!BH172/DatosAll[[#This Row],[N_INDIVIDUOS]])*100,"")</f>
        <v/>
      </c>
      <c r="AG72" s="151">
        <f>'Acuario (Arribado - mortalidad)'!M172</f>
        <v>0</v>
      </c>
      <c r="AH72" s="151" t="str">
        <f>'Acuario (Arribado - mortalidad)'!G172</f>
        <v/>
      </c>
      <c r="AI72" s="151">
        <f>'Acuario (Arribado - mortalidad)'!O172</f>
        <v>0</v>
      </c>
      <c r="AJ72" s="151">
        <f>'Acuario (Arribado - mortalidad)'!P172</f>
        <v>0</v>
      </c>
      <c r="AK72" s="151">
        <f>'Acuario (Arribado - mortalidad)'!Q172</f>
        <v>0</v>
      </c>
      <c r="AL72" s="151">
        <f>'Acuario (Arribado - mortalidad)'!R172</f>
        <v>0</v>
      </c>
      <c r="AM72" s="151">
        <f>'Acuario (Arribado - mortalidad)'!S172</f>
        <v>0</v>
      </c>
      <c r="AN72" s="151">
        <f>'Acuario (Arribado - mortalidad)'!T172</f>
        <v>0</v>
      </c>
      <c r="AO72" s="151">
        <f>'Acuario (Arribado - mortalidad)'!U172</f>
        <v>0</v>
      </c>
      <c r="AP72" s="151">
        <f>'Acuario (Arribado - mortalidad)'!V172</f>
        <v>0</v>
      </c>
      <c r="AQ72" s="151">
        <f>'Acuario (Arribado - mortalidad)'!W172</f>
        <v>0</v>
      </c>
      <c r="AR72" s="151">
        <f>'Acuario (Arribado - mortalidad)'!X172</f>
        <v>0</v>
      </c>
      <c r="AS72" s="151">
        <f>'Acuario (Arribado - mortalidad)'!Y172</f>
        <v>0</v>
      </c>
      <c r="AT72" s="151">
        <f>'Acuario (Arribado - mortalidad)'!Z172</f>
        <v>0</v>
      </c>
      <c r="AU72" s="151">
        <f>'Acuario (Arribado - mortalidad)'!AA172</f>
        <v>0</v>
      </c>
      <c r="AV72" s="151">
        <f>'Acuario (Arribado - mortalidad)'!AB172</f>
        <v>0</v>
      </c>
      <c r="AW72" s="151">
        <f>'Acuario (Arribado - mortalidad)'!AC172</f>
        <v>0</v>
      </c>
      <c r="AX72" s="151">
        <f>'Acuario (Arribado - mortalidad)'!AD172</f>
        <v>0</v>
      </c>
      <c r="AY72" s="151">
        <f>'Acuario (Arribado - mortalidad)'!AE172</f>
        <v>0</v>
      </c>
      <c r="AZ72" s="151">
        <f>'Acuario (Arribado - mortalidad)'!AF172</f>
        <v>0</v>
      </c>
      <c r="BA72" s="151">
        <f>'Acuario (Arribado - mortalidad)'!AG172</f>
        <v>0</v>
      </c>
      <c r="BB72" s="151">
        <f>'Acuario (Arribado - mortalidad)'!AH172</f>
        <v>0</v>
      </c>
      <c r="BC72" s="151">
        <f>'Acuario (Arribado - mortalidad)'!AI172</f>
        <v>0</v>
      </c>
      <c r="BD72" s="151">
        <f>'Acuario (Arribado - mortalidad)'!AJ172</f>
        <v>0</v>
      </c>
      <c r="BE72" s="151">
        <f>'Acuario (Arribado - mortalidad)'!AK172</f>
        <v>0</v>
      </c>
      <c r="BF72" s="151">
        <f>'Acuario (Arribado - mortalidad)'!AL172</f>
        <v>0</v>
      </c>
      <c r="BG72" s="151">
        <f>'Acuario (Arribado - mortalidad)'!AM172</f>
        <v>0</v>
      </c>
      <c r="BH72" s="151">
        <f>'Acuario (Arribado - mortalidad)'!AN172</f>
        <v>0</v>
      </c>
      <c r="BI72" s="151">
        <f>'Acuario (Arribado - mortalidad)'!AO172</f>
        <v>0</v>
      </c>
      <c r="BJ72" s="151">
        <f>'Acuario (Arribado - mortalidad)'!AP172</f>
        <v>0</v>
      </c>
      <c r="BK72" s="151">
        <f>'Acuario (Arribado - mortalidad)'!AQ172</f>
        <v>0</v>
      </c>
      <c r="BL72" s="151">
        <f>'Acuario (Arribado - mortalidad)'!AR172</f>
        <v>0</v>
      </c>
      <c r="BM72" s="151" t="str">
        <f>'Acuario (Arribado - mortalidad)'!AS172</f>
        <v/>
      </c>
      <c r="BN72" s="151">
        <f>'Acuario (Arribado - mortalidad)'!AT172</f>
        <v>0</v>
      </c>
      <c r="BO72" s="151">
        <f>'Acuario (Arribado - mortalidad)'!AU172</f>
        <v>0</v>
      </c>
      <c r="BP72" s="151">
        <f>'Acuario (Arribado - mortalidad)'!AV172</f>
        <v>0</v>
      </c>
      <c r="BQ72" s="151" t="str">
        <f>'Acuario (Arribado - mortalidad)'!AW172</f>
        <v/>
      </c>
      <c r="BR72" s="151">
        <f>'Acuario (Arribado - mortalidad)'!AX172</f>
        <v>0</v>
      </c>
      <c r="BS72" s="151">
        <f>'Acuario (Arribado - mortalidad)'!AY172</f>
        <v>0</v>
      </c>
      <c r="BT72" s="151" t="str">
        <f>'Acuario (Arribado - mortalidad)'!AZ172</f>
        <v/>
      </c>
      <c r="BU72" s="151" t="str">
        <f>'Acuario (Arribado - mortalidad)'!BA172</f>
        <v/>
      </c>
      <c r="BV72" s="151" t="str">
        <f>'Acuario (Arribado - mortalidad)'!BB172</f>
        <v/>
      </c>
      <c r="BW72" s="151" t="str">
        <f>'Acuario (Arribado - mortalidad)'!BC172</f>
        <v/>
      </c>
      <c r="BX72" s="151">
        <f>'Acuario (Arribado - mortalidad)'!BD172</f>
        <v>0</v>
      </c>
      <c r="BY72" s="151" t="str">
        <f>'Acuario (Arribado - mortalidad)'!BE172</f>
        <v/>
      </c>
      <c r="BZ72" s="22" t="str">
        <f>'Acuario (Arribado - mortalidad)'!BF172</f>
        <v/>
      </c>
      <c r="CA72" s="151" t="str">
        <f>IF(U72&lt;&gt;0,'Acuario (Arribado - mortalidad)'!$M$5,"")</f>
        <v/>
      </c>
    </row>
    <row r="73" spans="1:79" x14ac:dyDescent="0.25">
      <c r="A73" s="313" t="str">
        <f>IF(U73&lt;&gt;0,'ORDEN DE CUARENTENA'!$AE$2,"")</f>
        <v/>
      </c>
      <c r="B73" s="184" t="str">
        <f>IF(U73&lt;&gt;0,'ORDEN DE CUARENTENA'!$AE$3,"")</f>
        <v/>
      </c>
      <c r="C73" s="168" t="str">
        <f t="shared" si="2"/>
        <v/>
      </c>
      <c r="D73" s="315" t="str">
        <f>IF(U73&lt;&gt;0,'ORDEN DE CUARENTENA'!$I$6,"")</f>
        <v/>
      </c>
      <c r="E73" s="168" t="str">
        <f>IF(U73&lt;&gt;0,TEXT('ORDEN DE CUARENTENA'!$I$6,"aaa"),"")</f>
        <v/>
      </c>
      <c r="F73" s="167" t="str">
        <f>IF(U73&lt;&gt;0,TEXT('ORDEN DE CUARENTENA'!$I$6,"dd"),"")</f>
        <v/>
      </c>
      <c r="G73" s="166" t="str">
        <f>IF(U73&lt;&gt;0,TEXT('ORDEN DE CUARENTENA'!$I$6,"mm"),"")</f>
        <v/>
      </c>
      <c r="H73" s="165" t="str">
        <f>IF(U73&lt;&gt;0,TEXT('ORDEN DE CUARENTENA'!$I$6,"yyy"),"")</f>
        <v/>
      </c>
      <c r="I73" s="151" t="str">
        <f>IF(U73&lt;&gt;0,'ORDEN DE CUARENTENA'!$H$7,"")</f>
        <v/>
      </c>
      <c r="J73" s="151" t="str">
        <f>IF(U73&lt;&gt;0,'ORDEN DE CUARENTENA'!$H$9,"")</f>
        <v/>
      </c>
      <c r="K73" s="151" t="str">
        <f>IF(U73&lt;&gt;0,'ORDEN DE CUARENTENA'!$Q$9,"")</f>
        <v/>
      </c>
      <c r="L73" s="151" t="str">
        <f>IFERROR(VLOOKUP(U73,Item[],4,FALSE),IFERROR(VLOOKUP(U73,Item2[],4,FALSE),""))</f>
        <v/>
      </c>
      <c r="M73" s="151" t="str">
        <f>IFERROR(VLOOKUP(U73,Item[],5,FALSE),IFERROR(VLOOKUP(U73,Item2[],5,FALSE),""))</f>
        <v/>
      </c>
      <c r="N73" s="151" t="str">
        <f>IFERROR(VLOOKUP(W73,SuscepEARs[],2,FALSE),"")</f>
        <v/>
      </c>
      <c r="O73" s="151" t="str">
        <f>IFERROR(VLOOKUP(DatosAll[[#This Row],[ESPECIE]],CITES[],2,FALSE),"")</f>
        <v/>
      </c>
      <c r="P73" s="151">
        <f>IFERROR(VLOOKUP(T73,Hallazgo[],2,FALSE),"")</f>
        <v>0</v>
      </c>
      <c r="Q73" s="151">
        <f>IFERROR(VLOOKUP(T73,Hallazgo[],3,FALSE),"")</f>
        <v>0</v>
      </c>
      <c r="R73" s="151">
        <f>IFERROR(VLOOKUP(T73,Hallazgo[],4,FALSE),"")</f>
        <v>0</v>
      </c>
      <c r="S73" s="151">
        <f>IFERROR(VLOOKUP(T73,Hallazgo[],5,FALSE),"")</f>
        <v>0</v>
      </c>
      <c r="T73" s="151">
        <f>'Acuario (Arribado - mortalidad)'!C173</f>
        <v>0</v>
      </c>
      <c r="U73" s="151">
        <f>'Acuario (Arribado - mortalidad)'!B173</f>
        <v>0</v>
      </c>
      <c r="V73" s="151" t="str">
        <f>'Acuario (Arribado - mortalidad)'!D173</f>
        <v/>
      </c>
      <c r="W73" s="151" t="str">
        <f>'Acuario (Arribado - mortalidad)'!E173</f>
        <v/>
      </c>
      <c r="X73" s="151">
        <f>'Acuario (Arribado - mortalidad)'!F173</f>
        <v>0</v>
      </c>
      <c r="Y73" s="151">
        <f>'Acuario (Arribado - mortalidad)'!H173</f>
        <v>0</v>
      </c>
      <c r="Z73" s="151">
        <f>'Acuario (Arribado - mortalidad)'!I173</f>
        <v>0</v>
      </c>
      <c r="AA73" s="151">
        <f>'Acuario (Arribado - mortalidad)'!J173</f>
        <v>0</v>
      </c>
      <c r="AB73" s="151" t="str">
        <f>'Acuario (Arribado - mortalidad)'!K173</f>
        <v/>
      </c>
      <c r="AC73" s="320" t="str">
        <f>IFERROR(('Acuario (Arribado - mortalidad)'!K173/DatosAll[[#This Row],[N_INDIVIDUOS]])*100,"")</f>
        <v/>
      </c>
      <c r="AD73" s="320" t="str">
        <f>IFERROR(('Acuario (Arribado - mortalidad)'!O173/DatosAll[[#This Row],[N_INDIVIDUOS]])*100,"")</f>
        <v/>
      </c>
      <c r="AE73" s="320" t="str">
        <f>IFERROR(('Acuario (Arribado - mortalidad)'!BG173/DatosAll[[#This Row],[N_INDIVIDUOS]])*100,"")</f>
        <v/>
      </c>
      <c r="AF73" s="320" t="str">
        <f>IFERROR(('Acuario (Arribado - mortalidad)'!BH173/DatosAll[[#This Row],[N_INDIVIDUOS]])*100,"")</f>
        <v/>
      </c>
      <c r="AG73" s="151">
        <f>'Acuario (Arribado - mortalidad)'!M173</f>
        <v>0</v>
      </c>
      <c r="AH73" s="151" t="str">
        <f>'Acuario (Arribado - mortalidad)'!G173</f>
        <v/>
      </c>
      <c r="AI73" s="151">
        <f>'Acuario (Arribado - mortalidad)'!O173</f>
        <v>0</v>
      </c>
      <c r="AJ73" s="151">
        <f>'Acuario (Arribado - mortalidad)'!P173</f>
        <v>0</v>
      </c>
      <c r="AK73" s="151">
        <f>'Acuario (Arribado - mortalidad)'!Q173</f>
        <v>0</v>
      </c>
      <c r="AL73" s="151">
        <f>'Acuario (Arribado - mortalidad)'!R173</f>
        <v>0</v>
      </c>
      <c r="AM73" s="151">
        <f>'Acuario (Arribado - mortalidad)'!S173</f>
        <v>0</v>
      </c>
      <c r="AN73" s="151">
        <f>'Acuario (Arribado - mortalidad)'!T173</f>
        <v>0</v>
      </c>
      <c r="AO73" s="151">
        <f>'Acuario (Arribado - mortalidad)'!U173</f>
        <v>0</v>
      </c>
      <c r="AP73" s="151">
        <f>'Acuario (Arribado - mortalidad)'!V173</f>
        <v>0</v>
      </c>
      <c r="AQ73" s="151">
        <f>'Acuario (Arribado - mortalidad)'!W173</f>
        <v>0</v>
      </c>
      <c r="AR73" s="151">
        <f>'Acuario (Arribado - mortalidad)'!X173</f>
        <v>0</v>
      </c>
      <c r="AS73" s="151">
        <f>'Acuario (Arribado - mortalidad)'!Y173</f>
        <v>0</v>
      </c>
      <c r="AT73" s="151">
        <f>'Acuario (Arribado - mortalidad)'!Z173</f>
        <v>0</v>
      </c>
      <c r="AU73" s="151">
        <f>'Acuario (Arribado - mortalidad)'!AA173</f>
        <v>0</v>
      </c>
      <c r="AV73" s="151">
        <f>'Acuario (Arribado - mortalidad)'!AB173</f>
        <v>0</v>
      </c>
      <c r="AW73" s="151">
        <f>'Acuario (Arribado - mortalidad)'!AC173</f>
        <v>0</v>
      </c>
      <c r="AX73" s="151">
        <f>'Acuario (Arribado - mortalidad)'!AD173</f>
        <v>0</v>
      </c>
      <c r="AY73" s="151">
        <f>'Acuario (Arribado - mortalidad)'!AE173</f>
        <v>0</v>
      </c>
      <c r="AZ73" s="151">
        <f>'Acuario (Arribado - mortalidad)'!AF173</f>
        <v>0</v>
      </c>
      <c r="BA73" s="151">
        <f>'Acuario (Arribado - mortalidad)'!AG173</f>
        <v>0</v>
      </c>
      <c r="BB73" s="151">
        <f>'Acuario (Arribado - mortalidad)'!AH173</f>
        <v>0</v>
      </c>
      <c r="BC73" s="151">
        <f>'Acuario (Arribado - mortalidad)'!AI173</f>
        <v>0</v>
      </c>
      <c r="BD73" s="151">
        <f>'Acuario (Arribado - mortalidad)'!AJ173</f>
        <v>0</v>
      </c>
      <c r="BE73" s="151">
        <f>'Acuario (Arribado - mortalidad)'!AK173</f>
        <v>0</v>
      </c>
      <c r="BF73" s="151">
        <f>'Acuario (Arribado - mortalidad)'!AL173</f>
        <v>0</v>
      </c>
      <c r="BG73" s="151">
        <f>'Acuario (Arribado - mortalidad)'!AM173</f>
        <v>0</v>
      </c>
      <c r="BH73" s="151">
        <f>'Acuario (Arribado - mortalidad)'!AN173</f>
        <v>0</v>
      </c>
      <c r="BI73" s="151">
        <f>'Acuario (Arribado - mortalidad)'!AO173</f>
        <v>0</v>
      </c>
      <c r="BJ73" s="151">
        <f>'Acuario (Arribado - mortalidad)'!AP173</f>
        <v>0</v>
      </c>
      <c r="BK73" s="151">
        <f>'Acuario (Arribado - mortalidad)'!AQ173</f>
        <v>0</v>
      </c>
      <c r="BL73" s="151">
        <f>'Acuario (Arribado - mortalidad)'!AR173</f>
        <v>0</v>
      </c>
      <c r="BM73" s="151" t="str">
        <f>'Acuario (Arribado - mortalidad)'!AS173</f>
        <v/>
      </c>
      <c r="BN73" s="151">
        <f>'Acuario (Arribado - mortalidad)'!AT173</f>
        <v>0</v>
      </c>
      <c r="BO73" s="151">
        <f>'Acuario (Arribado - mortalidad)'!AU173</f>
        <v>0</v>
      </c>
      <c r="BP73" s="151">
        <f>'Acuario (Arribado - mortalidad)'!AV173</f>
        <v>0</v>
      </c>
      <c r="BQ73" s="151" t="str">
        <f>'Acuario (Arribado - mortalidad)'!AW173</f>
        <v/>
      </c>
      <c r="BR73" s="151">
        <f>'Acuario (Arribado - mortalidad)'!AX173</f>
        <v>0</v>
      </c>
      <c r="BS73" s="151">
        <f>'Acuario (Arribado - mortalidad)'!AY173</f>
        <v>0</v>
      </c>
      <c r="BT73" s="151" t="str">
        <f>'Acuario (Arribado - mortalidad)'!AZ173</f>
        <v/>
      </c>
      <c r="BU73" s="151" t="str">
        <f>'Acuario (Arribado - mortalidad)'!BA173</f>
        <v/>
      </c>
      <c r="BV73" s="151" t="str">
        <f>'Acuario (Arribado - mortalidad)'!BB173</f>
        <v/>
      </c>
      <c r="BW73" s="151" t="str">
        <f>'Acuario (Arribado - mortalidad)'!BC173</f>
        <v/>
      </c>
      <c r="BX73" s="151">
        <f>'Acuario (Arribado - mortalidad)'!BD173</f>
        <v>0</v>
      </c>
      <c r="BY73" s="151" t="str">
        <f>'Acuario (Arribado - mortalidad)'!BE173</f>
        <v/>
      </c>
      <c r="BZ73" s="22" t="str">
        <f>'Acuario (Arribado - mortalidad)'!BF173</f>
        <v/>
      </c>
      <c r="CA73" s="151" t="str">
        <f>IF(U73&lt;&gt;0,'Acuario (Arribado - mortalidad)'!$M$5,"")</f>
        <v/>
      </c>
    </row>
    <row r="74" spans="1:79" x14ac:dyDescent="0.25">
      <c r="A74" s="313" t="str">
        <f>IF(U74&lt;&gt;0,'ORDEN DE CUARENTENA'!$AE$2,"")</f>
        <v/>
      </c>
      <c r="B74" s="184" t="str">
        <f>IF(U74&lt;&gt;0,'ORDEN DE CUARENTENA'!$AE$3,"")</f>
        <v/>
      </c>
      <c r="C74" s="168" t="str">
        <f t="shared" si="2"/>
        <v/>
      </c>
      <c r="D74" s="315" t="str">
        <f>IF(U74&lt;&gt;0,'ORDEN DE CUARENTENA'!$I$6,"")</f>
        <v/>
      </c>
      <c r="E74" s="168" t="str">
        <f>IF(U74&lt;&gt;0,TEXT('ORDEN DE CUARENTENA'!$I$6,"aaa"),"")</f>
        <v/>
      </c>
      <c r="F74" s="167" t="str">
        <f>IF(U74&lt;&gt;0,TEXT('ORDEN DE CUARENTENA'!$I$6,"dd"),"")</f>
        <v/>
      </c>
      <c r="G74" s="166" t="str">
        <f>IF(U74&lt;&gt;0,TEXT('ORDEN DE CUARENTENA'!$I$6,"mm"),"")</f>
        <v/>
      </c>
      <c r="H74" s="165" t="str">
        <f>IF(U74&lt;&gt;0,TEXT('ORDEN DE CUARENTENA'!$I$6,"yyy"),"")</f>
        <v/>
      </c>
      <c r="I74" s="151" t="str">
        <f>IF(U74&lt;&gt;0,'ORDEN DE CUARENTENA'!$H$7,"")</f>
        <v/>
      </c>
      <c r="J74" s="151" t="str">
        <f>IF(U74&lt;&gt;0,'ORDEN DE CUARENTENA'!$H$9,"")</f>
        <v/>
      </c>
      <c r="K74" s="151" t="str">
        <f>IF(U74&lt;&gt;0,'ORDEN DE CUARENTENA'!$Q$9,"")</f>
        <v/>
      </c>
      <c r="L74" s="151" t="str">
        <f>IFERROR(VLOOKUP(U74,Item[],4,FALSE),IFERROR(VLOOKUP(U74,Item2[],4,FALSE),""))</f>
        <v/>
      </c>
      <c r="M74" s="151" t="str">
        <f>IFERROR(VLOOKUP(U74,Item[],5,FALSE),IFERROR(VLOOKUP(U74,Item2[],5,FALSE),""))</f>
        <v/>
      </c>
      <c r="N74" s="151" t="str">
        <f>IFERROR(VLOOKUP(W74,SuscepEARs[],2,FALSE),"")</f>
        <v/>
      </c>
      <c r="O74" s="151" t="str">
        <f>IFERROR(VLOOKUP(DatosAll[[#This Row],[ESPECIE]],CITES[],2,FALSE),"")</f>
        <v/>
      </c>
      <c r="P74" s="151">
        <f>IFERROR(VLOOKUP(T74,Hallazgo[],2,FALSE),"")</f>
        <v>0</v>
      </c>
      <c r="Q74" s="151">
        <f>IFERROR(VLOOKUP(T74,Hallazgo[],3,FALSE),"")</f>
        <v>0</v>
      </c>
      <c r="R74" s="151">
        <f>IFERROR(VLOOKUP(T74,Hallazgo[],4,FALSE),"")</f>
        <v>0</v>
      </c>
      <c r="S74" s="151">
        <f>IFERROR(VLOOKUP(T74,Hallazgo[],5,FALSE),"")</f>
        <v>0</v>
      </c>
      <c r="T74" s="151">
        <f>'Acuario (Arribado - mortalidad)'!C174</f>
        <v>0</v>
      </c>
      <c r="U74" s="151">
        <f>'Acuario (Arribado - mortalidad)'!B174</f>
        <v>0</v>
      </c>
      <c r="V74" s="151" t="str">
        <f>'Acuario (Arribado - mortalidad)'!D174</f>
        <v/>
      </c>
      <c r="W74" s="151" t="str">
        <f>'Acuario (Arribado - mortalidad)'!E174</f>
        <v/>
      </c>
      <c r="X74" s="151">
        <f>'Acuario (Arribado - mortalidad)'!F174</f>
        <v>0</v>
      </c>
      <c r="Y74" s="151">
        <f>'Acuario (Arribado - mortalidad)'!H174</f>
        <v>0</v>
      </c>
      <c r="Z74" s="151">
        <f>'Acuario (Arribado - mortalidad)'!I174</f>
        <v>0</v>
      </c>
      <c r="AA74" s="151">
        <f>'Acuario (Arribado - mortalidad)'!J174</f>
        <v>0</v>
      </c>
      <c r="AB74" s="151" t="str">
        <f>'Acuario (Arribado - mortalidad)'!K174</f>
        <v/>
      </c>
      <c r="AC74" s="320" t="str">
        <f>IFERROR(('Acuario (Arribado - mortalidad)'!K174/DatosAll[[#This Row],[N_INDIVIDUOS]])*100,"")</f>
        <v/>
      </c>
      <c r="AD74" s="320" t="str">
        <f>IFERROR(('Acuario (Arribado - mortalidad)'!O174/DatosAll[[#This Row],[N_INDIVIDUOS]])*100,"")</f>
        <v/>
      </c>
      <c r="AE74" s="320" t="str">
        <f>IFERROR(('Acuario (Arribado - mortalidad)'!BG174/DatosAll[[#This Row],[N_INDIVIDUOS]])*100,"")</f>
        <v/>
      </c>
      <c r="AF74" s="320" t="str">
        <f>IFERROR(('Acuario (Arribado - mortalidad)'!BH174/DatosAll[[#This Row],[N_INDIVIDUOS]])*100,"")</f>
        <v/>
      </c>
      <c r="AG74" s="151">
        <f>'Acuario (Arribado - mortalidad)'!M174</f>
        <v>0</v>
      </c>
      <c r="AH74" s="151" t="str">
        <f>'Acuario (Arribado - mortalidad)'!G174</f>
        <v/>
      </c>
      <c r="AI74" s="151">
        <f>'Acuario (Arribado - mortalidad)'!O174</f>
        <v>0</v>
      </c>
      <c r="AJ74" s="151">
        <f>'Acuario (Arribado - mortalidad)'!P174</f>
        <v>0</v>
      </c>
      <c r="AK74" s="151">
        <f>'Acuario (Arribado - mortalidad)'!Q174</f>
        <v>0</v>
      </c>
      <c r="AL74" s="151">
        <f>'Acuario (Arribado - mortalidad)'!R174</f>
        <v>0</v>
      </c>
      <c r="AM74" s="151">
        <f>'Acuario (Arribado - mortalidad)'!S174</f>
        <v>0</v>
      </c>
      <c r="AN74" s="151">
        <f>'Acuario (Arribado - mortalidad)'!T174</f>
        <v>0</v>
      </c>
      <c r="AO74" s="151">
        <f>'Acuario (Arribado - mortalidad)'!U174</f>
        <v>0</v>
      </c>
      <c r="AP74" s="151">
        <f>'Acuario (Arribado - mortalidad)'!V174</f>
        <v>0</v>
      </c>
      <c r="AQ74" s="151">
        <f>'Acuario (Arribado - mortalidad)'!W174</f>
        <v>0</v>
      </c>
      <c r="AR74" s="151">
        <f>'Acuario (Arribado - mortalidad)'!X174</f>
        <v>0</v>
      </c>
      <c r="AS74" s="151">
        <f>'Acuario (Arribado - mortalidad)'!Y174</f>
        <v>0</v>
      </c>
      <c r="AT74" s="151">
        <f>'Acuario (Arribado - mortalidad)'!Z174</f>
        <v>0</v>
      </c>
      <c r="AU74" s="151">
        <f>'Acuario (Arribado - mortalidad)'!AA174</f>
        <v>0</v>
      </c>
      <c r="AV74" s="151">
        <f>'Acuario (Arribado - mortalidad)'!AB174</f>
        <v>0</v>
      </c>
      <c r="AW74" s="151">
        <f>'Acuario (Arribado - mortalidad)'!AC174</f>
        <v>0</v>
      </c>
      <c r="AX74" s="151">
        <f>'Acuario (Arribado - mortalidad)'!AD174</f>
        <v>0</v>
      </c>
      <c r="AY74" s="151">
        <f>'Acuario (Arribado - mortalidad)'!AE174</f>
        <v>0</v>
      </c>
      <c r="AZ74" s="151">
        <f>'Acuario (Arribado - mortalidad)'!AF174</f>
        <v>0</v>
      </c>
      <c r="BA74" s="151">
        <f>'Acuario (Arribado - mortalidad)'!AG174</f>
        <v>0</v>
      </c>
      <c r="BB74" s="151">
        <f>'Acuario (Arribado - mortalidad)'!AH174</f>
        <v>0</v>
      </c>
      <c r="BC74" s="151">
        <f>'Acuario (Arribado - mortalidad)'!AI174</f>
        <v>0</v>
      </c>
      <c r="BD74" s="151">
        <f>'Acuario (Arribado - mortalidad)'!AJ174</f>
        <v>0</v>
      </c>
      <c r="BE74" s="151">
        <f>'Acuario (Arribado - mortalidad)'!AK174</f>
        <v>0</v>
      </c>
      <c r="BF74" s="151">
        <f>'Acuario (Arribado - mortalidad)'!AL174</f>
        <v>0</v>
      </c>
      <c r="BG74" s="151">
        <f>'Acuario (Arribado - mortalidad)'!AM174</f>
        <v>0</v>
      </c>
      <c r="BH74" s="151">
        <f>'Acuario (Arribado - mortalidad)'!AN174</f>
        <v>0</v>
      </c>
      <c r="BI74" s="151">
        <f>'Acuario (Arribado - mortalidad)'!AO174</f>
        <v>0</v>
      </c>
      <c r="BJ74" s="151">
        <f>'Acuario (Arribado - mortalidad)'!AP174</f>
        <v>0</v>
      </c>
      <c r="BK74" s="151">
        <f>'Acuario (Arribado - mortalidad)'!AQ174</f>
        <v>0</v>
      </c>
      <c r="BL74" s="151">
        <f>'Acuario (Arribado - mortalidad)'!AR174</f>
        <v>0</v>
      </c>
      <c r="BM74" s="151" t="str">
        <f>'Acuario (Arribado - mortalidad)'!AS174</f>
        <v/>
      </c>
      <c r="BN74" s="151">
        <f>'Acuario (Arribado - mortalidad)'!AT174</f>
        <v>0</v>
      </c>
      <c r="BO74" s="151">
        <f>'Acuario (Arribado - mortalidad)'!AU174</f>
        <v>0</v>
      </c>
      <c r="BP74" s="151">
        <f>'Acuario (Arribado - mortalidad)'!AV174</f>
        <v>0</v>
      </c>
      <c r="BQ74" s="151" t="str">
        <f>'Acuario (Arribado - mortalidad)'!AW174</f>
        <v/>
      </c>
      <c r="BR74" s="151">
        <f>'Acuario (Arribado - mortalidad)'!AX174</f>
        <v>0</v>
      </c>
      <c r="BS74" s="151">
        <f>'Acuario (Arribado - mortalidad)'!AY174</f>
        <v>0</v>
      </c>
      <c r="BT74" s="151" t="str">
        <f>'Acuario (Arribado - mortalidad)'!AZ174</f>
        <v/>
      </c>
      <c r="BU74" s="151" t="str">
        <f>'Acuario (Arribado - mortalidad)'!BA174</f>
        <v/>
      </c>
      <c r="BV74" s="151" t="str">
        <f>'Acuario (Arribado - mortalidad)'!BB174</f>
        <v/>
      </c>
      <c r="BW74" s="151" t="str">
        <f>'Acuario (Arribado - mortalidad)'!BC174</f>
        <v/>
      </c>
      <c r="BX74" s="151">
        <f>'Acuario (Arribado - mortalidad)'!BD174</f>
        <v>0</v>
      </c>
      <c r="BY74" s="151" t="str">
        <f>'Acuario (Arribado - mortalidad)'!BE174</f>
        <v/>
      </c>
      <c r="BZ74" s="22" t="str">
        <f>'Acuario (Arribado - mortalidad)'!BF174</f>
        <v/>
      </c>
      <c r="CA74" s="151" t="str">
        <f>IF(U74&lt;&gt;0,'Acuario (Arribado - mortalidad)'!$M$5,"")</f>
        <v/>
      </c>
    </row>
    <row r="75" spans="1:79" x14ac:dyDescent="0.25">
      <c r="A75" s="313" t="str">
        <f>IF(U75&lt;&gt;0,'ORDEN DE CUARENTENA'!$AE$2,"")</f>
        <v/>
      </c>
      <c r="B75" s="184" t="str">
        <f>IF(U75&lt;&gt;0,'ORDEN DE CUARENTENA'!$AE$3,"")</f>
        <v/>
      </c>
      <c r="C75" s="168" t="str">
        <f t="shared" si="2"/>
        <v/>
      </c>
      <c r="D75" s="315" t="str">
        <f>IF(U75&lt;&gt;0,'ORDEN DE CUARENTENA'!$I$6,"")</f>
        <v/>
      </c>
      <c r="E75" s="168" t="str">
        <f>IF(U75&lt;&gt;0,TEXT('ORDEN DE CUARENTENA'!$I$6,"aaa"),"")</f>
        <v/>
      </c>
      <c r="F75" s="167" t="str">
        <f>IF(U75&lt;&gt;0,TEXT('ORDEN DE CUARENTENA'!$I$6,"dd"),"")</f>
        <v/>
      </c>
      <c r="G75" s="166" t="str">
        <f>IF(U75&lt;&gt;0,TEXT('ORDEN DE CUARENTENA'!$I$6,"mm"),"")</f>
        <v/>
      </c>
      <c r="H75" s="165" t="str">
        <f>IF(U75&lt;&gt;0,TEXT('ORDEN DE CUARENTENA'!$I$6,"yyy"),"")</f>
        <v/>
      </c>
      <c r="I75" s="151" t="str">
        <f>IF(U75&lt;&gt;0,'ORDEN DE CUARENTENA'!$H$7,"")</f>
        <v/>
      </c>
      <c r="J75" s="151" t="str">
        <f>IF(U75&lt;&gt;0,'ORDEN DE CUARENTENA'!$H$9,"")</f>
        <v/>
      </c>
      <c r="K75" s="151" t="str">
        <f>IF(U75&lt;&gt;0,'ORDEN DE CUARENTENA'!$Q$9,"")</f>
        <v/>
      </c>
      <c r="L75" s="151" t="str">
        <f>IFERROR(VLOOKUP(U75,Item[],4,FALSE),IFERROR(VLOOKUP(U75,Item2[],4,FALSE),""))</f>
        <v/>
      </c>
      <c r="M75" s="151" t="str">
        <f>IFERROR(VLOOKUP(U75,Item[],5,FALSE),IFERROR(VLOOKUP(U75,Item2[],5,FALSE),""))</f>
        <v/>
      </c>
      <c r="N75" s="151" t="str">
        <f>IFERROR(VLOOKUP(W75,SuscepEARs[],2,FALSE),"")</f>
        <v/>
      </c>
      <c r="O75" s="151" t="str">
        <f>IFERROR(VLOOKUP(DatosAll[[#This Row],[ESPECIE]],CITES[],2,FALSE),"")</f>
        <v/>
      </c>
      <c r="P75" s="151">
        <f>IFERROR(VLOOKUP(T75,Hallazgo[],2,FALSE),"")</f>
        <v>0</v>
      </c>
      <c r="Q75" s="151">
        <f>IFERROR(VLOOKUP(T75,Hallazgo[],3,FALSE),"")</f>
        <v>0</v>
      </c>
      <c r="R75" s="151">
        <f>IFERROR(VLOOKUP(T75,Hallazgo[],4,FALSE),"")</f>
        <v>0</v>
      </c>
      <c r="S75" s="151">
        <f>IFERROR(VLOOKUP(T75,Hallazgo[],5,FALSE),"")</f>
        <v>0</v>
      </c>
      <c r="T75" s="151">
        <f>'Acuario (Arribado - mortalidad)'!C175</f>
        <v>0</v>
      </c>
      <c r="U75" s="151">
        <f>'Acuario (Arribado - mortalidad)'!B175</f>
        <v>0</v>
      </c>
      <c r="V75" s="151" t="str">
        <f>'Acuario (Arribado - mortalidad)'!D175</f>
        <v/>
      </c>
      <c r="W75" s="151" t="str">
        <f>'Acuario (Arribado - mortalidad)'!E175</f>
        <v/>
      </c>
      <c r="X75" s="151">
        <f>'Acuario (Arribado - mortalidad)'!F175</f>
        <v>0</v>
      </c>
      <c r="Y75" s="151">
        <f>'Acuario (Arribado - mortalidad)'!H175</f>
        <v>0</v>
      </c>
      <c r="Z75" s="151">
        <f>'Acuario (Arribado - mortalidad)'!I175</f>
        <v>0</v>
      </c>
      <c r="AA75" s="151">
        <f>'Acuario (Arribado - mortalidad)'!J175</f>
        <v>0</v>
      </c>
      <c r="AB75" s="151" t="str">
        <f>'Acuario (Arribado - mortalidad)'!K175</f>
        <v/>
      </c>
      <c r="AC75" s="320" t="str">
        <f>IFERROR(('Acuario (Arribado - mortalidad)'!K175/DatosAll[[#This Row],[N_INDIVIDUOS]])*100,"")</f>
        <v/>
      </c>
      <c r="AD75" s="320" t="str">
        <f>IFERROR(('Acuario (Arribado - mortalidad)'!O175/DatosAll[[#This Row],[N_INDIVIDUOS]])*100,"")</f>
        <v/>
      </c>
      <c r="AE75" s="320" t="str">
        <f>IFERROR(('Acuario (Arribado - mortalidad)'!BG175/DatosAll[[#This Row],[N_INDIVIDUOS]])*100,"")</f>
        <v/>
      </c>
      <c r="AF75" s="320" t="str">
        <f>IFERROR(('Acuario (Arribado - mortalidad)'!BH175/DatosAll[[#This Row],[N_INDIVIDUOS]])*100,"")</f>
        <v/>
      </c>
      <c r="AG75" s="151">
        <f>'Acuario (Arribado - mortalidad)'!M175</f>
        <v>0</v>
      </c>
      <c r="AH75" s="151" t="str">
        <f>'Acuario (Arribado - mortalidad)'!G175</f>
        <v/>
      </c>
      <c r="AI75" s="151">
        <f>'Acuario (Arribado - mortalidad)'!O175</f>
        <v>0</v>
      </c>
      <c r="AJ75" s="151">
        <f>'Acuario (Arribado - mortalidad)'!P175</f>
        <v>0</v>
      </c>
      <c r="AK75" s="151">
        <f>'Acuario (Arribado - mortalidad)'!Q175</f>
        <v>0</v>
      </c>
      <c r="AL75" s="151">
        <f>'Acuario (Arribado - mortalidad)'!R175</f>
        <v>0</v>
      </c>
      <c r="AM75" s="151">
        <f>'Acuario (Arribado - mortalidad)'!S175</f>
        <v>0</v>
      </c>
      <c r="AN75" s="151">
        <f>'Acuario (Arribado - mortalidad)'!T175</f>
        <v>0</v>
      </c>
      <c r="AO75" s="151">
        <f>'Acuario (Arribado - mortalidad)'!U175</f>
        <v>0</v>
      </c>
      <c r="AP75" s="151">
        <f>'Acuario (Arribado - mortalidad)'!V175</f>
        <v>0</v>
      </c>
      <c r="AQ75" s="151">
        <f>'Acuario (Arribado - mortalidad)'!W175</f>
        <v>0</v>
      </c>
      <c r="AR75" s="151">
        <f>'Acuario (Arribado - mortalidad)'!X175</f>
        <v>0</v>
      </c>
      <c r="AS75" s="151">
        <f>'Acuario (Arribado - mortalidad)'!Y175</f>
        <v>0</v>
      </c>
      <c r="AT75" s="151">
        <f>'Acuario (Arribado - mortalidad)'!Z175</f>
        <v>0</v>
      </c>
      <c r="AU75" s="151">
        <f>'Acuario (Arribado - mortalidad)'!AA175</f>
        <v>0</v>
      </c>
      <c r="AV75" s="151">
        <f>'Acuario (Arribado - mortalidad)'!AB175</f>
        <v>0</v>
      </c>
      <c r="AW75" s="151">
        <f>'Acuario (Arribado - mortalidad)'!AC175</f>
        <v>0</v>
      </c>
      <c r="AX75" s="151">
        <f>'Acuario (Arribado - mortalidad)'!AD175</f>
        <v>0</v>
      </c>
      <c r="AY75" s="151">
        <f>'Acuario (Arribado - mortalidad)'!AE175</f>
        <v>0</v>
      </c>
      <c r="AZ75" s="151">
        <f>'Acuario (Arribado - mortalidad)'!AF175</f>
        <v>0</v>
      </c>
      <c r="BA75" s="151">
        <f>'Acuario (Arribado - mortalidad)'!AG175</f>
        <v>0</v>
      </c>
      <c r="BB75" s="151">
        <f>'Acuario (Arribado - mortalidad)'!AH175</f>
        <v>0</v>
      </c>
      <c r="BC75" s="151">
        <f>'Acuario (Arribado - mortalidad)'!AI175</f>
        <v>0</v>
      </c>
      <c r="BD75" s="151">
        <f>'Acuario (Arribado - mortalidad)'!AJ175</f>
        <v>0</v>
      </c>
      <c r="BE75" s="151">
        <f>'Acuario (Arribado - mortalidad)'!AK175</f>
        <v>0</v>
      </c>
      <c r="BF75" s="151">
        <f>'Acuario (Arribado - mortalidad)'!AL175</f>
        <v>0</v>
      </c>
      <c r="BG75" s="151">
        <f>'Acuario (Arribado - mortalidad)'!AM175</f>
        <v>0</v>
      </c>
      <c r="BH75" s="151">
        <f>'Acuario (Arribado - mortalidad)'!AN175</f>
        <v>0</v>
      </c>
      <c r="BI75" s="151">
        <f>'Acuario (Arribado - mortalidad)'!AO175</f>
        <v>0</v>
      </c>
      <c r="BJ75" s="151">
        <f>'Acuario (Arribado - mortalidad)'!AP175</f>
        <v>0</v>
      </c>
      <c r="BK75" s="151">
        <f>'Acuario (Arribado - mortalidad)'!AQ175</f>
        <v>0</v>
      </c>
      <c r="BL75" s="151">
        <f>'Acuario (Arribado - mortalidad)'!AR175</f>
        <v>0</v>
      </c>
      <c r="BM75" s="151" t="str">
        <f>'Acuario (Arribado - mortalidad)'!AS175</f>
        <v/>
      </c>
      <c r="BN75" s="151">
        <f>'Acuario (Arribado - mortalidad)'!AT175</f>
        <v>0</v>
      </c>
      <c r="BO75" s="151">
        <f>'Acuario (Arribado - mortalidad)'!AU175</f>
        <v>0</v>
      </c>
      <c r="BP75" s="151">
        <f>'Acuario (Arribado - mortalidad)'!AV175</f>
        <v>0</v>
      </c>
      <c r="BQ75" s="151" t="str">
        <f>'Acuario (Arribado - mortalidad)'!AW175</f>
        <v/>
      </c>
      <c r="BR75" s="151">
        <f>'Acuario (Arribado - mortalidad)'!AX175</f>
        <v>0</v>
      </c>
      <c r="BS75" s="151">
        <f>'Acuario (Arribado - mortalidad)'!AY175</f>
        <v>0</v>
      </c>
      <c r="BT75" s="151" t="str">
        <f>'Acuario (Arribado - mortalidad)'!AZ175</f>
        <v/>
      </c>
      <c r="BU75" s="151" t="str">
        <f>'Acuario (Arribado - mortalidad)'!BA175</f>
        <v/>
      </c>
      <c r="BV75" s="151" t="str">
        <f>'Acuario (Arribado - mortalidad)'!BB175</f>
        <v/>
      </c>
      <c r="BW75" s="151" t="str">
        <f>'Acuario (Arribado - mortalidad)'!BC175</f>
        <v/>
      </c>
      <c r="BX75" s="151">
        <f>'Acuario (Arribado - mortalidad)'!BD175</f>
        <v>0</v>
      </c>
      <c r="BY75" s="151" t="str">
        <f>'Acuario (Arribado - mortalidad)'!BE175</f>
        <v/>
      </c>
      <c r="BZ75" s="22" t="str">
        <f>'Acuario (Arribado - mortalidad)'!BF175</f>
        <v/>
      </c>
      <c r="CA75" s="151" t="str">
        <f>IF(U75&lt;&gt;0,'Acuario (Arribado - mortalidad)'!$M$5,"")</f>
        <v/>
      </c>
    </row>
    <row r="76" spans="1:79" x14ac:dyDescent="0.25">
      <c r="A76" s="313" t="str">
        <f>IF(U76&lt;&gt;0,'ORDEN DE CUARENTENA'!$AE$2,"")</f>
        <v/>
      </c>
      <c r="B76" s="184" t="str">
        <f>IF(U76&lt;&gt;0,'ORDEN DE CUARENTENA'!$AE$3,"")</f>
        <v/>
      </c>
      <c r="C76" s="168" t="str">
        <f t="shared" si="2"/>
        <v/>
      </c>
      <c r="D76" s="315" t="str">
        <f>IF(U76&lt;&gt;0,'ORDEN DE CUARENTENA'!$I$6,"")</f>
        <v/>
      </c>
      <c r="E76" s="168" t="str">
        <f>IF(U76&lt;&gt;0,TEXT('ORDEN DE CUARENTENA'!$I$6,"aaa"),"")</f>
        <v/>
      </c>
      <c r="F76" s="167" t="str">
        <f>IF(U76&lt;&gt;0,TEXT('ORDEN DE CUARENTENA'!$I$6,"dd"),"")</f>
        <v/>
      </c>
      <c r="G76" s="166" t="str">
        <f>IF(U76&lt;&gt;0,TEXT('ORDEN DE CUARENTENA'!$I$6,"mm"),"")</f>
        <v/>
      </c>
      <c r="H76" s="165" t="str">
        <f>IF(U76&lt;&gt;0,TEXT('ORDEN DE CUARENTENA'!$I$6,"yyy"),"")</f>
        <v/>
      </c>
      <c r="I76" s="151" t="str">
        <f>IF(U76&lt;&gt;0,'ORDEN DE CUARENTENA'!$H$7,"")</f>
        <v/>
      </c>
      <c r="J76" s="151" t="str">
        <f>IF(U76&lt;&gt;0,'ORDEN DE CUARENTENA'!$H$9,"")</f>
        <v/>
      </c>
      <c r="K76" s="151" t="str">
        <f>IF(U76&lt;&gt;0,'ORDEN DE CUARENTENA'!$Q$9,"")</f>
        <v/>
      </c>
      <c r="L76" s="151" t="str">
        <f>IFERROR(VLOOKUP(U76,Item[],4,FALSE),IFERROR(VLOOKUP(U76,Item2[],4,FALSE),""))</f>
        <v/>
      </c>
      <c r="M76" s="151" t="str">
        <f>IFERROR(VLOOKUP(U76,Item[],5,FALSE),IFERROR(VLOOKUP(U76,Item2[],5,FALSE),""))</f>
        <v/>
      </c>
      <c r="N76" s="151" t="str">
        <f>IFERROR(VLOOKUP(W76,SuscepEARs[],2,FALSE),"")</f>
        <v/>
      </c>
      <c r="O76" s="151" t="str">
        <f>IFERROR(VLOOKUP(DatosAll[[#This Row],[ESPECIE]],CITES[],2,FALSE),"")</f>
        <v/>
      </c>
      <c r="P76" s="151">
        <f>IFERROR(VLOOKUP(T76,Hallazgo[],2,FALSE),"")</f>
        <v>0</v>
      </c>
      <c r="Q76" s="151">
        <f>IFERROR(VLOOKUP(T76,Hallazgo[],3,FALSE),"")</f>
        <v>0</v>
      </c>
      <c r="R76" s="151">
        <f>IFERROR(VLOOKUP(T76,Hallazgo[],4,FALSE),"")</f>
        <v>0</v>
      </c>
      <c r="S76" s="151">
        <f>IFERROR(VLOOKUP(T76,Hallazgo[],5,FALSE),"")</f>
        <v>0</v>
      </c>
      <c r="T76" s="151">
        <f>'Acuario (Arribado - mortalidad)'!C176</f>
        <v>0</v>
      </c>
      <c r="U76" s="151">
        <f>'Acuario (Arribado - mortalidad)'!B176</f>
        <v>0</v>
      </c>
      <c r="V76" s="151" t="str">
        <f>'Acuario (Arribado - mortalidad)'!D176</f>
        <v/>
      </c>
      <c r="W76" s="151" t="str">
        <f>'Acuario (Arribado - mortalidad)'!E176</f>
        <v/>
      </c>
      <c r="X76" s="151">
        <f>'Acuario (Arribado - mortalidad)'!F176</f>
        <v>0</v>
      </c>
      <c r="Y76" s="151">
        <f>'Acuario (Arribado - mortalidad)'!H176</f>
        <v>0</v>
      </c>
      <c r="Z76" s="151">
        <f>'Acuario (Arribado - mortalidad)'!I176</f>
        <v>0</v>
      </c>
      <c r="AA76" s="151">
        <f>'Acuario (Arribado - mortalidad)'!J176</f>
        <v>0</v>
      </c>
      <c r="AB76" s="151" t="str">
        <f>'Acuario (Arribado - mortalidad)'!K176</f>
        <v/>
      </c>
      <c r="AC76" s="320" t="str">
        <f>IFERROR(('Acuario (Arribado - mortalidad)'!K176/DatosAll[[#This Row],[N_INDIVIDUOS]])*100,"")</f>
        <v/>
      </c>
      <c r="AD76" s="320" t="str">
        <f>IFERROR(('Acuario (Arribado - mortalidad)'!O176/DatosAll[[#This Row],[N_INDIVIDUOS]])*100,"")</f>
        <v/>
      </c>
      <c r="AE76" s="320" t="str">
        <f>IFERROR(('Acuario (Arribado - mortalidad)'!BG176/DatosAll[[#This Row],[N_INDIVIDUOS]])*100,"")</f>
        <v/>
      </c>
      <c r="AF76" s="320" t="str">
        <f>IFERROR(('Acuario (Arribado - mortalidad)'!BH176/DatosAll[[#This Row],[N_INDIVIDUOS]])*100,"")</f>
        <v/>
      </c>
      <c r="AG76" s="151">
        <f>'Acuario (Arribado - mortalidad)'!M176</f>
        <v>0</v>
      </c>
      <c r="AH76" s="151" t="str">
        <f>'Acuario (Arribado - mortalidad)'!G176</f>
        <v/>
      </c>
      <c r="AI76" s="151">
        <f>'Acuario (Arribado - mortalidad)'!O176</f>
        <v>0</v>
      </c>
      <c r="AJ76" s="151">
        <f>'Acuario (Arribado - mortalidad)'!P176</f>
        <v>0</v>
      </c>
      <c r="AK76" s="151">
        <f>'Acuario (Arribado - mortalidad)'!Q176</f>
        <v>0</v>
      </c>
      <c r="AL76" s="151">
        <f>'Acuario (Arribado - mortalidad)'!R176</f>
        <v>0</v>
      </c>
      <c r="AM76" s="151">
        <f>'Acuario (Arribado - mortalidad)'!S176</f>
        <v>0</v>
      </c>
      <c r="AN76" s="151">
        <f>'Acuario (Arribado - mortalidad)'!T176</f>
        <v>0</v>
      </c>
      <c r="AO76" s="151">
        <f>'Acuario (Arribado - mortalidad)'!U176</f>
        <v>0</v>
      </c>
      <c r="AP76" s="151">
        <f>'Acuario (Arribado - mortalidad)'!V176</f>
        <v>0</v>
      </c>
      <c r="AQ76" s="151">
        <f>'Acuario (Arribado - mortalidad)'!W176</f>
        <v>0</v>
      </c>
      <c r="AR76" s="151">
        <f>'Acuario (Arribado - mortalidad)'!X176</f>
        <v>0</v>
      </c>
      <c r="AS76" s="151">
        <f>'Acuario (Arribado - mortalidad)'!Y176</f>
        <v>0</v>
      </c>
      <c r="AT76" s="151">
        <f>'Acuario (Arribado - mortalidad)'!Z176</f>
        <v>0</v>
      </c>
      <c r="AU76" s="151">
        <f>'Acuario (Arribado - mortalidad)'!AA176</f>
        <v>0</v>
      </c>
      <c r="AV76" s="151">
        <f>'Acuario (Arribado - mortalidad)'!AB176</f>
        <v>0</v>
      </c>
      <c r="AW76" s="151">
        <f>'Acuario (Arribado - mortalidad)'!AC176</f>
        <v>0</v>
      </c>
      <c r="AX76" s="151">
        <f>'Acuario (Arribado - mortalidad)'!AD176</f>
        <v>0</v>
      </c>
      <c r="AY76" s="151">
        <f>'Acuario (Arribado - mortalidad)'!AE176</f>
        <v>0</v>
      </c>
      <c r="AZ76" s="151">
        <f>'Acuario (Arribado - mortalidad)'!AF176</f>
        <v>0</v>
      </c>
      <c r="BA76" s="151">
        <f>'Acuario (Arribado - mortalidad)'!AG176</f>
        <v>0</v>
      </c>
      <c r="BB76" s="151">
        <f>'Acuario (Arribado - mortalidad)'!AH176</f>
        <v>0</v>
      </c>
      <c r="BC76" s="151">
        <f>'Acuario (Arribado - mortalidad)'!AI176</f>
        <v>0</v>
      </c>
      <c r="BD76" s="151">
        <f>'Acuario (Arribado - mortalidad)'!AJ176</f>
        <v>0</v>
      </c>
      <c r="BE76" s="151">
        <f>'Acuario (Arribado - mortalidad)'!AK176</f>
        <v>0</v>
      </c>
      <c r="BF76" s="151">
        <f>'Acuario (Arribado - mortalidad)'!AL176</f>
        <v>0</v>
      </c>
      <c r="BG76" s="151">
        <f>'Acuario (Arribado - mortalidad)'!AM176</f>
        <v>0</v>
      </c>
      <c r="BH76" s="151">
        <f>'Acuario (Arribado - mortalidad)'!AN176</f>
        <v>0</v>
      </c>
      <c r="BI76" s="151">
        <f>'Acuario (Arribado - mortalidad)'!AO176</f>
        <v>0</v>
      </c>
      <c r="BJ76" s="151">
        <f>'Acuario (Arribado - mortalidad)'!AP176</f>
        <v>0</v>
      </c>
      <c r="BK76" s="151">
        <f>'Acuario (Arribado - mortalidad)'!AQ176</f>
        <v>0</v>
      </c>
      <c r="BL76" s="151">
        <f>'Acuario (Arribado - mortalidad)'!AR176</f>
        <v>0</v>
      </c>
      <c r="BM76" s="151" t="str">
        <f>'Acuario (Arribado - mortalidad)'!AS176</f>
        <v/>
      </c>
      <c r="BN76" s="151">
        <f>'Acuario (Arribado - mortalidad)'!AT176</f>
        <v>0</v>
      </c>
      <c r="BO76" s="151">
        <f>'Acuario (Arribado - mortalidad)'!AU176</f>
        <v>0</v>
      </c>
      <c r="BP76" s="151">
        <f>'Acuario (Arribado - mortalidad)'!AV176</f>
        <v>0</v>
      </c>
      <c r="BQ76" s="151" t="str">
        <f>'Acuario (Arribado - mortalidad)'!AW176</f>
        <v/>
      </c>
      <c r="BR76" s="151">
        <f>'Acuario (Arribado - mortalidad)'!AX176</f>
        <v>0</v>
      </c>
      <c r="BS76" s="151">
        <f>'Acuario (Arribado - mortalidad)'!AY176</f>
        <v>0</v>
      </c>
      <c r="BT76" s="151" t="str">
        <f>'Acuario (Arribado - mortalidad)'!AZ176</f>
        <v/>
      </c>
      <c r="BU76" s="151" t="str">
        <f>'Acuario (Arribado - mortalidad)'!BA176</f>
        <v/>
      </c>
      <c r="BV76" s="151" t="str">
        <f>'Acuario (Arribado - mortalidad)'!BB176</f>
        <v/>
      </c>
      <c r="BW76" s="151" t="str">
        <f>'Acuario (Arribado - mortalidad)'!BC176</f>
        <v/>
      </c>
      <c r="BX76" s="151">
        <f>'Acuario (Arribado - mortalidad)'!BD176</f>
        <v>0</v>
      </c>
      <c r="BY76" s="151" t="str">
        <f>'Acuario (Arribado - mortalidad)'!BE176</f>
        <v/>
      </c>
      <c r="BZ76" s="22" t="str">
        <f>'Acuario (Arribado - mortalidad)'!BF176</f>
        <v/>
      </c>
      <c r="CA76" s="151" t="str">
        <f>IF(U76&lt;&gt;0,'Acuario (Arribado - mortalidad)'!$M$5,"")</f>
        <v/>
      </c>
    </row>
    <row r="77" spans="1:79" x14ac:dyDescent="0.25">
      <c r="A77" s="313" t="str">
        <f>IF(U77&lt;&gt;0,'ORDEN DE CUARENTENA'!$AE$2,"")</f>
        <v/>
      </c>
      <c r="B77" s="184" t="str">
        <f>IF(U77&lt;&gt;0,'ORDEN DE CUARENTENA'!$AE$3,"")</f>
        <v/>
      </c>
      <c r="C77" s="168" t="str">
        <f t="shared" si="2"/>
        <v/>
      </c>
      <c r="D77" s="315" t="str">
        <f>IF(U77&lt;&gt;0,'ORDEN DE CUARENTENA'!$I$6,"")</f>
        <v/>
      </c>
      <c r="E77" s="168" t="str">
        <f>IF(U77&lt;&gt;0,TEXT('ORDEN DE CUARENTENA'!$I$6,"aaa"),"")</f>
        <v/>
      </c>
      <c r="F77" s="167" t="str">
        <f>IF(U77&lt;&gt;0,TEXT('ORDEN DE CUARENTENA'!$I$6,"dd"),"")</f>
        <v/>
      </c>
      <c r="G77" s="166" t="str">
        <f>IF(U77&lt;&gt;0,TEXT('ORDEN DE CUARENTENA'!$I$6,"mm"),"")</f>
        <v/>
      </c>
      <c r="H77" s="165" t="str">
        <f>IF(U77&lt;&gt;0,TEXT('ORDEN DE CUARENTENA'!$I$6,"yyy"),"")</f>
        <v/>
      </c>
      <c r="I77" s="151" t="str">
        <f>IF(U77&lt;&gt;0,'ORDEN DE CUARENTENA'!$H$7,"")</f>
        <v/>
      </c>
      <c r="J77" s="151" t="str">
        <f>IF(U77&lt;&gt;0,'ORDEN DE CUARENTENA'!$H$9,"")</f>
        <v/>
      </c>
      <c r="K77" s="151" t="str">
        <f>IF(U77&lt;&gt;0,'ORDEN DE CUARENTENA'!$Q$9,"")</f>
        <v/>
      </c>
      <c r="L77" s="151" t="str">
        <f>IFERROR(VLOOKUP(U77,Item[],4,FALSE),IFERROR(VLOOKUP(U77,Item2[],4,FALSE),""))</f>
        <v/>
      </c>
      <c r="M77" s="151" t="str">
        <f>IFERROR(VLOOKUP(U77,Item[],5,FALSE),IFERROR(VLOOKUP(U77,Item2[],5,FALSE),""))</f>
        <v/>
      </c>
      <c r="N77" s="151" t="str">
        <f>IFERROR(VLOOKUP(W77,SuscepEARs[],2,FALSE),"")</f>
        <v/>
      </c>
      <c r="O77" s="151" t="str">
        <f>IFERROR(VLOOKUP(DatosAll[[#This Row],[ESPECIE]],CITES[],2,FALSE),"")</f>
        <v/>
      </c>
      <c r="P77" s="151">
        <f>IFERROR(VLOOKUP(T77,Hallazgo[],2,FALSE),"")</f>
        <v>0</v>
      </c>
      <c r="Q77" s="151">
        <f>IFERROR(VLOOKUP(T77,Hallazgo[],3,FALSE),"")</f>
        <v>0</v>
      </c>
      <c r="R77" s="151">
        <f>IFERROR(VLOOKUP(T77,Hallazgo[],4,FALSE),"")</f>
        <v>0</v>
      </c>
      <c r="S77" s="151">
        <f>IFERROR(VLOOKUP(T77,Hallazgo[],5,FALSE),"")</f>
        <v>0</v>
      </c>
      <c r="T77" s="151">
        <f>'Acuario (Arribado - mortalidad)'!C177</f>
        <v>0</v>
      </c>
      <c r="U77" s="151">
        <f>'Acuario (Arribado - mortalidad)'!B177</f>
        <v>0</v>
      </c>
      <c r="V77" s="151" t="str">
        <f>'Acuario (Arribado - mortalidad)'!D177</f>
        <v/>
      </c>
      <c r="W77" s="151" t="str">
        <f>'Acuario (Arribado - mortalidad)'!E177</f>
        <v/>
      </c>
      <c r="X77" s="151">
        <f>'Acuario (Arribado - mortalidad)'!F177</f>
        <v>0</v>
      </c>
      <c r="Y77" s="151">
        <f>'Acuario (Arribado - mortalidad)'!H177</f>
        <v>0</v>
      </c>
      <c r="Z77" s="151">
        <f>'Acuario (Arribado - mortalidad)'!I177</f>
        <v>0</v>
      </c>
      <c r="AA77" s="151">
        <f>'Acuario (Arribado - mortalidad)'!J177</f>
        <v>0</v>
      </c>
      <c r="AB77" s="151" t="str">
        <f>'Acuario (Arribado - mortalidad)'!K177</f>
        <v/>
      </c>
      <c r="AC77" s="320" t="str">
        <f>IFERROR(('Acuario (Arribado - mortalidad)'!K177/DatosAll[[#This Row],[N_INDIVIDUOS]])*100,"")</f>
        <v/>
      </c>
      <c r="AD77" s="320" t="str">
        <f>IFERROR(('Acuario (Arribado - mortalidad)'!O177/DatosAll[[#This Row],[N_INDIVIDUOS]])*100,"")</f>
        <v/>
      </c>
      <c r="AE77" s="320" t="str">
        <f>IFERROR(('Acuario (Arribado - mortalidad)'!BG177/DatosAll[[#This Row],[N_INDIVIDUOS]])*100,"")</f>
        <v/>
      </c>
      <c r="AF77" s="320" t="str">
        <f>IFERROR(('Acuario (Arribado - mortalidad)'!BH177/DatosAll[[#This Row],[N_INDIVIDUOS]])*100,"")</f>
        <v/>
      </c>
      <c r="AG77" s="151">
        <f>'Acuario (Arribado - mortalidad)'!M177</f>
        <v>0</v>
      </c>
      <c r="AH77" s="151" t="str">
        <f>'Acuario (Arribado - mortalidad)'!G177</f>
        <v/>
      </c>
      <c r="AI77" s="151">
        <f>'Acuario (Arribado - mortalidad)'!O177</f>
        <v>0</v>
      </c>
      <c r="AJ77" s="151">
        <f>'Acuario (Arribado - mortalidad)'!P177</f>
        <v>0</v>
      </c>
      <c r="AK77" s="151">
        <f>'Acuario (Arribado - mortalidad)'!Q177</f>
        <v>0</v>
      </c>
      <c r="AL77" s="151">
        <f>'Acuario (Arribado - mortalidad)'!R177</f>
        <v>0</v>
      </c>
      <c r="AM77" s="151">
        <f>'Acuario (Arribado - mortalidad)'!S177</f>
        <v>0</v>
      </c>
      <c r="AN77" s="151">
        <f>'Acuario (Arribado - mortalidad)'!T177</f>
        <v>0</v>
      </c>
      <c r="AO77" s="151">
        <f>'Acuario (Arribado - mortalidad)'!U177</f>
        <v>0</v>
      </c>
      <c r="AP77" s="151">
        <f>'Acuario (Arribado - mortalidad)'!V177</f>
        <v>0</v>
      </c>
      <c r="AQ77" s="151">
        <f>'Acuario (Arribado - mortalidad)'!W177</f>
        <v>0</v>
      </c>
      <c r="AR77" s="151">
        <f>'Acuario (Arribado - mortalidad)'!X177</f>
        <v>0</v>
      </c>
      <c r="AS77" s="151">
        <f>'Acuario (Arribado - mortalidad)'!Y177</f>
        <v>0</v>
      </c>
      <c r="AT77" s="151">
        <f>'Acuario (Arribado - mortalidad)'!Z177</f>
        <v>0</v>
      </c>
      <c r="AU77" s="151">
        <f>'Acuario (Arribado - mortalidad)'!AA177</f>
        <v>0</v>
      </c>
      <c r="AV77" s="151">
        <f>'Acuario (Arribado - mortalidad)'!AB177</f>
        <v>0</v>
      </c>
      <c r="AW77" s="151">
        <f>'Acuario (Arribado - mortalidad)'!AC177</f>
        <v>0</v>
      </c>
      <c r="AX77" s="151">
        <f>'Acuario (Arribado - mortalidad)'!AD177</f>
        <v>0</v>
      </c>
      <c r="AY77" s="151">
        <f>'Acuario (Arribado - mortalidad)'!AE177</f>
        <v>0</v>
      </c>
      <c r="AZ77" s="151">
        <f>'Acuario (Arribado - mortalidad)'!AF177</f>
        <v>0</v>
      </c>
      <c r="BA77" s="151">
        <f>'Acuario (Arribado - mortalidad)'!AG177</f>
        <v>0</v>
      </c>
      <c r="BB77" s="151">
        <f>'Acuario (Arribado - mortalidad)'!AH177</f>
        <v>0</v>
      </c>
      <c r="BC77" s="151">
        <f>'Acuario (Arribado - mortalidad)'!AI177</f>
        <v>0</v>
      </c>
      <c r="BD77" s="151">
        <f>'Acuario (Arribado - mortalidad)'!AJ177</f>
        <v>0</v>
      </c>
      <c r="BE77" s="151">
        <f>'Acuario (Arribado - mortalidad)'!AK177</f>
        <v>0</v>
      </c>
      <c r="BF77" s="151">
        <f>'Acuario (Arribado - mortalidad)'!AL177</f>
        <v>0</v>
      </c>
      <c r="BG77" s="151">
        <f>'Acuario (Arribado - mortalidad)'!AM177</f>
        <v>0</v>
      </c>
      <c r="BH77" s="151">
        <f>'Acuario (Arribado - mortalidad)'!AN177</f>
        <v>0</v>
      </c>
      <c r="BI77" s="151">
        <f>'Acuario (Arribado - mortalidad)'!AO177</f>
        <v>0</v>
      </c>
      <c r="BJ77" s="151">
        <f>'Acuario (Arribado - mortalidad)'!AP177</f>
        <v>0</v>
      </c>
      <c r="BK77" s="151">
        <f>'Acuario (Arribado - mortalidad)'!AQ177</f>
        <v>0</v>
      </c>
      <c r="BL77" s="151">
        <f>'Acuario (Arribado - mortalidad)'!AR177</f>
        <v>0</v>
      </c>
      <c r="BM77" s="151" t="str">
        <f>'Acuario (Arribado - mortalidad)'!AS177</f>
        <v/>
      </c>
      <c r="BN77" s="151">
        <f>'Acuario (Arribado - mortalidad)'!AT177</f>
        <v>0</v>
      </c>
      <c r="BO77" s="151">
        <f>'Acuario (Arribado - mortalidad)'!AU177</f>
        <v>0</v>
      </c>
      <c r="BP77" s="151">
        <f>'Acuario (Arribado - mortalidad)'!AV177</f>
        <v>0</v>
      </c>
      <c r="BQ77" s="151" t="str">
        <f>'Acuario (Arribado - mortalidad)'!AW177</f>
        <v/>
      </c>
      <c r="BR77" s="151">
        <f>'Acuario (Arribado - mortalidad)'!AX177</f>
        <v>0</v>
      </c>
      <c r="BS77" s="151">
        <f>'Acuario (Arribado - mortalidad)'!AY177</f>
        <v>0</v>
      </c>
      <c r="BT77" s="151" t="str">
        <f>'Acuario (Arribado - mortalidad)'!AZ177</f>
        <v/>
      </c>
      <c r="BU77" s="151" t="str">
        <f>'Acuario (Arribado - mortalidad)'!BA177</f>
        <v/>
      </c>
      <c r="BV77" s="151" t="str">
        <f>'Acuario (Arribado - mortalidad)'!BB177</f>
        <v/>
      </c>
      <c r="BW77" s="151" t="str">
        <f>'Acuario (Arribado - mortalidad)'!BC177</f>
        <v/>
      </c>
      <c r="BX77" s="151">
        <f>'Acuario (Arribado - mortalidad)'!BD177</f>
        <v>0</v>
      </c>
      <c r="BY77" s="151" t="str">
        <f>'Acuario (Arribado - mortalidad)'!BE177</f>
        <v/>
      </c>
      <c r="BZ77" s="22" t="str">
        <f>'Acuario (Arribado - mortalidad)'!BF177</f>
        <v/>
      </c>
      <c r="CA77" s="151" t="str">
        <f>IF(U77&lt;&gt;0,'Acuario (Arribado - mortalidad)'!$M$5,"")</f>
        <v/>
      </c>
    </row>
    <row r="78" spans="1:79" x14ac:dyDescent="0.25">
      <c r="A78" s="313" t="str">
        <f>IF(U78&lt;&gt;0,'ORDEN DE CUARENTENA'!$AE$2,"")</f>
        <v/>
      </c>
      <c r="B78" s="184" t="str">
        <f>IF(U78&lt;&gt;0,'ORDEN DE CUARENTENA'!$AE$3,"")</f>
        <v/>
      </c>
      <c r="C78" s="168" t="str">
        <f t="shared" si="2"/>
        <v/>
      </c>
      <c r="D78" s="315" t="str">
        <f>IF(U78&lt;&gt;0,'ORDEN DE CUARENTENA'!$I$6,"")</f>
        <v/>
      </c>
      <c r="E78" s="168" t="str">
        <f>IF(U78&lt;&gt;0,TEXT('ORDEN DE CUARENTENA'!$I$6,"aaa"),"")</f>
        <v/>
      </c>
      <c r="F78" s="167" t="str">
        <f>IF(U78&lt;&gt;0,TEXT('ORDEN DE CUARENTENA'!$I$6,"dd"),"")</f>
        <v/>
      </c>
      <c r="G78" s="166" t="str">
        <f>IF(U78&lt;&gt;0,TEXT('ORDEN DE CUARENTENA'!$I$6,"mm"),"")</f>
        <v/>
      </c>
      <c r="H78" s="165" t="str">
        <f>IF(U78&lt;&gt;0,TEXT('ORDEN DE CUARENTENA'!$I$6,"yyy"),"")</f>
        <v/>
      </c>
      <c r="I78" s="151" t="str">
        <f>IF(U78&lt;&gt;0,'ORDEN DE CUARENTENA'!$H$7,"")</f>
        <v/>
      </c>
      <c r="J78" s="151" t="str">
        <f>IF(U78&lt;&gt;0,'ORDEN DE CUARENTENA'!$H$9,"")</f>
        <v/>
      </c>
      <c r="K78" s="151" t="str">
        <f>IF(U78&lt;&gt;0,'ORDEN DE CUARENTENA'!$Q$9,"")</f>
        <v/>
      </c>
      <c r="L78" s="151" t="str">
        <f>IFERROR(VLOOKUP(U78,Item[],4,FALSE),IFERROR(VLOOKUP(U78,Item2[],4,FALSE),""))</f>
        <v/>
      </c>
      <c r="M78" s="151" t="str">
        <f>IFERROR(VLOOKUP(U78,Item[],5,FALSE),IFERROR(VLOOKUP(U78,Item2[],5,FALSE),""))</f>
        <v/>
      </c>
      <c r="N78" s="151" t="str">
        <f>IFERROR(VLOOKUP(W78,SuscepEARs[],2,FALSE),"")</f>
        <v/>
      </c>
      <c r="O78" s="151" t="str">
        <f>IFERROR(VLOOKUP(DatosAll[[#This Row],[ESPECIE]],CITES[],2,FALSE),"")</f>
        <v/>
      </c>
      <c r="P78" s="151">
        <f>IFERROR(VLOOKUP(T78,Hallazgo[],2,FALSE),"")</f>
        <v>0</v>
      </c>
      <c r="Q78" s="151">
        <f>IFERROR(VLOOKUP(T78,Hallazgo[],3,FALSE),"")</f>
        <v>0</v>
      </c>
      <c r="R78" s="151">
        <f>IFERROR(VLOOKUP(T78,Hallazgo[],4,FALSE),"")</f>
        <v>0</v>
      </c>
      <c r="S78" s="151">
        <f>IFERROR(VLOOKUP(T78,Hallazgo[],5,FALSE),"")</f>
        <v>0</v>
      </c>
      <c r="T78" s="151">
        <f>'Acuario (Arribado - mortalidad)'!C178</f>
        <v>0</v>
      </c>
      <c r="U78" s="151">
        <f>'Acuario (Arribado - mortalidad)'!B178</f>
        <v>0</v>
      </c>
      <c r="V78" s="151" t="str">
        <f>'Acuario (Arribado - mortalidad)'!D178</f>
        <v/>
      </c>
      <c r="W78" s="151" t="str">
        <f>'Acuario (Arribado - mortalidad)'!E178</f>
        <v/>
      </c>
      <c r="X78" s="151">
        <f>'Acuario (Arribado - mortalidad)'!F178</f>
        <v>0</v>
      </c>
      <c r="Y78" s="151">
        <f>'Acuario (Arribado - mortalidad)'!H178</f>
        <v>0</v>
      </c>
      <c r="Z78" s="151">
        <f>'Acuario (Arribado - mortalidad)'!I178</f>
        <v>0</v>
      </c>
      <c r="AA78" s="151">
        <f>'Acuario (Arribado - mortalidad)'!J178</f>
        <v>0</v>
      </c>
      <c r="AB78" s="151" t="str">
        <f>'Acuario (Arribado - mortalidad)'!K178</f>
        <v/>
      </c>
      <c r="AC78" s="320" t="str">
        <f>IFERROR(('Acuario (Arribado - mortalidad)'!K178/DatosAll[[#This Row],[N_INDIVIDUOS]])*100,"")</f>
        <v/>
      </c>
      <c r="AD78" s="320" t="str">
        <f>IFERROR(('Acuario (Arribado - mortalidad)'!O178/DatosAll[[#This Row],[N_INDIVIDUOS]])*100,"")</f>
        <v/>
      </c>
      <c r="AE78" s="320" t="str">
        <f>IFERROR(('Acuario (Arribado - mortalidad)'!BG178/DatosAll[[#This Row],[N_INDIVIDUOS]])*100,"")</f>
        <v/>
      </c>
      <c r="AF78" s="320" t="str">
        <f>IFERROR(('Acuario (Arribado - mortalidad)'!BH178/DatosAll[[#This Row],[N_INDIVIDUOS]])*100,"")</f>
        <v/>
      </c>
      <c r="AG78" s="151">
        <f>'Acuario (Arribado - mortalidad)'!M178</f>
        <v>0</v>
      </c>
      <c r="AH78" s="151" t="str">
        <f>'Acuario (Arribado - mortalidad)'!G178</f>
        <v/>
      </c>
      <c r="AI78" s="151">
        <f>'Acuario (Arribado - mortalidad)'!O178</f>
        <v>0</v>
      </c>
      <c r="AJ78" s="151">
        <f>'Acuario (Arribado - mortalidad)'!P178</f>
        <v>0</v>
      </c>
      <c r="AK78" s="151">
        <f>'Acuario (Arribado - mortalidad)'!Q178</f>
        <v>0</v>
      </c>
      <c r="AL78" s="151">
        <f>'Acuario (Arribado - mortalidad)'!R178</f>
        <v>0</v>
      </c>
      <c r="AM78" s="151">
        <f>'Acuario (Arribado - mortalidad)'!S178</f>
        <v>0</v>
      </c>
      <c r="AN78" s="151">
        <f>'Acuario (Arribado - mortalidad)'!T178</f>
        <v>0</v>
      </c>
      <c r="AO78" s="151">
        <f>'Acuario (Arribado - mortalidad)'!U178</f>
        <v>0</v>
      </c>
      <c r="AP78" s="151">
        <f>'Acuario (Arribado - mortalidad)'!V178</f>
        <v>0</v>
      </c>
      <c r="AQ78" s="151">
        <f>'Acuario (Arribado - mortalidad)'!W178</f>
        <v>0</v>
      </c>
      <c r="AR78" s="151">
        <f>'Acuario (Arribado - mortalidad)'!X178</f>
        <v>0</v>
      </c>
      <c r="AS78" s="151">
        <f>'Acuario (Arribado - mortalidad)'!Y178</f>
        <v>0</v>
      </c>
      <c r="AT78" s="151">
        <f>'Acuario (Arribado - mortalidad)'!Z178</f>
        <v>0</v>
      </c>
      <c r="AU78" s="151">
        <f>'Acuario (Arribado - mortalidad)'!AA178</f>
        <v>0</v>
      </c>
      <c r="AV78" s="151">
        <f>'Acuario (Arribado - mortalidad)'!AB178</f>
        <v>0</v>
      </c>
      <c r="AW78" s="151">
        <f>'Acuario (Arribado - mortalidad)'!AC178</f>
        <v>0</v>
      </c>
      <c r="AX78" s="151">
        <f>'Acuario (Arribado - mortalidad)'!AD178</f>
        <v>0</v>
      </c>
      <c r="AY78" s="151">
        <f>'Acuario (Arribado - mortalidad)'!AE178</f>
        <v>0</v>
      </c>
      <c r="AZ78" s="151">
        <f>'Acuario (Arribado - mortalidad)'!AF178</f>
        <v>0</v>
      </c>
      <c r="BA78" s="151">
        <f>'Acuario (Arribado - mortalidad)'!AG178</f>
        <v>0</v>
      </c>
      <c r="BB78" s="151">
        <f>'Acuario (Arribado - mortalidad)'!AH178</f>
        <v>0</v>
      </c>
      <c r="BC78" s="151">
        <f>'Acuario (Arribado - mortalidad)'!AI178</f>
        <v>0</v>
      </c>
      <c r="BD78" s="151">
        <f>'Acuario (Arribado - mortalidad)'!AJ178</f>
        <v>0</v>
      </c>
      <c r="BE78" s="151">
        <f>'Acuario (Arribado - mortalidad)'!AK178</f>
        <v>0</v>
      </c>
      <c r="BF78" s="151">
        <f>'Acuario (Arribado - mortalidad)'!AL178</f>
        <v>0</v>
      </c>
      <c r="BG78" s="151">
        <f>'Acuario (Arribado - mortalidad)'!AM178</f>
        <v>0</v>
      </c>
      <c r="BH78" s="151">
        <f>'Acuario (Arribado - mortalidad)'!AN178</f>
        <v>0</v>
      </c>
      <c r="BI78" s="151">
        <f>'Acuario (Arribado - mortalidad)'!AO178</f>
        <v>0</v>
      </c>
      <c r="BJ78" s="151">
        <f>'Acuario (Arribado - mortalidad)'!AP178</f>
        <v>0</v>
      </c>
      <c r="BK78" s="151">
        <f>'Acuario (Arribado - mortalidad)'!AQ178</f>
        <v>0</v>
      </c>
      <c r="BL78" s="151">
        <f>'Acuario (Arribado - mortalidad)'!AR178</f>
        <v>0</v>
      </c>
      <c r="BM78" s="151" t="str">
        <f>'Acuario (Arribado - mortalidad)'!AS178</f>
        <v/>
      </c>
      <c r="BN78" s="151">
        <f>'Acuario (Arribado - mortalidad)'!AT178</f>
        <v>0</v>
      </c>
      <c r="BO78" s="151">
        <f>'Acuario (Arribado - mortalidad)'!AU178</f>
        <v>0</v>
      </c>
      <c r="BP78" s="151">
        <f>'Acuario (Arribado - mortalidad)'!AV178</f>
        <v>0</v>
      </c>
      <c r="BQ78" s="151" t="str">
        <f>'Acuario (Arribado - mortalidad)'!AW178</f>
        <v/>
      </c>
      <c r="BR78" s="151">
        <f>'Acuario (Arribado - mortalidad)'!AX178</f>
        <v>0</v>
      </c>
      <c r="BS78" s="151">
        <f>'Acuario (Arribado - mortalidad)'!AY178</f>
        <v>0</v>
      </c>
      <c r="BT78" s="151" t="str">
        <f>'Acuario (Arribado - mortalidad)'!AZ178</f>
        <v/>
      </c>
      <c r="BU78" s="151" t="str">
        <f>'Acuario (Arribado - mortalidad)'!BA178</f>
        <v/>
      </c>
      <c r="BV78" s="151" t="str">
        <f>'Acuario (Arribado - mortalidad)'!BB178</f>
        <v/>
      </c>
      <c r="BW78" s="151" t="str">
        <f>'Acuario (Arribado - mortalidad)'!BC178</f>
        <v/>
      </c>
      <c r="BX78" s="151">
        <f>'Acuario (Arribado - mortalidad)'!BD178</f>
        <v>0</v>
      </c>
      <c r="BY78" s="151" t="str">
        <f>'Acuario (Arribado - mortalidad)'!BE178</f>
        <v/>
      </c>
      <c r="BZ78" s="22" t="str">
        <f>'Acuario (Arribado - mortalidad)'!BF178</f>
        <v/>
      </c>
      <c r="CA78" s="151" t="str">
        <f>IF(U78&lt;&gt;0,'Acuario (Arribado - mortalidad)'!$M$5,"")</f>
        <v/>
      </c>
    </row>
    <row r="79" spans="1:79" x14ac:dyDescent="0.25">
      <c r="A79" s="313" t="str">
        <f>IF(U79&lt;&gt;0,'ORDEN DE CUARENTENA'!$AE$2,"")</f>
        <v/>
      </c>
      <c r="B79" s="184" t="str">
        <f>IF(U79&lt;&gt;0,'ORDEN DE CUARENTENA'!$AE$3,"")</f>
        <v/>
      </c>
      <c r="C79" s="168" t="str">
        <f t="shared" si="2"/>
        <v/>
      </c>
      <c r="D79" s="315" t="str">
        <f>IF(U79&lt;&gt;0,'ORDEN DE CUARENTENA'!$I$6,"")</f>
        <v/>
      </c>
      <c r="E79" s="168" t="str">
        <f>IF(U79&lt;&gt;0,TEXT('ORDEN DE CUARENTENA'!$I$6,"aaa"),"")</f>
        <v/>
      </c>
      <c r="F79" s="167" t="str">
        <f>IF(U79&lt;&gt;0,TEXT('ORDEN DE CUARENTENA'!$I$6,"dd"),"")</f>
        <v/>
      </c>
      <c r="G79" s="166" t="str">
        <f>IF(U79&lt;&gt;0,TEXT('ORDEN DE CUARENTENA'!$I$6,"mm"),"")</f>
        <v/>
      </c>
      <c r="H79" s="165" t="str">
        <f>IF(U79&lt;&gt;0,TEXT('ORDEN DE CUARENTENA'!$I$6,"yyy"),"")</f>
        <v/>
      </c>
      <c r="I79" s="151" t="str">
        <f>IF(U79&lt;&gt;0,'ORDEN DE CUARENTENA'!$H$7,"")</f>
        <v/>
      </c>
      <c r="J79" s="151" t="str">
        <f>IF(U79&lt;&gt;0,'ORDEN DE CUARENTENA'!$H$9,"")</f>
        <v/>
      </c>
      <c r="K79" s="151" t="str">
        <f>IF(U79&lt;&gt;0,'ORDEN DE CUARENTENA'!$Q$9,"")</f>
        <v/>
      </c>
      <c r="L79" s="151" t="str">
        <f>IFERROR(VLOOKUP(U79,Item[],4,FALSE),IFERROR(VLOOKUP(U79,Item2[],4,FALSE),""))</f>
        <v/>
      </c>
      <c r="M79" s="151" t="str">
        <f>IFERROR(VLOOKUP(U79,Item[],5,FALSE),IFERROR(VLOOKUP(U79,Item2[],5,FALSE),""))</f>
        <v/>
      </c>
      <c r="N79" s="151" t="str">
        <f>IFERROR(VLOOKUP(W79,SuscepEARs[],2,FALSE),"")</f>
        <v/>
      </c>
      <c r="O79" s="151" t="str">
        <f>IFERROR(VLOOKUP(DatosAll[[#This Row],[ESPECIE]],CITES[],2,FALSE),"")</f>
        <v/>
      </c>
      <c r="P79" s="151">
        <f>IFERROR(VLOOKUP(T79,Hallazgo[],2,FALSE),"")</f>
        <v>0</v>
      </c>
      <c r="Q79" s="151">
        <f>IFERROR(VLOOKUP(T79,Hallazgo[],3,FALSE),"")</f>
        <v>0</v>
      </c>
      <c r="R79" s="151">
        <f>IFERROR(VLOOKUP(T79,Hallazgo[],4,FALSE),"")</f>
        <v>0</v>
      </c>
      <c r="S79" s="151">
        <f>IFERROR(VLOOKUP(T79,Hallazgo[],5,FALSE),"")</f>
        <v>0</v>
      </c>
      <c r="T79" s="151">
        <f>'Acuario (Arribado - mortalidad)'!C179</f>
        <v>0</v>
      </c>
      <c r="U79" s="151">
        <f>'Acuario (Arribado - mortalidad)'!B179</f>
        <v>0</v>
      </c>
      <c r="V79" s="151" t="str">
        <f>'Acuario (Arribado - mortalidad)'!D179</f>
        <v/>
      </c>
      <c r="W79" s="151" t="str">
        <f>'Acuario (Arribado - mortalidad)'!E179</f>
        <v/>
      </c>
      <c r="X79" s="151">
        <f>'Acuario (Arribado - mortalidad)'!F179</f>
        <v>0</v>
      </c>
      <c r="Y79" s="151">
        <f>'Acuario (Arribado - mortalidad)'!H179</f>
        <v>0</v>
      </c>
      <c r="Z79" s="151">
        <f>'Acuario (Arribado - mortalidad)'!I179</f>
        <v>0</v>
      </c>
      <c r="AA79" s="151">
        <f>'Acuario (Arribado - mortalidad)'!J179</f>
        <v>0</v>
      </c>
      <c r="AB79" s="151" t="str">
        <f>'Acuario (Arribado - mortalidad)'!K179</f>
        <v/>
      </c>
      <c r="AC79" s="320" t="str">
        <f>IFERROR(('Acuario (Arribado - mortalidad)'!K179/DatosAll[[#This Row],[N_INDIVIDUOS]])*100,"")</f>
        <v/>
      </c>
      <c r="AD79" s="320" t="str">
        <f>IFERROR(('Acuario (Arribado - mortalidad)'!O179/DatosAll[[#This Row],[N_INDIVIDUOS]])*100,"")</f>
        <v/>
      </c>
      <c r="AE79" s="320" t="str">
        <f>IFERROR(('Acuario (Arribado - mortalidad)'!BG179/DatosAll[[#This Row],[N_INDIVIDUOS]])*100,"")</f>
        <v/>
      </c>
      <c r="AF79" s="320" t="str">
        <f>IFERROR(('Acuario (Arribado - mortalidad)'!BH179/DatosAll[[#This Row],[N_INDIVIDUOS]])*100,"")</f>
        <v/>
      </c>
      <c r="AG79" s="151">
        <f>'Acuario (Arribado - mortalidad)'!M179</f>
        <v>0</v>
      </c>
      <c r="AH79" s="151" t="str">
        <f>'Acuario (Arribado - mortalidad)'!G179</f>
        <v/>
      </c>
      <c r="AI79" s="151">
        <f>'Acuario (Arribado - mortalidad)'!O179</f>
        <v>0</v>
      </c>
      <c r="AJ79" s="151">
        <f>'Acuario (Arribado - mortalidad)'!P179</f>
        <v>0</v>
      </c>
      <c r="AK79" s="151">
        <f>'Acuario (Arribado - mortalidad)'!Q179</f>
        <v>0</v>
      </c>
      <c r="AL79" s="151">
        <f>'Acuario (Arribado - mortalidad)'!R179</f>
        <v>0</v>
      </c>
      <c r="AM79" s="151">
        <f>'Acuario (Arribado - mortalidad)'!S179</f>
        <v>0</v>
      </c>
      <c r="AN79" s="151">
        <f>'Acuario (Arribado - mortalidad)'!T179</f>
        <v>0</v>
      </c>
      <c r="AO79" s="151">
        <f>'Acuario (Arribado - mortalidad)'!U179</f>
        <v>0</v>
      </c>
      <c r="AP79" s="151">
        <f>'Acuario (Arribado - mortalidad)'!V179</f>
        <v>0</v>
      </c>
      <c r="AQ79" s="151">
        <f>'Acuario (Arribado - mortalidad)'!W179</f>
        <v>0</v>
      </c>
      <c r="AR79" s="151">
        <f>'Acuario (Arribado - mortalidad)'!X179</f>
        <v>0</v>
      </c>
      <c r="AS79" s="151">
        <f>'Acuario (Arribado - mortalidad)'!Y179</f>
        <v>0</v>
      </c>
      <c r="AT79" s="151">
        <f>'Acuario (Arribado - mortalidad)'!Z179</f>
        <v>0</v>
      </c>
      <c r="AU79" s="151">
        <f>'Acuario (Arribado - mortalidad)'!AA179</f>
        <v>0</v>
      </c>
      <c r="AV79" s="151">
        <f>'Acuario (Arribado - mortalidad)'!AB179</f>
        <v>0</v>
      </c>
      <c r="AW79" s="151">
        <f>'Acuario (Arribado - mortalidad)'!AC179</f>
        <v>0</v>
      </c>
      <c r="AX79" s="151">
        <f>'Acuario (Arribado - mortalidad)'!AD179</f>
        <v>0</v>
      </c>
      <c r="AY79" s="151">
        <f>'Acuario (Arribado - mortalidad)'!AE179</f>
        <v>0</v>
      </c>
      <c r="AZ79" s="151">
        <f>'Acuario (Arribado - mortalidad)'!AF179</f>
        <v>0</v>
      </c>
      <c r="BA79" s="151">
        <f>'Acuario (Arribado - mortalidad)'!AG179</f>
        <v>0</v>
      </c>
      <c r="BB79" s="151">
        <f>'Acuario (Arribado - mortalidad)'!AH179</f>
        <v>0</v>
      </c>
      <c r="BC79" s="151">
        <f>'Acuario (Arribado - mortalidad)'!AI179</f>
        <v>0</v>
      </c>
      <c r="BD79" s="151">
        <f>'Acuario (Arribado - mortalidad)'!AJ179</f>
        <v>0</v>
      </c>
      <c r="BE79" s="151">
        <f>'Acuario (Arribado - mortalidad)'!AK179</f>
        <v>0</v>
      </c>
      <c r="BF79" s="151">
        <f>'Acuario (Arribado - mortalidad)'!AL179</f>
        <v>0</v>
      </c>
      <c r="BG79" s="151">
        <f>'Acuario (Arribado - mortalidad)'!AM179</f>
        <v>0</v>
      </c>
      <c r="BH79" s="151">
        <f>'Acuario (Arribado - mortalidad)'!AN179</f>
        <v>0</v>
      </c>
      <c r="BI79" s="151">
        <f>'Acuario (Arribado - mortalidad)'!AO179</f>
        <v>0</v>
      </c>
      <c r="BJ79" s="151">
        <f>'Acuario (Arribado - mortalidad)'!AP179</f>
        <v>0</v>
      </c>
      <c r="BK79" s="151">
        <f>'Acuario (Arribado - mortalidad)'!AQ179</f>
        <v>0</v>
      </c>
      <c r="BL79" s="151">
        <f>'Acuario (Arribado - mortalidad)'!AR179</f>
        <v>0</v>
      </c>
      <c r="BM79" s="151" t="str">
        <f>'Acuario (Arribado - mortalidad)'!AS179</f>
        <v/>
      </c>
      <c r="BN79" s="151">
        <f>'Acuario (Arribado - mortalidad)'!AT179</f>
        <v>0</v>
      </c>
      <c r="BO79" s="151">
        <f>'Acuario (Arribado - mortalidad)'!AU179</f>
        <v>0</v>
      </c>
      <c r="BP79" s="151">
        <f>'Acuario (Arribado - mortalidad)'!AV179</f>
        <v>0</v>
      </c>
      <c r="BQ79" s="151" t="str">
        <f>'Acuario (Arribado - mortalidad)'!AW179</f>
        <v/>
      </c>
      <c r="BR79" s="151">
        <f>'Acuario (Arribado - mortalidad)'!AX179</f>
        <v>0</v>
      </c>
      <c r="BS79" s="151">
        <f>'Acuario (Arribado - mortalidad)'!AY179</f>
        <v>0</v>
      </c>
      <c r="BT79" s="151" t="str">
        <f>'Acuario (Arribado - mortalidad)'!AZ179</f>
        <v/>
      </c>
      <c r="BU79" s="151" t="str">
        <f>'Acuario (Arribado - mortalidad)'!BA179</f>
        <v/>
      </c>
      <c r="BV79" s="151" t="str">
        <f>'Acuario (Arribado - mortalidad)'!BB179</f>
        <v/>
      </c>
      <c r="BW79" s="151" t="str">
        <f>'Acuario (Arribado - mortalidad)'!BC179</f>
        <v/>
      </c>
      <c r="BX79" s="151">
        <f>'Acuario (Arribado - mortalidad)'!BD179</f>
        <v>0</v>
      </c>
      <c r="BY79" s="151" t="str">
        <f>'Acuario (Arribado - mortalidad)'!BE179</f>
        <v/>
      </c>
      <c r="BZ79" s="22" t="str">
        <f>'Acuario (Arribado - mortalidad)'!BF179</f>
        <v/>
      </c>
      <c r="CA79" s="151" t="str">
        <f>IF(U79&lt;&gt;0,'Acuario (Arribado - mortalidad)'!$M$5,"")</f>
        <v/>
      </c>
    </row>
    <row r="80" spans="1:79" x14ac:dyDescent="0.25">
      <c r="A80" s="313" t="str">
        <f>IF(U80&lt;&gt;0,'ORDEN DE CUARENTENA'!$AE$2,"")</f>
        <v/>
      </c>
      <c r="B80" s="184" t="str">
        <f>IF(U80&lt;&gt;0,'ORDEN DE CUARENTENA'!$AE$3,"")</f>
        <v/>
      </c>
      <c r="C80" s="168" t="str">
        <f t="shared" si="2"/>
        <v/>
      </c>
      <c r="D80" s="315" t="str">
        <f>IF(U80&lt;&gt;0,'ORDEN DE CUARENTENA'!$I$6,"")</f>
        <v/>
      </c>
      <c r="E80" s="168" t="str">
        <f>IF(U80&lt;&gt;0,TEXT('ORDEN DE CUARENTENA'!$I$6,"aaa"),"")</f>
        <v/>
      </c>
      <c r="F80" s="167" t="str">
        <f>IF(U80&lt;&gt;0,TEXT('ORDEN DE CUARENTENA'!$I$6,"dd"),"")</f>
        <v/>
      </c>
      <c r="G80" s="166" t="str">
        <f>IF(U80&lt;&gt;0,TEXT('ORDEN DE CUARENTENA'!$I$6,"mm"),"")</f>
        <v/>
      </c>
      <c r="H80" s="165" t="str">
        <f>IF(U80&lt;&gt;0,TEXT('ORDEN DE CUARENTENA'!$I$6,"yyy"),"")</f>
        <v/>
      </c>
      <c r="I80" s="151" t="str">
        <f>IF(U80&lt;&gt;0,'ORDEN DE CUARENTENA'!$H$7,"")</f>
        <v/>
      </c>
      <c r="J80" s="151" t="str">
        <f>IF(U80&lt;&gt;0,'ORDEN DE CUARENTENA'!$H$9,"")</f>
        <v/>
      </c>
      <c r="K80" s="151" t="str">
        <f>IF(U80&lt;&gt;0,'ORDEN DE CUARENTENA'!$Q$9,"")</f>
        <v/>
      </c>
      <c r="L80" s="151" t="str">
        <f>IFERROR(VLOOKUP(U80,Item[],4,FALSE),IFERROR(VLOOKUP(U80,Item2[],4,FALSE),""))</f>
        <v/>
      </c>
      <c r="M80" s="151" t="str">
        <f>IFERROR(VLOOKUP(U80,Item[],5,FALSE),IFERROR(VLOOKUP(U80,Item2[],5,FALSE),""))</f>
        <v/>
      </c>
      <c r="N80" s="151" t="str">
        <f>IFERROR(VLOOKUP(W80,SuscepEARs[],2,FALSE),"")</f>
        <v/>
      </c>
      <c r="O80" s="151" t="str">
        <f>IFERROR(VLOOKUP(DatosAll[[#This Row],[ESPECIE]],CITES[],2,FALSE),"")</f>
        <v/>
      </c>
      <c r="P80" s="151">
        <f>IFERROR(VLOOKUP(T80,Hallazgo[],2,FALSE),"")</f>
        <v>0</v>
      </c>
      <c r="Q80" s="151">
        <f>IFERROR(VLOOKUP(T80,Hallazgo[],3,FALSE),"")</f>
        <v>0</v>
      </c>
      <c r="R80" s="151">
        <f>IFERROR(VLOOKUP(T80,Hallazgo[],4,FALSE),"")</f>
        <v>0</v>
      </c>
      <c r="S80" s="151">
        <f>IFERROR(VLOOKUP(T80,Hallazgo[],5,FALSE),"")</f>
        <v>0</v>
      </c>
      <c r="T80" s="151">
        <f>'Acuario (Arribado - mortalidad)'!C180</f>
        <v>0</v>
      </c>
      <c r="U80" s="151">
        <f>'Acuario (Arribado - mortalidad)'!B180</f>
        <v>0</v>
      </c>
      <c r="V80" s="151" t="str">
        <f>'Acuario (Arribado - mortalidad)'!D180</f>
        <v/>
      </c>
      <c r="W80" s="151" t="str">
        <f>'Acuario (Arribado - mortalidad)'!E180</f>
        <v/>
      </c>
      <c r="X80" s="151">
        <f>'Acuario (Arribado - mortalidad)'!F180</f>
        <v>0</v>
      </c>
      <c r="Y80" s="151">
        <f>'Acuario (Arribado - mortalidad)'!H180</f>
        <v>0</v>
      </c>
      <c r="Z80" s="151">
        <f>'Acuario (Arribado - mortalidad)'!I180</f>
        <v>0</v>
      </c>
      <c r="AA80" s="151">
        <f>'Acuario (Arribado - mortalidad)'!J180</f>
        <v>0</v>
      </c>
      <c r="AB80" s="151" t="str">
        <f>'Acuario (Arribado - mortalidad)'!K180</f>
        <v/>
      </c>
      <c r="AC80" s="320" t="str">
        <f>IFERROR(('Acuario (Arribado - mortalidad)'!K180/DatosAll[[#This Row],[N_INDIVIDUOS]])*100,"")</f>
        <v/>
      </c>
      <c r="AD80" s="320" t="str">
        <f>IFERROR(('Acuario (Arribado - mortalidad)'!O180/DatosAll[[#This Row],[N_INDIVIDUOS]])*100,"")</f>
        <v/>
      </c>
      <c r="AE80" s="320" t="str">
        <f>IFERROR(('Acuario (Arribado - mortalidad)'!BG180/DatosAll[[#This Row],[N_INDIVIDUOS]])*100,"")</f>
        <v/>
      </c>
      <c r="AF80" s="320" t="str">
        <f>IFERROR(('Acuario (Arribado - mortalidad)'!BH180/DatosAll[[#This Row],[N_INDIVIDUOS]])*100,"")</f>
        <v/>
      </c>
      <c r="AG80" s="151">
        <f>'Acuario (Arribado - mortalidad)'!M180</f>
        <v>0</v>
      </c>
      <c r="AH80" s="151" t="str">
        <f>'Acuario (Arribado - mortalidad)'!G180</f>
        <v/>
      </c>
      <c r="AI80" s="151">
        <f>'Acuario (Arribado - mortalidad)'!O180</f>
        <v>0</v>
      </c>
      <c r="AJ80" s="151">
        <f>'Acuario (Arribado - mortalidad)'!P180</f>
        <v>0</v>
      </c>
      <c r="AK80" s="151">
        <f>'Acuario (Arribado - mortalidad)'!Q180</f>
        <v>0</v>
      </c>
      <c r="AL80" s="151">
        <f>'Acuario (Arribado - mortalidad)'!R180</f>
        <v>0</v>
      </c>
      <c r="AM80" s="151">
        <f>'Acuario (Arribado - mortalidad)'!S180</f>
        <v>0</v>
      </c>
      <c r="AN80" s="151">
        <f>'Acuario (Arribado - mortalidad)'!T180</f>
        <v>0</v>
      </c>
      <c r="AO80" s="151">
        <f>'Acuario (Arribado - mortalidad)'!U180</f>
        <v>0</v>
      </c>
      <c r="AP80" s="151">
        <f>'Acuario (Arribado - mortalidad)'!V180</f>
        <v>0</v>
      </c>
      <c r="AQ80" s="151">
        <f>'Acuario (Arribado - mortalidad)'!W180</f>
        <v>0</v>
      </c>
      <c r="AR80" s="151">
        <f>'Acuario (Arribado - mortalidad)'!X180</f>
        <v>0</v>
      </c>
      <c r="AS80" s="151">
        <f>'Acuario (Arribado - mortalidad)'!Y180</f>
        <v>0</v>
      </c>
      <c r="AT80" s="151">
        <f>'Acuario (Arribado - mortalidad)'!Z180</f>
        <v>0</v>
      </c>
      <c r="AU80" s="151">
        <f>'Acuario (Arribado - mortalidad)'!AA180</f>
        <v>0</v>
      </c>
      <c r="AV80" s="151">
        <f>'Acuario (Arribado - mortalidad)'!AB180</f>
        <v>0</v>
      </c>
      <c r="AW80" s="151">
        <f>'Acuario (Arribado - mortalidad)'!AC180</f>
        <v>0</v>
      </c>
      <c r="AX80" s="151">
        <f>'Acuario (Arribado - mortalidad)'!AD180</f>
        <v>0</v>
      </c>
      <c r="AY80" s="151">
        <f>'Acuario (Arribado - mortalidad)'!AE180</f>
        <v>0</v>
      </c>
      <c r="AZ80" s="151">
        <f>'Acuario (Arribado - mortalidad)'!AF180</f>
        <v>0</v>
      </c>
      <c r="BA80" s="151">
        <f>'Acuario (Arribado - mortalidad)'!AG180</f>
        <v>0</v>
      </c>
      <c r="BB80" s="151">
        <f>'Acuario (Arribado - mortalidad)'!AH180</f>
        <v>0</v>
      </c>
      <c r="BC80" s="151">
        <f>'Acuario (Arribado - mortalidad)'!AI180</f>
        <v>0</v>
      </c>
      <c r="BD80" s="151">
        <f>'Acuario (Arribado - mortalidad)'!AJ180</f>
        <v>0</v>
      </c>
      <c r="BE80" s="151">
        <f>'Acuario (Arribado - mortalidad)'!AK180</f>
        <v>0</v>
      </c>
      <c r="BF80" s="151">
        <f>'Acuario (Arribado - mortalidad)'!AL180</f>
        <v>0</v>
      </c>
      <c r="BG80" s="151">
        <f>'Acuario (Arribado - mortalidad)'!AM180</f>
        <v>0</v>
      </c>
      <c r="BH80" s="151">
        <f>'Acuario (Arribado - mortalidad)'!AN180</f>
        <v>0</v>
      </c>
      <c r="BI80" s="151">
        <f>'Acuario (Arribado - mortalidad)'!AO180</f>
        <v>0</v>
      </c>
      <c r="BJ80" s="151">
        <f>'Acuario (Arribado - mortalidad)'!AP180</f>
        <v>0</v>
      </c>
      <c r="BK80" s="151">
        <f>'Acuario (Arribado - mortalidad)'!AQ180</f>
        <v>0</v>
      </c>
      <c r="BL80" s="151">
        <f>'Acuario (Arribado - mortalidad)'!AR180</f>
        <v>0</v>
      </c>
      <c r="BM80" s="151" t="str">
        <f>'Acuario (Arribado - mortalidad)'!AS180</f>
        <v/>
      </c>
      <c r="BN80" s="151">
        <f>'Acuario (Arribado - mortalidad)'!AT180</f>
        <v>0</v>
      </c>
      <c r="BO80" s="151">
        <f>'Acuario (Arribado - mortalidad)'!AU180</f>
        <v>0</v>
      </c>
      <c r="BP80" s="151">
        <f>'Acuario (Arribado - mortalidad)'!AV180</f>
        <v>0</v>
      </c>
      <c r="BQ80" s="151" t="str">
        <f>'Acuario (Arribado - mortalidad)'!AW180</f>
        <v/>
      </c>
      <c r="BR80" s="151">
        <f>'Acuario (Arribado - mortalidad)'!AX180</f>
        <v>0</v>
      </c>
      <c r="BS80" s="151">
        <f>'Acuario (Arribado - mortalidad)'!AY180</f>
        <v>0</v>
      </c>
      <c r="BT80" s="151" t="str">
        <f>'Acuario (Arribado - mortalidad)'!AZ180</f>
        <v/>
      </c>
      <c r="BU80" s="151" t="str">
        <f>'Acuario (Arribado - mortalidad)'!BA180</f>
        <v/>
      </c>
      <c r="BV80" s="151" t="str">
        <f>'Acuario (Arribado - mortalidad)'!BB180</f>
        <v/>
      </c>
      <c r="BW80" s="151" t="str">
        <f>'Acuario (Arribado - mortalidad)'!BC180</f>
        <v/>
      </c>
      <c r="BX80" s="151">
        <f>'Acuario (Arribado - mortalidad)'!BD180</f>
        <v>0</v>
      </c>
      <c r="BY80" s="151" t="str">
        <f>'Acuario (Arribado - mortalidad)'!BE180</f>
        <v/>
      </c>
      <c r="BZ80" s="22" t="str">
        <f>'Acuario (Arribado - mortalidad)'!BF180</f>
        <v/>
      </c>
      <c r="CA80" s="151" t="str">
        <f>IF(U80&lt;&gt;0,'Acuario (Arribado - mortalidad)'!$M$5,"")</f>
        <v/>
      </c>
    </row>
    <row r="81" spans="1:79" x14ac:dyDescent="0.25">
      <c r="A81" s="313" t="str">
        <f>IF(U81&lt;&gt;0,'ORDEN DE CUARENTENA'!$AE$2,"")</f>
        <v/>
      </c>
      <c r="B81" s="184" t="str">
        <f>IF(U81&lt;&gt;0,'ORDEN DE CUARENTENA'!$AE$3,"")</f>
        <v/>
      </c>
      <c r="C81" s="168" t="str">
        <f t="shared" si="2"/>
        <v/>
      </c>
      <c r="D81" s="315" t="str">
        <f>IF(U81&lt;&gt;0,'ORDEN DE CUARENTENA'!$I$6,"")</f>
        <v/>
      </c>
      <c r="E81" s="168" t="str">
        <f>IF(U81&lt;&gt;0,TEXT('ORDEN DE CUARENTENA'!$I$6,"aaa"),"")</f>
        <v/>
      </c>
      <c r="F81" s="167" t="str">
        <f>IF(U81&lt;&gt;0,TEXT('ORDEN DE CUARENTENA'!$I$6,"dd"),"")</f>
        <v/>
      </c>
      <c r="G81" s="166" t="str">
        <f>IF(U81&lt;&gt;0,TEXT('ORDEN DE CUARENTENA'!$I$6,"mm"),"")</f>
        <v/>
      </c>
      <c r="H81" s="165" t="str">
        <f>IF(U81&lt;&gt;0,TEXT('ORDEN DE CUARENTENA'!$I$6,"yyy"),"")</f>
        <v/>
      </c>
      <c r="I81" s="151" t="str">
        <f>IF(U81&lt;&gt;0,'ORDEN DE CUARENTENA'!$H$7,"")</f>
        <v/>
      </c>
      <c r="J81" s="151" t="str">
        <f>IF(U81&lt;&gt;0,'ORDEN DE CUARENTENA'!$H$9,"")</f>
        <v/>
      </c>
      <c r="K81" s="151" t="str">
        <f>IF(U81&lt;&gt;0,'ORDEN DE CUARENTENA'!$Q$9,"")</f>
        <v/>
      </c>
      <c r="L81" s="151" t="str">
        <f>IFERROR(VLOOKUP(U81,Item[],4,FALSE),IFERROR(VLOOKUP(U81,Item2[],4,FALSE),""))</f>
        <v/>
      </c>
      <c r="M81" s="151" t="str">
        <f>IFERROR(VLOOKUP(U81,Item[],5,FALSE),IFERROR(VLOOKUP(U81,Item2[],5,FALSE),""))</f>
        <v/>
      </c>
      <c r="N81" s="151" t="str">
        <f>IFERROR(VLOOKUP(W81,SuscepEARs[],2,FALSE),"")</f>
        <v/>
      </c>
      <c r="O81" s="151" t="str">
        <f>IFERROR(VLOOKUP(DatosAll[[#This Row],[ESPECIE]],CITES[],2,FALSE),"")</f>
        <v/>
      </c>
      <c r="P81" s="151">
        <f>IFERROR(VLOOKUP(T81,Hallazgo[],2,FALSE),"")</f>
        <v>0</v>
      </c>
      <c r="Q81" s="151">
        <f>IFERROR(VLOOKUP(T81,Hallazgo[],3,FALSE),"")</f>
        <v>0</v>
      </c>
      <c r="R81" s="151">
        <f>IFERROR(VLOOKUP(T81,Hallazgo[],4,FALSE),"")</f>
        <v>0</v>
      </c>
      <c r="S81" s="151">
        <f>IFERROR(VLOOKUP(T81,Hallazgo[],5,FALSE),"")</f>
        <v>0</v>
      </c>
      <c r="T81" s="151">
        <f>'Acuario (Arribado - mortalidad)'!C181</f>
        <v>0</v>
      </c>
      <c r="U81" s="151">
        <f>'Acuario (Arribado - mortalidad)'!B181</f>
        <v>0</v>
      </c>
      <c r="V81" s="151" t="str">
        <f>'Acuario (Arribado - mortalidad)'!D181</f>
        <v/>
      </c>
      <c r="W81" s="151" t="str">
        <f>'Acuario (Arribado - mortalidad)'!E181</f>
        <v/>
      </c>
      <c r="X81" s="151">
        <f>'Acuario (Arribado - mortalidad)'!F181</f>
        <v>0</v>
      </c>
      <c r="Y81" s="151">
        <f>'Acuario (Arribado - mortalidad)'!H181</f>
        <v>0</v>
      </c>
      <c r="Z81" s="151">
        <f>'Acuario (Arribado - mortalidad)'!I181</f>
        <v>0</v>
      </c>
      <c r="AA81" s="151">
        <f>'Acuario (Arribado - mortalidad)'!J181</f>
        <v>0</v>
      </c>
      <c r="AB81" s="151" t="str">
        <f>'Acuario (Arribado - mortalidad)'!K181</f>
        <v/>
      </c>
      <c r="AC81" s="320" t="str">
        <f>IFERROR(('Acuario (Arribado - mortalidad)'!K181/DatosAll[[#This Row],[N_INDIVIDUOS]])*100,"")</f>
        <v/>
      </c>
      <c r="AD81" s="320" t="str">
        <f>IFERROR(('Acuario (Arribado - mortalidad)'!O181/DatosAll[[#This Row],[N_INDIVIDUOS]])*100,"")</f>
        <v/>
      </c>
      <c r="AE81" s="320" t="str">
        <f>IFERROR(('Acuario (Arribado - mortalidad)'!BG181/DatosAll[[#This Row],[N_INDIVIDUOS]])*100,"")</f>
        <v/>
      </c>
      <c r="AF81" s="320" t="str">
        <f>IFERROR(('Acuario (Arribado - mortalidad)'!BH181/DatosAll[[#This Row],[N_INDIVIDUOS]])*100,"")</f>
        <v/>
      </c>
      <c r="AG81" s="151">
        <f>'Acuario (Arribado - mortalidad)'!M181</f>
        <v>0</v>
      </c>
      <c r="AH81" s="151" t="str">
        <f>'Acuario (Arribado - mortalidad)'!G181</f>
        <v/>
      </c>
      <c r="AI81" s="151">
        <f>'Acuario (Arribado - mortalidad)'!O181</f>
        <v>0</v>
      </c>
      <c r="AJ81" s="151">
        <f>'Acuario (Arribado - mortalidad)'!P181</f>
        <v>0</v>
      </c>
      <c r="AK81" s="151">
        <f>'Acuario (Arribado - mortalidad)'!Q181</f>
        <v>0</v>
      </c>
      <c r="AL81" s="151">
        <f>'Acuario (Arribado - mortalidad)'!R181</f>
        <v>0</v>
      </c>
      <c r="AM81" s="151">
        <f>'Acuario (Arribado - mortalidad)'!S181</f>
        <v>0</v>
      </c>
      <c r="AN81" s="151">
        <f>'Acuario (Arribado - mortalidad)'!T181</f>
        <v>0</v>
      </c>
      <c r="AO81" s="151">
        <f>'Acuario (Arribado - mortalidad)'!U181</f>
        <v>0</v>
      </c>
      <c r="AP81" s="151">
        <f>'Acuario (Arribado - mortalidad)'!V181</f>
        <v>0</v>
      </c>
      <c r="AQ81" s="151">
        <f>'Acuario (Arribado - mortalidad)'!W181</f>
        <v>0</v>
      </c>
      <c r="AR81" s="151">
        <f>'Acuario (Arribado - mortalidad)'!X181</f>
        <v>0</v>
      </c>
      <c r="AS81" s="151">
        <f>'Acuario (Arribado - mortalidad)'!Y181</f>
        <v>0</v>
      </c>
      <c r="AT81" s="151">
        <f>'Acuario (Arribado - mortalidad)'!Z181</f>
        <v>0</v>
      </c>
      <c r="AU81" s="151">
        <f>'Acuario (Arribado - mortalidad)'!AA181</f>
        <v>0</v>
      </c>
      <c r="AV81" s="151">
        <f>'Acuario (Arribado - mortalidad)'!AB181</f>
        <v>0</v>
      </c>
      <c r="AW81" s="151">
        <f>'Acuario (Arribado - mortalidad)'!AC181</f>
        <v>0</v>
      </c>
      <c r="AX81" s="151">
        <f>'Acuario (Arribado - mortalidad)'!AD181</f>
        <v>0</v>
      </c>
      <c r="AY81" s="151">
        <f>'Acuario (Arribado - mortalidad)'!AE181</f>
        <v>0</v>
      </c>
      <c r="AZ81" s="151">
        <f>'Acuario (Arribado - mortalidad)'!AF181</f>
        <v>0</v>
      </c>
      <c r="BA81" s="151">
        <f>'Acuario (Arribado - mortalidad)'!AG181</f>
        <v>0</v>
      </c>
      <c r="BB81" s="151">
        <f>'Acuario (Arribado - mortalidad)'!AH181</f>
        <v>0</v>
      </c>
      <c r="BC81" s="151">
        <f>'Acuario (Arribado - mortalidad)'!AI181</f>
        <v>0</v>
      </c>
      <c r="BD81" s="151">
        <f>'Acuario (Arribado - mortalidad)'!AJ181</f>
        <v>0</v>
      </c>
      <c r="BE81" s="151">
        <f>'Acuario (Arribado - mortalidad)'!AK181</f>
        <v>0</v>
      </c>
      <c r="BF81" s="151">
        <f>'Acuario (Arribado - mortalidad)'!AL181</f>
        <v>0</v>
      </c>
      <c r="BG81" s="151">
        <f>'Acuario (Arribado - mortalidad)'!AM181</f>
        <v>0</v>
      </c>
      <c r="BH81" s="151">
        <f>'Acuario (Arribado - mortalidad)'!AN181</f>
        <v>0</v>
      </c>
      <c r="BI81" s="151">
        <f>'Acuario (Arribado - mortalidad)'!AO181</f>
        <v>0</v>
      </c>
      <c r="BJ81" s="151">
        <f>'Acuario (Arribado - mortalidad)'!AP181</f>
        <v>0</v>
      </c>
      <c r="BK81" s="151">
        <f>'Acuario (Arribado - mortalidad)'!AQ181</f>
        <v>0</v>
      </c>
      <c r="BL81" s="151">
        <f>'Acuario (Arribado - mortalidad)'!AR181</f>
        <v>0</v>
      </c>
      <c r="BM81" s="151" t="str">
        <f>'Acuario (Arribado - mortalidad)'!AS181</f>
        <v/>
      </c>
      <c r="BN81" s="151">
        <f>'Acuario (Arribado - mortalidad)'!AT181</f>
        <v>0</v>
      </c>
      <c r="BO81" s="151">
        <f>'Acuario (Arribado - mortalidad)'!AU181</f>
        <v>0</v>
      </c>
      <c r="BP81" s="151">
        <f>'Acuario (Arribado - mortalidad)'!AV181</f>
        <v>0</v>
      </c>
      <c r="BQ81" s="151" t="str">
        <f>'Acuario (Arribado - mortalidad)'!AW181</f>
        <v/>
      </c>
      <c r="BR81" s="151">
        <f>'Acuario (Arribado - mortalidad)'!AX181</f>
        <v>0</v>
      </c>
      <c r="BS81" s="151">
        <f>'Acuario (Arribado - mortalidad)'!AY181</f>
        <v>0</v>
      </c>
      <c r="BT81" s="151" t="str">
        <f>'Acuario (Arribado - mortalidad)'!AZ181</f>
        <v/>
      </c>
      <c r="BU81" s="151" t="str">
        <f>'Acuario (Arribado - mortalidad)'!BA181</f>
        <v/>
      </c>
      <c r="BV81" s="151" t="str">
        <f>'Acuario (Arribado - mortalidad)'!BB181</f>
        <v/>
      </c>
      <c r="BW81" s="151" t="str">
        <f>'Acuario (Arribado - mortalidad)'!BC181</f>
        <v/>
      </c>
      <c r="BX81" s="151">
        <f>'Acuario (Arribado - mortalidad)'!BD181</f>
        <v>0</v>
      </c>
      <c r="BY81" s="151" t="str">
        <f>'Acuario (Arribado - mortalidad)'!BE181</f>
        <v/>
      </c>
      <c r="BZ81" s="22" t="str">
        <f>'Acuario (Arribado - mortalidad)'!BF181</f>
        <v/>
      </c>
      <c r="CA81" s="151" t="str">
        <f>IF(U81&lt;&gt;0,'Acuario (Arribado - mortalidad)'!$M$5,"")</f>
        <v/>
      </c>
    </row>
    <row r="82" spans="1:79" x14ac:dyDescent="0.25">
      <c r="A82" s="313" t="str">
        <f>IF(U82&lt;&gt;0,'ORDEN DE CUARENTENA'!$AE$2,"")</f>
        <v/>
      </c>
      <c r="B82" s="184" t="str">
        <f>IF(U82&lt;&gt;0,'ORDEN DE CUARENTENA'!$AE$3,"")</f>
        <v/>
      </c>
      <c r="C82" s="168" t="str">
        <f t="shared" si="2"/>
        <v/>
      </c>
      <c r="D82" s="315" t="str">
        <f>IF(U82&lt;&gt;0,'ORDEN DE CUARENTENA'!$I$6,"")</f>
        <v/>
      </c>
      <c r="E82" s="168" t="str">
        <f>IF(U82&lt;&gt;0,TEXT('ORDEN DE CUARENTENA'!$I$6,"aaa"),"")</f>
        <v/>
      </c>
      <c r="F82" s="167" t="str">
        <f>IF(U82&lt;&gt;0,TEXT('ORDEN DE CUARENTENA'!$I$6,"dd"),"")</f>
        <v/>
      </c>
      <c r="G82" s="166" t="str">
        <f>IF(U82&lt;&gt;0,TEXT('ORDEN DE CUARENTENA'!$I$6,"mm"),"")</f>
        <v/>
      </c>
      <c r="H82" s="165" t="str">
        <f>IF(U82&lt;&gt;0,TEXT('ORDEN DE CUARENTENA'!$I$6,"yyy"),"")</f>
        <v/>
      </c>
      <c r="I82" s="151" t="str">
        <f>IF(U82&lt;&gt;0,'ORDEN DE CUARENTENA'!$H$7,"")</f>
        <v/>
      </c>
      <c r="J82" s="151" t="str">
        <f>IF(U82&lt;&gt;0,'ORDEN DE CUARENTENA'!$H$9,"")</f>
        <v/>
      </c>
      <c r="K82" s="151" t="str">
        <f>IF(U82&lt;&gt;0,'ORDEN DE CUARENTENA'!$Q$9,"")</f>
        <v/>
      </c>
      <c r="L82" s="151" t="str">
        <f>IFERROR(VLOOKUP(U82,Item[],4,FALSE),IFERROR(VLOOKUP(U82,Item2[],4,FALSE),""))</f>
        <v/>
      </c>
      <c r="M82" s="151" t="str">
        <f>IFERROR(VLOOKUP(U82,Item[],5,FALSE),IFERROR(VLOOKUP(U82,Item2[],5,FALSE),""))</f>
        <v/>
      </c>
      <c r="N82" s="151" t="str">
        <f>IFERROR(VLOOKUP(W82,SuscepEARs[],2,FALSE),"")</f>
        <v/>
      </c>
      <c r="O82" s="151" t="str">
        <f>IFERROR(VLOOKUP(DatosAll[[#This Row],[ESPECIE]],CITES[],2,FALSE),"")</f>
        <v/>
      </c>
      <c r="P82" s="151">
        <f>IFERROR(VLOOKUP(T82,Hallazgo[],2,FALSE),"")</f>
        <v>0</v>
      </c>
      <c r="Q82" s="151">
        <f>IFERROR(VLOOKUP(T82,Hallazgo[],3,FALSE),"")</f>
        <v>0</v>
      </c>
      <c r="R82" s="151">
        <f>IFERROR(VLOOKUP(T82,Hallazgo[],4,FALSE),"")</f>
        <v>0</v>
      </c>
      <c r="S82" s="151">
        <f>IFERROR(VLOOKUP(T82,Hallazgo[],5,FALSE),"")</f>
        <v>0</v>
      </c>
      <c r="T82" s="151">
        <f>'Acuario (Arribado - mortalidad)'!C182</f>
        <v>0</v>
      </c>
      <c r="U82" s="151">
        <f>'Acuario (Arribado - mortalidad)'!B182</f>
        <v>0</v>
      </c>
      <c r="V82" s="151" t="str">
        <f>'Acuario (Arribado - mortalidad)'!D182</f>
        <v/>
      </c>
      <c r="W82" s="151" t="str">
        <f>'Acuario (Arribado - mortalidad)'!E182</f>
        <v/>
      </c>
      <c r="X82" s="151">
        <f>'Acuario (Arribado - mortalidad)'!F182</f>
        <v>0</v>
      </c>
      <c r="Y82" s="151">
        <f>'Acuario (Arribado - mortalidad)'!H182</f>
        <v>0</v>
      </c>
      <c r="Z82" s="151">
        <f>'Acuario (Arribado - mortalidad)'!I182</f>
        <v>0</v>
      </c>
      <c r="AA82" s="151">
        <f>'Acuario (Arribado - mortalidad)'!J182</f>
        <v>0</v>
      </c>
      <c r="AB82" s="151" t="str">
        <f>'Acuario (Arribado - mortalidad)'!K182</f>
        <v/>
      </c>
      <c r="AC82" s="320" t="str">
        <f>IFERROR(('Acuario (Arribado - mortalidad)'!K182/DatosAll[[#This Row],[N_INDIVIDUOS]])*100,"")</f>
        <v/>
      </c>
      <c r="AD82" s="320" t="str">
        <f>IFERROR(('Acuario (Arribado - mortalidad)'!O182/DatosAll[[#This Row],[N_INDIVIDUOS]])*100,"")</f>
        <v/>
      </c>
      <c r="AE82" s="320" t="str">
        <f>IFERROR(('Acuario (Arribado - mortalidad)'!BG182/DatosAll[[#This Row],[N_INDIVIDUOS]])*100,"")</f>
        <v/>
      </c>
      <c r="AF82" s="320" t="str">
        <f>IFERROR(('Acuario (Arribado - mortalidad)'!BH182/DatosAll[[#This Row],[N_INDIVIDUOS]])*100,"")</f>
        <v/>
      </c>
      <c r="AG82" s="151">
        <f>'Acuario (Arribado - mortalidad)'!M182</f>
        <v>0</v>
      </c>
      <c r="AH82" s="151" t="str">
        <f>'Acuario (Arribado - mortalidad)'!G182</f>
        <v/>
      </c>
      <c r="AI82" s="151">
        <f>'Acuario (Arribado - mortalidad)'!O182</f>
        <v>0</v>
      </c>
      <c r="AJ82" s="151">
        <f>'Acuario (Arribado - mortalidad)'!P182</f>
        <v>0</v>
      </c>
      <c r="AK82" s="151">
        <f>'Acuario (Arribado - mortalidad)'!Q182</f>
        <v>0</v>
      </c>
      <c r="AL82" s="151">
        <f>'Acuario (Arribado - mortalidad)'!R182</f>
        <v>0</v>
      </c>
      <c r="AM82" s="151">
        <f>'Acuario (Arribado - mortalidad)'!S182</f>
        <v>0</v>
      </c>
      <c r="AN82" s="151">
        <f>'Acuario (Arribado - mortalidad)'!T182</f>
        <v>0</v>
      </c>
      <c r="AO82" s="151">
        <f>'Acuario (Arribado - mortalidad)'!U182</f>
        <v>0</v>
      </c>
      <c r="AP82" s="151">
        <f>'Acuario (Arribado - mortalidad)'!V182</f>
        <v>0</v>
      </c>
      <c r="AQ82" s="151">
        <f>'Acuario (Arribado - mortalidad)'!W182</f>
        <v>0</v>
      </c>
      <c r="AR82" s="151">
        <f>'Acuario (Arribado - mortalidad)'!X182</f>
        <v>0</v>
      </c>
      <c r="AS82" s="151">
        <f>'Acuario (Arribado - mortalidad)'!Y182</f>
        <v>0</v>
      </c>
      <c r="AT82" s="151">
        <f>'Acuario (Arribado - mortalidad)'!Z182</f>
        <v>0</v>
      </c>
      <c r="AU82" s="151">
        <f>'Acuario (Arribado - mortalidad)'!AA182</f>
        <v>0</v>
      </c>
      <c r="AV82" s="151">
        <f>'Acuario (Arribado - mortalidad)'!AB182</f>
        <v>0</v>
      </c>
      <c r="AW82" s="151">
        <f>'Acuario (Arribado - mortalidad)'!AC182</f>
        <v>0</v>
      </c>
      <c r="AX82" s="151">
        <f>'Acuario (Arribado - mortalidad)'!AD182</f>
        <v>0</v>
      </c>
      <c r="AY82" s="151">
        <f>'Acuario (Arribado - mortalidad)'!AE182</f>
        <v>0</v>
      </c>
      <c r="AZ82" s="151">
        <f>'Acuario (Arribado - mortalidad)'!AF182</f>
        <v>0</v>
      </c>
      <c r="BA82" s="151">
        <f>'Acuario (Arribado - mortalidad)'!AG182</f>
        <v>0</v>
      </c>
      <c r="BB82" s="151">
        <f>'Acuario (Arribado - mortalidad)'!AH182</f>
        <v>0</v>
      </c>
      <c r="BC82" s="151">
        <f>'Acuario (Arribado - mortalidad)'!AI182</f>
        <v>0</v>
      </c>
      <c r="BD82" s="151">
        <f>'Acuario (Arribado - mortalidad)'!AJ182</f>
        <v>0</v>
      </c>
      <c r="BE82" s="151">
        <f>'Acuario (Arribado - mortalidad)'!AK182</f>
        <v>0</v>
      </c>
      <c r="BF82" s="151">
        <f>'Acuario (Arribado - mortalidad)'!AL182</f>
        <v>0</v>
      </c>
      <c r="BG82" s="151">
        <f>'Acuario (Arribado - mortalidad)'!AM182</f>
        <v>0</v>
      </c>
      <c r="BH82" s="151">
        <f>'Acuario (Arribado - mortalidad)'!AN182</f>
        <v>0</v>
      </c>
      <c r="BI82" s="151">
        <f>'Acuario (Arribado - mortalidad)'!AO182</f>
        <v>0</v>
      </c>
      <c r="BJ82" s="151">
        <f>'Acuario (Arribado - mortalidad)'!AP182</f>
        <v>0</v>
      </c>
      <c r="BK82" s="151">
        <f>'Acuario (Arribado - mortalidad)'!AQ182</f>
        <v>0</v>
      </c>
      <c r="BL82" s="151">
        <f>'Acuario (Arribado - mortalidad)'!AR182</f>
        <v>0</v>
      </c>
      <c r="BM82" s="151" t="str">
        <f>'Acuario (Arribado - mortalidad)'!AS182</f>
        <v/>
      </c>
      <c r="BN82" s="151">
        <f>'Acuario (Arribado - mortalidad)'!AT182</f>
        <v>0</v>
      </c>
      <c r="BO82" s="151">
        <f>'Acuario (Arribado - mortalidad)'!AU182</f>
        <v>0</v>
      </c>
      <c r="BP82" s="151">
        <f>'Acuario (Arribado - mortalidad)'!AV182</f>
        <v>0</v>
      </c>
      <c r="BQ82" s="151" t="str">
        <f>'Acuario (Arribado - mortalidad)'!AW182</f>
        <v/>
      </c>
      <c r="BR82" s="151">
        <f>'Acuario (Arribado - mortalidad)'!AX182</f>
        <v>0</v>
      </c>
      <c r="BS82" s="151">
        <f>'Acuario (Arribado - mortalidad)'!AY182</f>
        <v>0</v>
      </c>
      <c r="BT82" s="151" t="str">
        <f>'Acuario (Arribado - mortalidad)'!AZ182</f>
        <v/>
      </c>
      <c r="BU82" s="151" t="str">
        <f>'Acuario (Arribado - mortalidad)'!BA182</f>
        <v/>
      </c>
      <c r="BV82" s="151" t="str">
        <f>'Acuario (Arribado - mortalidad)'!BB182</f>
        <v/>
      </c>
      <c r="BW82" s="151" t="str">
        <f>'Acuario (Arribado - mortalidad)'!BC182</f>
        <v/>
      </c>
      <c r="BX82" s="151">
        <f>'Acuario (Arribado - mortalidad)'!BD182</f>
        <v>0</v>
      </c>
      <c r="BY82" s="151" t="str">
        <f>'Acuario (Arribado - mortalidad)'!BE182</f>
        <v/>
      </c>
      <c r="BZ82" s="22" t="str">
        <f>'Acuario (Arribado - mortalidad)'!BF182</f>
        <v/>
      </c>
      <c r="CA82" s="151" t="str">
        <f>IF(U82&lt;&gt;0,'Acuario (Arribado - mortalidad)'!$M$5,"")</f>
        <v/>
      </c>
    </row>
    <row r="83" spans="1:79" x14ac:dyDescent="0.25">
      <c r="A83" s="313" t="str">
        <f>IF(U83&lt;&gt;0,'ORDEN DE CUARENTENA'!$AE$2,"")</f>
        <v/>
      </c>
      <c r="B83" s="184" t="str">
        <f>IF(U83&lt;&gt;0,'ORDEN DE CUARENTENA'!$AE$3,"")</f>
        <v/>
      </c>
      <c r="C83" s="168" t="str">
        <f t="shared" si="2"/>
        <v/>
      </c>
      <c r="D83" s="315" t="str">
        <f>IF(U83&lt;&gt;0,'ORDEN DE CUARENTENA'!$I$6,"")</f>
        <v/>
      </c>
      <c r="E83" s="168" t="str">
        <f>IF(U83&lt;&gt;0,TEXT('ORDEN DE CUARENTENA'!$I$6,"aaa"),"")</f>
        <v/>
      </c>
      <c r="F83" s="167" t="str">
        <f>IF(U83&lt;&gt;0,TEXT('ORDEN DE CUARENTENA'!$I$6,"dd"),"")</f>
        <v/>
      </c>
      <c r="G83" s="166" t="str">
        <f>IF(U83&lt;&gt;0,TEXT('ORDEN DE CUARENTENA'!$I$6,"mm"),"")</f>
        <v/>
      </c>
      <c r="H83" s="165" t="str">
        <f>IF(U83&lt;&gt;0,TEXT('ORDEN DE CUARENTENA'!$I$6,"yyy"),"")</f>
        <v/>
      </c>
      <c r="I83" s="151" t="str">
        <f>IF(U83&lt;&gt;0,'ORDEN DE CUARENTENA'!$H$7,"")</f>
        <v/>
      </c>
      <c r="J83" s="151" t="str">
        <f>IF(U83&lt;&gt;0,'ORDEN DE CUARENTENA'!$H$9,"")</f>
        <v/>
      </c>
      <c r="K83" s="151" t="str">
        <f>IF(U83&lt;&gt;0,'ORDEN DE CUARENTENA'!$Q$9,"")</f>
        <v/>
      </c>
      <c r="L83" s="151" t="str">
        <f>IFERROR(VLOOKUP(U83,Item[],4,FALSE),IFERROR(VLOOKUP(U83,Item2[],4,FALSE),""))</f>
        <v/>
      </c>
      <c r="M83" s="151" t="str">
        <f>IFERROR(VLOOKUP(U83,Item[],5,FALSE),IFERROR(VLOOKUP(U83,Item2[],5,FALSE),""))</f>
        <v/>
      </c>
      <c r="N83" s="151" t="str">
        <f>IFERROR(VLOOKUP(W83,SuscepEARs[],2,FALSE),"")</f>
        <v/>
      </c>
      <c r="O83" s="151" t="str">
        <f>IFERROR(VLOOKUP(DatosAll[[#This Row],[ESPECIE]],CITES[],2,FALSE),"")</f>
        <v/>
      </c>
      <c r="P83" s="151">
        <f>IFERROR(VLOOKUP(T83,Hallazgo[],2,FALSE),"")</f>
        <v>0</v>
      </c>
      <c r="Q83" s="151">
        <f>IFERROR(VLOOKUP(T83,Hallazgo[],3,FALSE),"")</f>
        <v>0</v>
      </c>
      <c r="R83" s="151">
        <f>IFERROR(VLOOKUP(T83,Hallazgo[],4,FALSE),"")</f>
        <v>0</v>
      </c>
      <c r="S83" s="151">
        <f>IFERROR(VLOOKUP(T83,Hallazgo[],5,FALSE),"")</f>
        <v>0</v>
      </c>
      <c r="T83" s="151">
        <f>'Acuario (Arribado - mortalidad)'!C183</f>
        <v>0</v>
      </c>
      <c r="U83" s="151">
        <f>'Acuario (Arribado - mortalidad)'!B183</f>
        <v>0</v>
      </c>
      <c r="V83" s="151" t="str">
        <f>'Acuario (Arribado - mortalidad)'!D183</f>
        <v/>
      </c>
      <c r="W83" s="151" t="str">
        <f>'Acuario (Arribado - mortalidad)'!E183</f>
        <v/>
      </c>
      <c r="X83" s="151">
        <f>'Acuario (Arribado - mortalidad)'!F183</f>
        <v>0</v>
      </c>
      <c r="Y83" s="151">
        <f>'Acuario (Arribado - mortalidad)'!H183</f>
        <v>0</v>
      </c>
      <c r="Z83" s="151">
        <f>'Acuario (Arribado - mortalidad)'!I183</f>
        <v>0</v>
      </c>
      <c r="AA83" s="151">
        <f>'Acuario (Arribado - mortalidad)'!J183</f>
        <v>0</v>
      </c>
      <c r="AB83" s="151" t="str">
        <f>'Acuario (Arribado - mortalidad)'!K183</f>
        <v/>
      </c>
      <c r="AC83" s="320" t="str">
        <f>IFERROR(('Acuario (Arribado - mortalidad)'!K183/DatosAll[[#This Row],[N_INDIVIDUOS]])*100,"")</f>
        <v/>
      </c>
      <c r="AD83" s="320" t="str">
        <f>IFERROR(('Acuario (Arribado - mortalidad)'!O183/DatosAll[[#This Row],[N_INDIVIDUOS]])*100,"")</f>
        <v/>
      </c>
      <c r="AE83" s="320" t="str">
        <f>IFERROR(('Acuario (Arribado - mortalidad)'!BG183/DatosAll[[#This Row],[N_INDIVIDUOS]])*100,"")</f>
        <v/>
      </c>
      <c r="AF83" s="320" t="str">
        <f>IFERROR(('Acuario (Arribado - mortalidad)'!BH183/DatosAll[[#This Row],[N_INDIVIDUOS]])*100,"")</f>
        <v/>
      </c>
      <c r="AG83" s="151">
        <f>'Acuario (Arribado - mortalidad)'!M183</f>
        <v>0</v>
      </c>
      <c r="AH83" s="151" t="str">
        <f>'Acuario (Arribado - mortalidad)'!G183</f>
        <v/>
      </c>
      <c r="AI83" s="151">
        <f>'Acuario (Arribado - mortalidad)'!O183</f>
        <v>0</v>
      </c>
      <c r="AJ83" s="151">
        <f>'Acuario (Arribado - mortalidad)'!P183</f>
        <v>0</v>
      </c>
      <c r="AK83" s="151">
        <f>'Acuario (Arribado - mortalidad)'!Q183</f>
        <v>0</v>
      </c>
      <c r="AL83" s="151">
        <f>'Acuario (Arribado - mortalidad)'!R183</f>
        <v>0</v>
      </c>
      <c r="AM83" s="151">
        <f>'Acuario (Arribado - mortalidad)'!S183</f>
        <v>0</v>
      </c>
      <c r="AN83" s="151">
        <f>'Acuario (Arribado - mortalidad)'!T183</f>
        <v>0</v>
      </c>
      <c r="AO83" s="151">
        <f>'Acuario (Arribado - mortalidad)'!U183</f>
        <v>0</v>
      </c>
      <c r="AP83" s="151">
        <f>'Acuario (Arribado - mortalidad)'!V183</f>
        <v>0</v>
      </c>
      <c r="AQ83" s="151">
        <f>'Acuario (Arribado - mortalidad)'!W183</f>
        <v>0</v>
      </c>
      <c r="AR83" s="151">
        <f>'Acuario (Arribado - mortalidad)'!X183</f>
        <v>0</v>
      </c>
      <c r="AS83" s="151">
        <f>'Acuario (Arribado - mortalidad)'!Y183</f>
        <v>0</v>
      </c>
      <c r="AT83" s="151">
        <f>'Acuario (Arribado - mortalidad)'!Z183</f>
        <v>0</v>
      </c>
      <c r="AU83" s="151">
        <f>'Acuario (Arribado - mortalidad)'!AA183</f>
        <v>0</v>
      </c>
      <c r="AV83" s="151">
        <f>'Acuario (Arribado - mortalidad)'!AB183</f>
        <v>0</v>
      </c>
      <c r="AW83" s="151">
        <f>'Acuario (Arribado - mortalidad)'!AC183</f>
        <v>0</v>
      </c>
      <c r="AX83" s="151">
        <f>'Acuario (Arribado - mortalidad)'!AD183</f>
        <v>0</v>
      </c>
      <c r="AY83" s="151">
        <f>'Acuario (Arribado - mortalidad)'!AE183</f>
        <v>0</v>
      </c>
      <c r="AZ83" s="151">
        <f>'Acuario (Arribado - mortalidad)'!AF183</f>
        <v>0</v>
      </c>
      <c r="BA83" s="151">
        <f>'Acuario (Arribado - mortalidad)'!AG183</f>
        <v>0</v>
      </c>
      <c r="BB83" s="151">
        <f>'Acuario (Arribado - mortalidad)'!AH183</f>
        <v>0</v>
      </c>
      <c r="BC83" s="151">
        <f>'Acuario (Arribado - mortalidad)'!AI183</f>
        <v>0</v>
      </c>
      <c r="BD83" s="151">
        <f>'Acuario (Arribado - mortalidad)'!AJ183</f>
        <v>0</v>
      </c>
      <c r="BE83" s="151">
        <f>'Acuario (Arribado - mortalidad)'!AK183</f>
        <v>0</v>
      </c>
      <c r="BF83" s="151">
        <f>'Acuario (Arribado - mortalidad)'!AL183</f>
        <v>0</v>
      </c>
      <c r="BG83" s="151">
        <f>'Acuario (Arribado - mortalidad)'!AM183</f>
        <v>0</v>
      </c>
      <c r="BH83" s="151">
        <f>'Acuario (Arribado - mortalidad)'!AN183</f>
        <v>0</v>
      </c>
      <c r="BI83" s="151">
        <f>'Acuario (Arribado - mortalidad)'!AO183</f>
        <v>0</v>
      </c>
      <c r="BJ83" s="151">
        <f>'Acuario (Arribado - mortalidad)'!AP183</f>
        <v>0</v>
      </c>
      <c r="BK83" s="151">
        <f>'Acuario (Arribado - mortalidad)'!AQ183</f>
        <v>0</v>
      </c>
      <c r="BL83" s="151">
        <f>'Acuario (Arribado - mortalidad)'!AR183</f>
        <v>0</v>
      </c>
      <c r="BM83" s="151" t="str">
        <f>'Acuario (Arribado - mortalidad)'!AS183</f>
        <v/>
      </c>
      <c r="BN83" s="151">
        <f>'Acuario (Arribado - mortalidad)'!AT183</f>
        <v>0</v>
      </c>
      <c r="BO83" s="151">
        <f>'Acuario (Arribado - mortalidad)'!AU183</f>
        <v>0</v>
      </c>
      <c r="BP83" s="151">
        <f>'Acuario (Arribado - mortalidad)'!AV183</f>
        <v>0</v>
      </c>
      <c r="BQ83" s="151" t="str">
        <f>'Acuario (Arribado - mortalidad)'!AW183</f>
        <v/>
      </c>
      <c r="BR83" s="151">
        <f>'Acuario (Arribado - mortalidad)'!AX183</f>
        <v>0</v>
      </c>
      <c r="BS83" s="151">
        <f>'Acuario (Arribado - mortalidad)'!AY183</f>
        <v>0</v>
      </c>
      <c r="BT83" s="151" t="str">
        <f>'Acuario (Arribado - mortalidad)'!AZ183</f>
        <v/>
      </c>
      <c r="BU83" s="151" t="str">
        <f>'Acuario (Arribado - mortalidad)'!BA183</f>
        <v/>
      </c>
      <c r="BV83" s="151" t="str">
        <f>'Acuario (Arribado - mortalidad)'!BB183</f>
        <v/>
      </c>
      <c r="BW83" s="151" t="str">
        <f>'Acuario (Arribado - mortalidad)'!BC183</f>
        <v/>
      </c>
      <c r="BX83" s="151">
        <f>'Acuario (Arribado - mortalidad)'!BD183</f>
        <v>0</v>
      </c>
      <c r="BY83" s="151" t="str">
        <f>'Acuario (Arribado - mortalidad)'!BE183</f>
        <v/>
      </c>
      <c r="BZ83" s="22" t="str">
        <f>'Acuario (Arribado - mortalidad)'!BF183</f>
        <v/>
      </c>
      <c r="CA83" s="151" t="str">
        <f>IF(U83&lt;&gt;0,'Acuario (Arribado - mortalidad)'!$M$5,"")</f>
        <v/>
      </c>
    </row>
    <row r="84" spans="1:79" x14ac:dyDescent="0.25">
      <c r="A84" s="313" t="str">
        <f>IF(U84&lt;&gt;0,'ORDEN DE CUARENTENA'!$AE$2,"")</f>
        <v/>
      </c>
      <c r="B84" s="184" t="str">
        <f>IF(U84&lt;&gt;0,'ORDEN DE CUARENTENA'!$AE$3,"")</f>
        <v/>
      </c>
      <c r="C84" s="168" t="str">
        <f t="shared" si="2"/>
        <v/>
      </c>
      <c r="D84" s="315" t="str">
        <f>IF(U84&lt;&gt;0,'ORDEN DE CUARENTENA'!$I$6,"")</f>
        <v/>
      </c>
      <c r="E84" s="168" t="str">
        <f>IF(U84&lt;&gt;0,TEXT('ORDEN DE CUARENTENA'!$I$6,"aaa"),"")</f>
        <v/>
      </c>
      <c r="F84" s="167" t="str">
        <f>IF(U84&lt;&gt;0,TEXT('ORDEN DE CUARENTENA'!$I$6,"dd"),"")</f>
        <v/>
      </c>
      <c r="G84" s="166" t="str">
        <f>IF(U84&lt;&gt;0,TEXT('ORDEN DE CUARENTENA'!$I$6,"mm"),"")</f>
        <v/>
      </c>
      <c r="H84" s="165" t="str">
        <f>IF(U84&lt;&gt;0,TEXT('ORDEN DE CUARENTENA'!$I$6,"yyy"),"")</f>
        <v/>
      </c>
      <c r="I84" s="151" t="str">
        <f>IF(U84&lt;&gt;0,'ORDEN DE CUARENTENA'!$H$7,"")</f>
        <v/>
      </c>
      <c r="J84" s="151" t="str">
        <f>IF(U84&lt;&gt;0,'ORDEN DE CUARENTENA'!$H$9,"")</f>
        <v/>
      </c>
      <c r="K84" s="151" t="str">
        <f>IF(U84&lt;&gt;0,'ORDEN DE CUARENTENA'!$Q$9,"")</f>
        <v/>
      </c>
      <c r="L84" s="151" t="str">
        <f>IFERROR(VLOOKUP(U84,Item[],4,FALSE),IFERROR(VLOOKUP(U84,Item2[],4,FALSE),""))</f>
        <v/>
      </c>
      <c r="M84" s="151" t="str">
        <f>IFERROR(VLOOKUP(U84,Item[],5,FALSE),IFERROR(VLOOKUP(U84,Item2[],5,FALSE),""))</f>
        <v/>
      </c>
      <c r="N84" s="151" t="str">
        <f>IFERROR(VLOOKUP(W84,SuscepEARs[],2,FALSE),"")</f>
        <v/>
      </c>
      <c r="O84" s="151" t="str">
        <f>IFERROR(VLOOKUP(DatosAll[[#This Row],[ESPECIE]],CITES[],2,FALSE),"")</f>
        <v/>
      </c>
      <c r="P84" s="151">
        <f>IFERROR(VLOOKUP(T84,Hallazgo[],2,FALSE),"")</f>
        <v>0</v>
      </c>
      <c r="Q84" s="151">
        <f>IFERROR(VLOOKUP(T84,Hallazgo[],3,FALSE),"")</f>
        <v>0</v>
      </c>
      <c r="R84" s="151">
        <f>IFERROR(VLOOKUP(T84,Hallazgo[],4,FALSE),"")</f>
        <v>0</v>
      </c>
      <c r="S84" s="151">
        <f>IFERROR(VLOOKUP(T84,Hallazgo[],5,FALSE),"")</f>
        <v>0</v>
      </c>
      <c r="T84" s="151">
        <f>'Acuario (Arribado - mortalidad)'!C184</f>
        <v>0</v>
      </c>
      <c r="U84" s="151">
        <f>'Acuario (Arribado - mortalidad)'!B184</f>
        <v>0</v>
      </c>
      <c r="V84" s="151" t="str">
        <f>'Acuario (Arribado - mortalidad)'!D184</f>
        <v/>
      </c>
      <c r="W84" s="151" t="str">
        <f>'Acuario (Arribado - mortalidad)'!E184</f>
        <v/>
      </c>
      <c r="X84" s="151">
        <f>'Acuario (Arribado - mortalidad)'!F184</f>
        <v>0</v>
      </c>
      <c r="Y84" s="151">
        <f>'Acuario (Arribado - mortalidad)'!H184</f>
        <v>0</v>
      </c>
      <c r="Z84" s="151">
        <f>'Acuario (Arribado - mortalidad)'!I184</f>
        <v>0</v>
      </c>
      <c r="AA84" s="151">
        <f>'Acuario (Arribado - mortalidad)'!J184</f>
        <v>0</v>
      </c>
      <c r="AB84" s="151" t="str">
        <f>'Acuario (Arribado - mortalidad)'!K184</f>
        <v/>
      </c>
      <c r="AC84" s="320" t="str">
        <f>IFERROR(('Acuario (Arribado - mortalidad)'!K184/DatosAll[[#This Row],[N_INDIVIDUOS]])*100,"")</f>
        <v/>
      </c>
      <c r="AD84" s="320" t="str">
        <f>IFERROR(('Acuario (Arribado - mortalidad)'!O184/DatosAll[[#This Row],[N_INDIVIDUOS]])*100,"")</f>
        <v/>
      </c>
      <c r="AE84" s="320" t="str">
        <f>IFERROR(('Acuario (Arribado - mortalidad)'!BG184/DatosAll[[#This Row],[N_INDIVIDUOS]])*100,"")</f>
        <v/>
      </c>
      <c r="AF84" s="320" t="str">
        <f>IFERROR(('Acuario (Arribado - mortalidad)'!BH184/DatosAll[[#This Row],[N_INDIVIDUOS]])*100,"")</f>
        <v/>
      </c>
      <c r="AG84" s="151">
        <f>'Acuario (Arribado - mortalidad)'!M184</f>
        <v>0</v>
      </c>
      <c r="AH84" s="151" t="str">
        <f>'Acuario (Arribado - mortalidad)'!G184</f>
        <v/>
      </c>
      <c r="AI84" s="151">
        <f>'Acuario (Arribado - mortalidad)'!O184</f>
        <v>0</v>
      </c>
      <c r="AJ84" s="151">
        <f>'Acuario (Arribado - mortalidad)'!P184</f>
        <v>0</v>
      </c>
      <c r="AK84" s="151">
        <f>'Acuario (Arribado - mortalidad)'!Q184</f>
        <v>0</v>
      </c>
      <c r="AL84" s="151">
        <f>'Acuario (Arribado - mortalidad)'!R184</f>
        <v>0</v>
      </c>
      <c r="AM84" s="151">
        <f>'Acuario (Arribado - mortalidad)'!S184</f>
        <v>0</v>
      </c>
      <c r="AN84" s="151">
        <f>'Acuario (Arribado - mortalidad)'!T184</f>
        <v>0</v>
      </c>
      <c r="AO84" s="151">
        <f>'Acuario (Arribado - mortalidad)'!U184</f>
        <v>0</v>
      </c>
      <c r="AP84" s="151">
        <f>'Acuario (Arribado - mortalidad)'!V184</f>
        <v>0</v>
      </c>
      <c r="AQ84" s="151">
        <f>'Acuario (Arribado - mortalidad)'!W184</f>
        <v>0</v>
      </c>
      <c r="AR84" s="151">
        <f>'Acuario (Arribado - mortalidad)'!X184</f>
        <v>0</v>
      </c>
      <c r="AS84" s="151">
        <f>'Acuario (Arribado - mortalidad)'!Y184</f>
        <v>0</v>
      </c>
      <c r="AT84" s="151">
        <f>'Acuario (Arribado - mortalidad)'!Z184</f>
        <v>0</v>
      </c>
      <c r="AU84" s="151">
        <f>'Acuario (Arribado - mortalidad)'!AA184</f>
        <v>0</v>
      </c>
      <c r="AV84" s="151">
        <f>'Acuario (Arribado - mortalidad)'!AB184</f>
        <v>0</v>
      </c>
      <c r="AW84" s="151">
        <f>'Acuario (Arribado - mortalidad)'!AC184</f>
        <v>0</v>
      </c>
      <c r="AX84" s="151">
        <f>'Acuario (Arribado - mortalidad)'!AD184</f>
        <v>0</v>
      </c>
      <c r="AY84" s="151">
        <f>'Acuario (Arribado - mortalidad)'!AE184</f>
        <v>0</v>
      </c>
      <c r="AZ84" s="151">
        <f>'Acuario (Arribado - mortalidad)'!AF184</f>
        <v>0</v>
      </c>
      <c r="BA84" s="151">
        <f>'Acuario (Arribado - mortalidad)'!AG184</f>
        <v>0</v>
      </c>
      <c r="BB84" s="151">
        <f>'Acuario (Arribado - mortalidad)'!AH184</f>
        <v>0</v>
      </c>
      <c r="BC84" s="151">
        <f>'Acuario (Arribado - mortalidad)'!AI184</f>
        <v>0</v>
      </c>
      <c r="BD84" s="151">
        <f>'Acuario (Arribado - mortalidad)'!AJ184</f>
        <v>0</v>
      </c>
      <c r="BE84" s="151">
        <f>'Acuario (Arribado - mortalidad)'!AK184</f>
        <v>0</v>
      </c>
      <c r="BF84" s="151">
        <f>'Acuario (Arribado - mortalidad)'!AL184</f>
        <v>0</v>
      </c>
      <c r="BG84" s="151">
        <f>'Acuario (Arribado - mortalidad)'!AM184</f>
        <v>0</v>
      </c>
      <c r="BH84" s="151">
        <f>'Acuario (Arribado - mortalidad)'!AN184</f>
        <v>0</v>
      </c>
      <c r="BI84" s="151">
        <f>'Acuario (Arribado - mortalidad)'!AO184</f>
        <v>0</v>
      </c>
      <c r="BJ84" s="151">
        <f>'Acuario (Arribado - mortalidad)'!AP184</f>
        <v>0</v>
      </c>
      <c r="BK84" s="151">
        <f>'Acuario (Arribado - mortalidad)'!AQ184</f>
        <v>0</v>
      </c>
      <c r="BL84" s="151">
        <f>'Acuario (Arribado - mortalidad)'!AR184</f>
        <v>0</v>
      </c>
      <c r="BM84" s="151" t="str">
        <f>'Acuario (Arribado - mortalidad)'!AS184</f>
        <v/>
      </c>
      <c r="BN84" s="151">
        <f>'Acuario (Arribado - mortalidad)'!AT184</f>
        <v>0</v>
      </c>
      <c r="BO84" s="151">
        <f>'Acuario (Arribado - mortalidad)'!AU184</f>
        <v>0</v>
      </c>
      <c r="BP84" s="151">
        <f>'Acuario (Arribado - mortalidad)'!AV184</f>
        <v>0</v>
      </c>
      <c r="BQ84" s="151" t="str">
        <f>'Acuario (Arribado - mortalidad)'!AW184</f>
        <v/>
      </c>
      <c r="BR84" s="151">
        <f>'Acuario (Arribado - mortalidad)'!AX184</f>
        <v>0</v>
      </c>
      <c r="BS84" s="151">
        <f>'Acuario (Arribado - mortalidad)'!AY184</f>
        <v>0</v>
      </c>
      <c r="BT84" s="151" t="str">
        <f>'Acuario (Arribado - mortalidad)'!AZ184</f>
        <v/>
      </c>
      <c r="BU84" s="151" t="str">
        <f>'Acuario (Arribado - mortalidad)'!BA184</f>
        <v/>
      </c>
      <c r="BV84" s="151" t="str">
        <f>'Acuario (Arribado - mortalidad)'!BB184</f>
        <v/>
      </c>
      <c r="BW84" s="151" t="str">
        <f>'Acuario (Arribado - mortalidad)'!BC184</f>
        <v/>
      </c>
      <c r="BX84" s="151">
        <f>'Acuario (Arribado - mortalidad)'!BD184</f>
        <v>0</v>
      </c>
      <c r="BY84" s="151" t="str">
        <f>'Acuario (Arribado - mortalidad)'!BE184</f>
        <v/>
      </c>
      <c r="BZ84" s="22" t="str">
        <f>'Acuario (Arribado - mortalidad)'!BF184</f>
        <v/>
      </c>
      <c r="CA84" s="151" t="str">
        <f>IF(U84&lt;&gt;0,'Acuario (Arribado - mortalidad)'!$M$5,"")</f>
        <v/>
      </c>
    </row>
    <row r="85" spans="1:79" x14ac:dyDescent="0.25">
      <c r="A85" s="313" t="str">
        <f>IF(U85&lt;&gt;0,'ORDEN DE CUARENTENA'!$AE$2,"")</f>
        <v/>
      </c>
      <c r="B85" s="184" t="str">
        <f>IF(U85&lt;&gt;0,'ORDEN DE CUARENTENA'!$AE$3,"")</f>
        <v/>
      </c>
      <c r="C85" s="168" t="str">
        <f t="shared" si="2"/>
        <v/>
      </c>
      <c r="D85" s="315" t="str">
        <f>IF(U85&lt;&gt;0,'ORDEN DE CUARENTENA'!$I$6,"")</f>
        <v/>
      </c>
      <c r="E85" s="168" t="str">
        <f>IF(U85&lt;&gt;0,TEXT('ORDEN DE CUARENTENA'!$I$6,"aaa"),"")</f>
        <v/>
      </c>
      <c r="F85" s="167" t="str">
        <f>IF(U85&lt;&gt;0,TEXT('ORDEN DE CUARENTENA'!$I$6,"dd"),"")</f>
        <v/>
      </c>
      <c r="G85" s="166" t="str">
        <f>IF(U85&lt;&gt;0,TEXT('ORDEN DE CUARENTENA'!$I$6,"mm"),"")</f>
        <v/>
      </c>
      <c r="H85" s="165" t="str">
        <f>IF(U85&lt;&gt;0,TEXT('ORDEN DE CUARENTENA'!$I$6,"yyy"),"")</f>
        <v/>
      </c>
      <c r="I85" s="151" t="str">
        <f>IF(U85&lt;&gt;0,'ORDEN DE CUARENTENA'!$H$7,"")</f>
        <v/>
      </c>
      <c r="J85" s="151" t="str">
        <f>IF(U85&lt;&gt;0,'ORDEN DE CUARENTENA'!$H$9,"")</f>
        <v/>
      </c>
      <c r="K85" s="151" t="str">
        <f>IF(U85&lt;&gt;0,'ORDEN DE CUARENTENA'!$Q$9,"")</f>
        <v/>
      </c>
      <c r="L85" s="151" t="str">
        <f>IFERROR(VLOOKUP(U85,Item[],4,FALSE),IFERROR(VLOOKUP(U85,Item2[],4,FALSE),""))</f>
        <v/>
      </c>
      <c r="M85" s="151" t="str">
        <f>IFERROR(VLOOKUP(U85,Item[],5,FALSE),IFERROR(VLOOKUP(U85,Item2[],5,FALSE),""))</f>
        <v/>
      </c>
      <c r="N85" s="151" t="str">
        <f>IFERROR(VLOOKUP(W85,SuscepEARs[],2,FALSE),"")</f>
        <v/>
      </c>
      <c r="O85" s="151" t="str">
        <f>IFERROR(VLOOKUP(DatosAll[[#This Row],[ESPECIE]],CITES[],2,FALSE),"")</f>
        <v/>
      </c>
      <c r="P85" s="151">
        <f>IFERROR(VLOOKUP(T85,Hallazgo[],2,FALSE),"")</f>
        <v>0</v>
      </c>
      <c r="Q85" s="151">
        <f>IFERROR(VLOOKUP(T85,Hallazgo[],3,FALSE),"")</f>
        <v>0</v>
      </c>
      <c r="R85" s="151">
        <f>IFERROR(VLOOKUP(T85,Hallazgo[],4,FALSE),"")</f>
        <v>0</v>
      </c>
      <c r="S85" s="151">
        <f>IFERROR(VLOOKUP(T85,Hallazgo[],5,FALSE),"")</f>
        <v>0</v>
      </c>
      <c r="T85" s="151">
        <f>'Acuario (Arribado - mortalidad)'!C185</f>
        <v>0</v>
      </c>
      <c r="U85" s="151">
        <f>'Acuario (Arribado - mortalidad)'!B185</f>
        <v>0</v>
      </c>
      <c r="V85" s="151" t="str">
        <f>'Acuario (Arribado - mortalidad)'!D185</f>
        <v/>
      </c>
      <c r="W85" s="151" t="str">
        <f>'Acuario (Arribado - mortalidad)'!E185</f>
        <v/>
      </c>
      <c r="X85" s="151">
        <f>'Acuario (Arribado - mortalidad)'!F185</f>
        <v>0</v>
      </c>
      <c r="Y85" s="151">
        <f>'Acuario (Arribado - mortalidad)'!H185</f>
        <v>0</v>
      </c>
      <c r="Z85" s="151">
        <f>'Acuario (Arribado - mortalidad)'!I185</f>
        <v>0</v>
      </c>
      <c r="AA85" s="151">
        <f>'Acuario (Arribado - mortalidad)'!J185</f>
        <v>0</v>
      </c>
      <c r="AB85" s="151" t="str">
        <f>'Acuario (Arribado - mortalidad)'!K185</f>
        <v/>
      </c>
      <c r="AC85" s="320" t="str">
        <f>IFERROR(('Acuario (Arribado - mortalidad)'!K185/DatosAll[[#This Row],[N_INDIVIDUOS]])*100,"")</f>
        <v/>
      </c>
      <c r="AD85" s="320" t="str">
        <f>IFERROR(('Acuario (Arribado - mortalidad)'!O185/DatosAll[[#This Row],[N_INDIVIDUOS]])*100,"")</f>
        <v/>
      </c>
      <c r="AE85" s="320" t="str">
        <f>IFERROR(('Acuario (Arribado - mortalidad)'!BG185/DatosAll[[#This Row],[N_INDIVIDUOS]])*100,"")</f>
        <v/>
      </c>
      <c r="AF85" s="320" t="str">
        <f>IFERROR(('Acuario (Arribado - mortalidad)'!BH185/DatosAll[[#This Row],[N_INDIVIDUOS]])*100,"")</f>
        <v/>
      </c>
      <c r="AG85" s="151">
        <f>'Acuario (Arribado - mortalidad)'!M185</f>
        <v>0</v>
      </c>
      <c r="AH85" s="151" t="str">
        <f>'Acuario (Arribado - mortalidad)'!G185</f>
        <v/>
      </c>
      <c r="AI85" s="151">
        <f>'Acuario (Arribado - mortalidad)'!O185</f>
        <v>0</v>
      </c>
      <c r="AJ85" s="151">
        <f>'Acuario (Arribado - mortalidad)'!P185</f>
        <v>0</v>
      </c>
      <c r="AK85" s="151">
        <f>'Acuario (Arribado - mortalidad)'!Q185</f>
        <v>0</v>
      </c>
      <c r="AL85" s="151">
        <f>'Acuario (Arribado - mortalidad)'!R185</f>
        <v>0</v>
      </c>
      <c r="AM85" s="151">
        <f>'Acuario (Arribado - mortalidad)'!S185</f>
        <v>0</v>
      </c>
      <c r="AN85" s="151">
        <f>'Acuario (Arribado - mortalidad)'!T185</f>
        <v>0</v>
      </c>
      <c r="AO85" s="151">
        <f>'Acuario (Arribado - mortalidad)'!U185</f>
        <v>0</v>
      </c>
      <c r="AP85" s="151">
        <f>'Acuario (Arribado - mortalidad)'!V185</f>
        <v>0</v>
      </c>
      <c r="AQ85" s="151">
        <f>'Acuario (Arribado - mortalidad)'!W185</f>
        <v>0</v>
      </c>
      <c r="AR85" s="151">
        <f>'Acuario (Arribado - mortalidad)'!X185</f>
        <v>0</v>
      </c>
      <c r="AS85" s="151">
        <f>'Acuario (Arribado - mortalidad)'!Y185</f>
        <v>0</v>
      </c>
      <c r="AT85" s="151">
        <f>'Acuario (Arribado - mortalidad)'!Z185</f>
        <v>0</v>
      </c>
      <c r="AU85" s="151">
        <f>'Acuario (Arribado - mortalidad)'!AA185</f>
        <v>0</v>
      </c>
      <c r="AV85" s="151">
        <f>'Acuario (Arribado - mortalidad)'!AB185</f>
        <v>0</v>
      </c>
      <c r="AW85" s="151">
        <f>'Acuario (Arribado - mortalidad)'!AC185</f>
        <v>0</v>
      </c>
      <c r="AX85" s="151">
        <f>'Acuario (Arribado - mortalidad)'!AD185</f>
        <v>0</v>
      </c>
      <c r="AY85" s="151">
        <f>'Acuario (Arribado - mortalidad)'!AE185</f>
        <v>0</v>
      </c>
      <c r="AZ85" s="151">
        <f>'Acuario (Arribado - mortalidad)'!AF185</f>
        <v>0</v>
      </c>
      <c r="BA85" s="151">
        <f>'Acuario (Arribado - mortalidad)'!AG185</f>
        <v>0</v>
      </c>
      <c r="BB85" s="151">
        <f>'Acuario (Arribado - mortalidad)'!AH185</f>
        <v>0</v>
      </c>
      <c r="BC85" s="151">
        <f>'Acuario (Arribado - mortalidad)'!AI185</f>
        <v>0</v>
      </c>
      <c r="BD85" s="151">
        <f>'Acuario (Arribado - mortalidad)'!AJ185</f>
        <v>0</v>
      </c>
      <c r="BE85" s="151">
        <f>'Acuario (Arribado - mortalidad)'!AK185</f>
        <v>0</v>
      </c>
      <c r="BF85" s="151">
        <f>'Acuario (Arribado - mortalidad)'!AL185</f>
        <v>0</v>
      </c>
      <c r="BG85" s="151">
        <f>'Acuario (Arribado - mortalidad)'!AM185</f>
        <v>0</v>
      </c>
      <c r="BH85" s="151">
        <f>'Acuario (Arribado - mortalidad)'!AN185</f>
        <v>0</v>
      </c>
      <c r="BI85" s="151">
        <f>'Acuario (Arribado - mortalidad)'!AO185</f>
        <v>0</v>
      </c>
      <c r="BJ85" s="151">
        <f>'Acuario (Arribado - mortalidad)'!AP185</f>
        <v>0</v>
      </c>
      <c r="BK85" s="151">
        <f>'Acuario (Arribado - mortalidad)'!AQ185</f>
        <v>0</v>
      </c>
      <c r="BL85" s="151">
        <f>'Acuario (Arribado - mortalidad)'!AR185</f>
        <v>0</v>
      </c>
      <c r="BM85" s="151" t="str">
        <f>'Acuario (Arribado - mortalidad)'!AS185</f>
        <v/>
      </c>
      <c r="BN85" s="151">
        <f>'Acuario (Arribado - mortalidad)'!AT185</f>
        <v>0</v>
      </c>
      <c r="BO85" s="151">
        <f>'Acuario (Arribado - mortalidad)'!AU185</f>
        <v>0</v>
      </c>
      <c r="BP85" s="151">
        <f>'Acuario (Arribado - mortalidad)'!AV185</f>
        <v>0</v>
      </c>
      <c r="BQ85" s="151" t="str">
        <f>'Acuario (Arribado - mortalidad)'!AW185</f>
        <v/>
      </c>
      <c r="BR85" s="151">
        <f>'Acuario (Arribado - mortalidad)'!AX185</f>
        <v>0</v>
      </c>
      <c r="BS85" s="151">
        <f>'Acuario (Arribado - mortalidad)'!AY185</f>
        <v>0</v>
      </c>
      <c r="BT85" s="151" t="str">
        <f>'Acuario (Arribado - mortalidad)'!AZ185</f>
        <v/>
      </c>
      <c r="BU85" s="151" t="str">
        <f>'Acuario (Arribado - mortalidad)'!BA185</f>
        <v/>
      </c>
      <c r="BV85" s="151" t="str">
        <f>'Acuario (Arribado - mortalidad)'!BB185</f>
        <v/>
      </c>
      <c r="BW85" s="151" t="str">
        <f>'Acuario (Arribado - mortalidad)'!BC185</f>
        <v/>
      </c>
      <c r="BX85" s="151">
        <f>'Acuario (Arribado - mortalidad)'!BD185</f>
        <v>0</v>
      </c>
      <c r="BY85" s="151" t="str">
        <f>'Acuario (Arribado - mortalidad)'!BE185</f>
        <v/>
      </c>
      <c r="BZ85" s="22" t="str">
        <f>'Acuario (Arribado - mortalidad)'!BF185</f>
        <v/>
      </c>
      <c r="CA85" s="151" t="str">
        <f>IF(U85&lt;&gt;0,'Acuario (Arribado - mortalidad)'!$M$5,"")</f>
        <v/>
      </c>
    </row>
    <row r="86" spans="1:79" x14ac:dyDescent="0.25">
      <c r="A86" s="313" t="str">
        <f>IF(U86&lt;&gt;0,'ORDEN DE CUARENTENA'!$AE$2,"")</f>
        <v/>
      </c>
      <c r="B86" s="184" t="str">
        <f>IF(U86&lt;&gt;0,'ORDEN DE CUARENTENA'!$AE$3,"")</f>
        <v/>
      </c>
      <c r="C86" s="168" t="str">
        <f t="shared" si="2"/>
        <v/>
      </c>
      <c r="D86" s="315" t="str">
        <f>IF(U86&lt;&gt;0,'ORDEN DE CUARENTENA'!$I$6,"")</f>
        <v/>
      </c>
      <c r="E86" s="168" t="str">
        <f>IF(U86&lt;&gt;0,TEXT('ORDEN DE CUARENTENA'!$I$6,"aaa"),"")</f>
        <v/>
      </c>
      <c r="F86" s="167" t="str">
        <f>IF(U86&lt;&gt;0,TEXT('ORDEN DE CUARENTENA'!$I$6,"dd"),"")</f>
        <v/>
      </c>
      <c r="G86" s="166" t="str">
        <f>IF(U86&lt;&gt;0,TEXT('ORDEN DE CUARENTENA'!$I$6,"mm"),"")</f>
        <v/>
      </c>
      <c r="H86" s="165" t="str">
        <f>IF(U86&lt;&gt;0,TEXT('ORDEN DE CUARENTENA'!$I$6,"yyy"),"")</f>
        <v/>
      </c>
      <c r="I86" s="151" t="str">
        <f>IF(U86&lt;&gt;0,'ORDEN DE CUARENTENA'!$H$7,"")</f>
        <v/>
      </c>
      <c r="J86" s="151" t="str">
        <f>IF(U86&lt;&gt;0,'ORDEN DE CUARENTENA'!$H$9,"")</f>
        <v/>
      </c>
      <c r="K86" s="151" t="str">
        <f>IF(U86&lt;&gt;0,'ORDEN DE CUARENTENA'!$Q$9,"")</f>
        <v/>
      </c>
      <c r="L86" s="151" t="str">
        <f>IFERROR(VLOOKUP(U86,Item[],4,FALSE),IFERROR(VLOOKUP(U86,Item2[],4,FALSE),""))</f>
        <v/>
      </c>
      <c r="M86" s="151" t="str">
        <f>IFERROR(VLOOKUP(U86,Item[],5,FALSE),IFERROR(VLOOKUP(U86,Item2[],5,FALSE),""))</f>
        <v/>
      </c>
      <c r="N86" s="151" t="str">
        <f>IFERROR(VLOOKUP(W86,SuscepEARs[],2,FALSE),"")</f>
        <v/>
      </c>
      <c r="O86" s="151" t="str">
        <f>IFERROR(VLOOKUP(DatosAll[[#This Row],[ESPECIE]],CITES[],2,FALSE),"")</f>
        <v/>
      </c>
      <c r="P86" s="151">
        <f>IFERROR(VLOOKUP(T86,Hallazgo[],2,FALSE),"")</f>
        <v>0</v>
      </c>
      <c r="Q86" s="151">
        <f>IFERROR(VLOOKUP(T86,Hallazgo[],3,FALSE),"")</f>
        <v>0</v>
      </c>
      <c r="R86" s="151">
        <f>IFERROR(VLOOKUP(T86,Hallazgo[],4,FALSE),"")</f>
        <v>0</v>
      </c>
      <c r="S86" s="151">
        <f>IFERROR(VLOOKUP(T86,Hallazgo[],5,FALSE),"")</f>
        <v>0</v>
      </c>
      <c r="T86" s="151">
        <f>'Acuario (Arribado - mortalidad)'!C186</f>
        <v>0</v>
      </c>
      <c r="U86" s="151">
        <f>'Acuario (Arribado - mortalidad)'!B186</f>
        <v>0</v>
      </c>
      <c r="V86" s="151" t="str">
        <f>'Acuario (Arribado - mortalidad)'!D186</f>
        <v/>
      </c>
      <c r="W86" s="151" t="str">
        <f>'Acuario (Arribado - mortalidad)'!E186</f>
        <v/>
      </c>
      <c r="X86" s="151">
        <f>'Acuario (Arribado - mortalidad)'!F186</f>
        <v>0</v>
      </c>
      <c r="Y86" s="151">
        <f>'Acuario (Arribado - mortalidad)'!H186</f>
        <v>0</v>
      </c>
      <c r="Z86" s="151">
        <f>'Acuario (Arribado - mortalidad)'!I186</f>
        <v>0</v>
      </c>
      <c r="AA86" s="151">
        <f>'Acuario (Arribado - mortalidad)'!J186</f>
        <v>0</v>
      </c>
      <c r="AB86" s="151" t="str">
        <f>'Acuario (Arribado - mortalidad)'!K186</f>
        <v/>
      </c>
      <c r="AC86" s="320" t="str">
        <f>IFERROR(('Acuario (Arribado - mortalidad)'!K186/DatosAll[[#This Row],[N_INDIVIDUOS]])*100,"")</f>
        <v/>
      </c>
      <c r="AD86" s="320" t="str">
        <f>IFERROR(('Acuario (Arribado - mortalidad)'!O186/DatosAll[[#This Row],[N_INDIVIDUOS]])*100,"")</f>
        <v/>
      </c>
      <c r="AE86" s="320" t="str">
        <f>IFERROR(('Acuario (Arribado - mortalidad)'!BG186/DatosAll[[#This Row],[N_INDIVIDUOS]])*100,"")</f>
        <v/>
      </c>
      <c r="AF86" s="320" t="str">
        <f>IFERROR(('Acuario (Arribado - mortalidad)'!BH186/DatosAll[[#This Row],[N_INDIVIDUOS]])*100,"")</f>
        <v/>
      </c>
      <c r="AG86" s="151">
        <f>'Acuario (Arribado - mortalidad)'!M186</f>
        <v>0</v>
      </c>
      <c r="AH86" s="151" t="str">
        <f>'Acuario (Arribado - mortalidad)'!G186</f>
        <v/>
      </c>
      <c r="AI86" s="151">
        <f>'Acuario (Arribado - mortalidad)'!O186</f>
        <v>0</v>
      </c>
      <c r="AJ86" s="151">
        <f>'Acuario (Arribado - mortalidad)'!P186</f>
        <v>0</v>
      </c>
      <c r="AK86" s="151">
        <f>'Acuario (Arribado - mortalidad)'!Q186</f>
        <v>0</v>
      </c>
      <c r="AL86" s="151">
        <f>'Acuario (Arribado - mortalidad)'!R186</f>
        <v>0</v>
      </c>
      <c r="AM86" s="151">
        <f>'Acuario (Arribado - mortalidad)'!S186</f>
        <v>0</v>
      </c>
      <c r="AN86" s="151">
        <f>'Acuario (Arribado - mortalidad)'!T186</f>
        <v>0</v>
      </c>
      <c r="AO86" s="151">
        <f>'Acuario (Arribado - mortalidad)'!U186</f>
        <v>0</v>
      </c>
      <c r="AP86" s="151">
        <f>'Acuario (Arribado - mortalidad)'!V186</f>
        <v>0</v>
      </c>
      <c r="AQ86" s="151">
        <f>'Acuario (Arribado - mortalidad)'!W186</f>
        <v>0</v>
      </c>
      <c r="AR86" s="151">
        <f>'Acuario (Arribado - mortalidad)'!X186</f>
        <v>0</v>
      </c>
      <c r="AS86" s="151">
        <f>'Acuario (Arribado - mortalidad)'!Y186</f>
        <v>0</v>
      </c>
      <c r="AT86" s="151">
        <f>'Acuario (Arribado - mortalidad)'!Z186</f>
        <v>0</v>
      </c>
      <c r="AU86" s="151">
        <f>'Acuario (Arribado - mortalidad)'!AA186</f>
        <v>0</v>
      </c>
      <c r="AV86" s="151">
        <f>'Acuario (Arribado - mortalidad)'!AB186</f>
        <v>0</v>
      </c>
      <c r="AW86" s="151">
        <f>'Acuario (Arribado - mortalidad)'!AC186</f>
        <v>0</v>
      </c>
      <c r="AX86" s="151">
        <f>'Acuario (Arribado - mortalidad)'!AD186</f>
        <v>0</v>
      </c>
      <c r="AY86" s="151">
        <f>'Acuario (Arribado - mortalidad)'!AE186</f>
        <v>0</v>
      </c>
      <c r="AZ86" s="151">
        <f>'Acuario (Arribado - mortalidad)'!AF186</f>
        <v>0</v>
      </c>
      <c r="BA86" s="151">
        <f>'Acuario (Arribado - mortalidad)'!AG186</f>
        <v>0</v>
      </c>
      <c r="BB86" s="151">
        <f>'Acuario (Arribado - mortalidad)'!AH186</f>
        <v>0</v>
      </c>
      <c r="BC86" s="151">
        <f>'Acuario (Arribado - mortalidad)'!AI186</f>
        <v>0</v>
      </c>
      <c r="BD86" s="151">
        <f>'Acuario (Arribado - mortalidad)'!AJ186</f>
        <v>0</v>
      </c>
      <c r="BE86" s="151">
        <f>'Acuario (Arribado - mortalidad)'!AK186</f>
        <v>0</v>
      </c>
      <c r="BF86" s="151">
        <f>'Acuario (Arribado - mortalidad)'!AL186</f>
        <v>0</v>
      </c>
      <c r="BG86" s="151">
        <f>'Acuario (Arribado - mortalidad)'!AM186</f>
        <v>0</v>
      </c>
      <c r="BH86" s="151">
        <f>'Acuario (Arribado - mortalidad)'!AN186</f>
        <v>0</v>
      </c>
      <c r="BI86" s="151">
        <f>'Acuario (Arribado - mortalidad)'!AO186</f>
        <v>0</v>
      </c>
      <c r="BJ86" s="151">
        <f>'Acuario (Arribado - mortalidad)'!AP186</f>
        <v>0</v>
      </c>
      <c r="BK86" s="151">
        <f>'Acuario (Arribado - mortalidad)'!AQ186</f>
        <v>0</v>
      </c>
      <c r="BL86" s="151">
        <f>'Acuario (Arribado - mortalidad)'!AR186</f>
        <v>0</v>
      </c>
      <c r="BM86" s="151" t="str">
        <f>'Acuario (Arribado - mortalidad)'!AS186</f>
        <v/>
      </c>
      <c r="BN86" s="151">
        <f>'Acuario (Arribado - mortalidad)'!AT186</f>
        <v>0</v>
      </c>
      <c r="BO86" s="151">
        <f>'Acuario (Arribado - mortalidad)'!AU186</f>
        <v>0</v>
      </c>
      <c r="BP86" s="151">
        <f>'Acuario (Arribado - mortalidad)'!AV186</f>
        <v>0</v>
      </c>
      <c r="BQ86" s="151" t="str">
        <f>'Acuario (Arribado - mortalidad)'!AW186</f>
        <v/>
      </c>
      <c r="BR86" s="151">
        <f>'Acuario (Arribado - mortalidad)'!AX186</f>
        <v>0</v>
      </c>
      <c r="BS86" s="151">
        <f>'Acuario (Arribado - mortalidad)'!AY186</f>
        <v>0</v>
      </c>
      <c r="BT86" s="151" t="str">
        <f>'Acuario (Arribado - mortalidad)'!AZ186</f>
        <v/>
      </c>
      <c r="BU86" s="151" t="str">
        <f>'Acuario (Arribado - mortalidad)'!BA186</f>
        <v/>
      </c>
      <c r="BV86" s="151" t="str">
        <f>'Acuario (Arribado - mortalidad)'!BB186</f>
        <v/>
      </c>
      <c r="BW86" s="151" t="str">
        <f>'Acuario (Arribado - mortalidad)'!BC186</f>
        <v/>
      </c>
      <c r="BX86" s="151">
        <f>'Acuario (Arribado - mortalidad)'!BD186</f>
        <v>0</v>
      </c>
      <c r="BY86" s="151" t="str">
        <f>'Acuario (Arribado - mortalidad)'!BE186</f>
        <v/>
      </c>
      <c r="BZ86" s="22" t="str">
        <f>'Acuario (Arribado - mortalidad)'!BF186</f>
        <v/>
      </c>
      <c r="CA86" s="151" t="str">
        <f>IF(U86&lt;&gt;0,'Acuario (Arribado - mortalidad)'!$M$5,"")</f>
        <v/>
      </c>
    </row>
    <row r="87" spans="1:79" x14ac:dyDescent="0.25">
      <c r="A87" s="313" t="str">
        <f>IF(U87&lt;&gt;0,'ORDEN DE CUARENTENA'!$AE$2,"")</f>
        <v/>
      </c>
      <c r="B87" s="184" t="str">
        <f>IF(U87&lt;&gt;0,'ORDEN DE CUARENTENA'!$AE$3,"")</f>
        <v/>
      </c>
      <c r="C87" s="168" t="str">
        <f t="shared" si="2"/>
        <v/>
      </c>
      <c r="D87" s="315" t="str">
        <f>IF(U87&lt;&gt;0,'ORDEN DE CUARENTENA'!$I$6,"")</f>
        <v/>
      </c>
      <c r="E87" s="168" t="str">
        <f>IF(U87&lt;&gt;0,TEXT('ORDEN DE CUARENTENA'!$I$6,"aaa"),"")</f>
        <v/>
      </c>
      <c r="F87" s="167" t="str">
        <f>IF(U87&lt;&gt;0,TEXT('ORDEN DE CUARENTENA'!$I$6,"dd"),"")</f>
        <v/>
      </c>
      <c r="G87" s="166" t="str">
        <f>IF(U87&lt;&gt;0,TEXT('ORDEN DE CUARENTENA'!$I$6,"mm"),"")</f>
        <v/>
      </c>
      <c r="H87" s="165" t="str">
        <f>IF(U87&lt;&gt;0,TEXT('ORDEN DE CUARENTENA'!$I$6,"yyy"),"")</f>
        <v/>
      </c>
      <c r="I87" s="151" t="str">
        <f>IF(U87&lt;&gt;0,'ORDEN DE CUARENTENA'!$H$7,"")</f>
        <v/>
      </c>
      <c r="J87" s="151" t="str">
        <f>IF(U87&lt;&gt;0,'ORDEN DE CUARENTENA'!$H$9,"")</f>
        <v/>
      </c>
      <c r="K87" s="151" t="str">
        <f>IF(U87&lt;&gt;0,'ORDEN DE CUARENTENA'!$Q$9,"")</f>
        <v/>
      </c>
      <c r="L87" s="151" t="str">
        <f>IFERROR(VLOOKUP(U87,Item[],4,FALSE),IFERROR(VLOOKUP(U87,Item2[],4,FALSE),""))</f>
        <v/>
      </c>
      <c r="M87" s="151" t="str">
        <f>IFERROR(VLOOKUP(U87,Item[],5,FALSE),IFERROR(VLOOKUP(U87,Item2[],5,FALSE),""))</f>
        <v/>
      </c>
      <c r="N87" s="151" t="str">
        <f>IFERROR(VLOOKUP(W87,SuscepEARs[],2,FALSE),"")</f>
        <v/>
      </c>
      <c r="O87" s="151" t="str">
        <f>IFERROR(VLOOKUP(DatosAll[[#This Row],[ESPECIE]],CITES[],2,FALSE),"")</f>
        <v/>
      </c>
      <c r="P87" s="151">
        <f>IFERROR(VLOOKUP(T87,Hallazgo[],2,FALSE),"")</f>
        <v>0</v>
      </c>
      <c r="Q87" s="151">
        <f>IFERROR(VLOOKUP(T87,Hallazgo[],3,FALSE),"")</f>
        <v>0</v>
      </c>
      <c r="R87" s="151">
        <f>IFERROR(VLOOKUP(T87,Hallazgo[],4,FALSE),"")</f>
        <v>0</v>
      </c>
      <c r="S87" s="151">
        <f>IFERROR(VLOOKUP(T87,Hallazgo[],5,FALSE),"")</f>
        <v>0</v>
      </c>
      <c r="T87" s="151">
        <f>'Acuario (Arribado - mortalidad)'!C187</f>
        <v>0</v>
      </c>
      <c r="U87" s="151">
        <f>'Acuario (Arribado - mortalidad)'!B187</f>
        <v>0</v>
      </c>
      <c r="V87" s="151" t="str">
        <f>'Acuario (Arribado - mortalidad)'!D187</f>
        <v/>
      </c>
      <c r="W87" s="151" t="str">
        <f>'Acuario (Arribado - mortalidad)'!E187</f>
        <v/>
      </c>
      <c r="X87" s="151">
        <f>'Acuario (Arribado - mortalidad)'!F187</f>
        <v>0</v>
      </c>
      <c r="Y87" s="151">
        <f>'Acuario (Arribado - mortalidad)'!H187</f>
        <v>0</v>
      </c>
      <c r="Z87" s="151">
        <f>'Acuario (Arribado - mortalidad)'!I187</f>
        <v>0</v>
      </c>
      <c r="AA87" s="151">
        <f>'Acuario (Arribado - mortalidad)'!J187</f>
        <v>0</v>
      </c>
      <c r="AB87" s="151" t="str">
        <f>'Acuario (Arribado - mortalidad)'!K187</f>
        <v/>
      </c>
      <c r="AC87" s="320" t="str">
        <f>IFERROR(('Acuario (Arribado - mortalidad)'!K187/DatosAll[[#This Row],[N_INDIVIDUOS]])*100,"")</f>
        <v/>
      </c>
      <c r="AD87" s="320" t="str">
        <f>IFERROR(('Acuario (Arribado - mortalidad)'!O187/DatosAll[[#This Row],[N_INDIVIDUOS]])*100,"")</f>
        <v/>
      </c>
      <c r="AE87" s="320" t="str">
        <f>IFERROR(('Acuario (Arribado - mortalidad)'!BG187/DatosAll[[#This Row],[N_INDIVIDUOS]])*100,"")</f>
        <v/>
      </c>
      <c r="AF87" s="320" t="str">
        <f>IFERROR(('Acuario (Arribado - mortalidad)'!BH187/DatosAll[[#This Row],[N_INDIVIDUOS]])*100,"")</f>
        <v/>
      </c>
      <c r="AG87" s="151">
        <f>'Acuario (Arribado - mortalidad)'!M187</f>
        <v>0</v>
      </c>
      <c r="AH87" s="151" t="str">
        <f>'Acuario (Arribado - mortalidad)'!G187</f>
        <v/>
      </c>
      <c r="AI87" s="151">
        <f>'Acuario (Arribado - mortalidad)'!O187</f>
        <v>0</v>
      </c>
      <c r="AJ87" s="151">
        <f>'Acuario (Arribado - mortalidad)'!P187</f>
        <v>0</v>
      </c>
      <c r="AK87" s="151">
        <f>'Acuario (Arribado - mortalidad)'!Q187</f>
        <v>0</v>
      </c>
      <c r="AL87" s="151">
        <f>'Acuario (Arribado - mortalidad)'!R187</f>
        <v>0</v>
      </c>
      <c r="AM87" s="151">
        <f>'Acuario (Arribado - mortalidad)'!S187</f>
        <v>0</v>
      </c>
      <c r="AN87" s="151">
        <f>'Acuario (Arribado - mortalidad)'!T187</f>
        <v>0</v>
      </c>
      <c r="AO87" s="151">
        <f>'Acuario (Arribado - mortalidad)'!U187</f>
        <v>0</v>
      </c>
      <c r="AP87" s="151">
        <f>'Acuario (Arribado - mortalidad)'!V187</f>
        <v>0</v>
      </c>
      <c r="AQ87" s="151">
        <f>'Acuario (Arribado - mortalidad)'!W187</f>
        <v>0</v>
      </c>
      <c r="AR87" s="151">
        <f>'Acuario (Arribado - mortalidad)'!X187</f>
        <v>0</v>
      </c>
      <c r="AS87" s="151">
        <f>'Acuario (Arribado - mortalidad)'!Y187</f>
        <v>0</v>
      </c>
      <c r="AT87" s="151">
        <f>'Acuario (Arribado - mortalidad)'!Z187</f>
        <v>0</v>
      </c>
      <c r="AU87" s="151">
        <f>'Acuario (Arribado - mortalidad)'!AA187</f>
        <v>0</v>
      </c>
      <c r="AV87" s="151">
        <f>'Acuario (Arribado - mortalidad)'!AB187</f>
        <v>0</v>
      </c>
      <c r="AW87" s="151">
        <f>'Acuario (Arribado - mortalidad)'!AC187</f>
        <v>0</v>
      </c>
      <c r="AX87" s="151">
        <f>'Acuario (Arribado - mortalidad)'!AD187</f>
        <v>0</v>
      </c>
      <c r="AY87" s="151">
        <f>'Acuario (Arribado - mortalidad)'!AE187</f>
        <v>0</v>
      </c>
      <c r="AZ87" s="151">
        <f>'Acuario (Arribado - mortalidad)'!AF187</f>
        <v>0</v>
      </c>
      <c r="BA87" s="151">
        <f>'Acuario (Arribado - mortalidad)'!AG187</f>
        <v>0</v>
      </c>
      <c r="BB87" s="151">
        <f>'Acuario (Arribado - mortalidad)'!AH187</f>
        <v>0</v>
      </c>
      <c r="BC87" s="151">
        <f>'Acuario (Arribado - mortalidad)'!AI187</f>
        <v>0</v>
      </c>
      <c r="BD87" s="151">
        <f>'Acuario (Arribado - mortalidad)'!AJ187</f>
        <v>0</v>
      </c>
      <c r="BE87" s="151">
        <f>'Acuario (Arribado - mortalidad)'!AK187</f>
        <v>0</v>
      </c>
      <c r="BF87" s="151">
        <f>'Acuario (Arribado - mortalidad)'!AL187</f>
        <v>0</v>
      </c>
      <c r="BG87" s="151">
        <f>'Acuario (Arribado - mortalidad)'!AM187</f>
        <v>0</v>
      </c>
      <c r="BH87" s="151">
        <f>'Acuario (Arribado - mortalidad)'!AN187</f>
        <v>0</v>
      </c>
      <c r="BI87" s="151">
        <f>'Acuario (Arribado - mortalidad)'!AO187</f>
        <v>0</v>
      </c>
      <c r="BJ87" s="151">
        <f>'Acuario (Arribado - mortalidad)'!AP187</f>
        <v>0</v>
      </c>
      <c r="BK87" s="151">
        <f>'Acuario (Arribado - mortalidad)'!AQ187</f>
        <v>0</v>
      </c>
      <c r="BL87" s="151">
        <f>'Acuario (Arribado - mortalidad)'!AR187</f>
        <v>0</v>
      </c>
      <c r="BM87" s="151" t="str">
        <f>'Acuario (Arribado - mortalidad)'!AS187</f>
        <v/>
      </c>
      <c r="BN87" s="151">
        <f>'Acuario (Arribado - mortalidad)'!AT187</f>
        <v>0</v>
      </c>
      <c r="BO87" s="151">
        <f>'Acuario (Arribado - mortalidad)'!AU187</f>
        <v>0</v>
      </c>
      <c r="BP87" s="151">
        <f>'Acuario (Arribado - mortalidad)'!AV187</f>
        <v>0</v>
      </c>
      <c r="BQ87" s="151" t="str">
        <f>'Acuario (Arribado - mortalidad)'!AW187</f>
        <v/>
      </c>
      <c r="BR87" s="151">
        <f>'Acuario (Arribado - mortalidad)'!AX187</f>
        <v>0</v>
      </c>
      <c r="BS87" s="151">
        <f>'Acuario (Arribado - mortalidad)'!AY187</f>
        <v>0</v>
      </c>
      <c r="BT87" s="151" t="str">
        <f>'Acuario (Arribado - mortalidad)'!AZ187</f>
        <v/>
      </c>
      <c r="BU87" s="151" t="str">
        <f>'Acuario (Arribado - mortalidad)'!BA187</f>
        <v/>
      </c>
      <c r="BV87" s="151" t="str">
        <f>'Acuario (Arribado - mortalidad)'!BB187</f>
        <v/>
      </c>
      <c r="BW87" s="151" t="str">
        <f>'Acuario (Arribado - mortalidad)'!BC187</f>
        <v/>
      </c>
      <c r="BX87" s="151">
        <f>'Acuario (Arribado - mortalidad)'!BD187</f>
        <v>0</v>
      </c>
      <c r="BY87" s="151" t="str">
        <f>'Acuario (Arribado - mortalidad)'!BE187</f>
        <v/>
      </c>
      <c r="BZ87" s="22" t="str">
        <f>'Acuario (Arribado - mortalidad)'!BF187</f>
        <v/>
      </c>
      <c r="CA87" s="151" t="str">
        <f>IF(U87&lt;&gt;0,'Acuario (Arribado - mortalidad)'!$M$5,"")</f>
        <v/>
      </c>
    </row>
    <row r="88" spans="1:79" x14ac:dyDescent="0.25">
      <c r="A88" s="313" t="str">
        <f>IF(U88&lt;&gt;0,'ORDEN DE CUARENTENA'!$AE$2,"")</f>
        <v/>
      </c>
      <c r="B88" s="184" t="str">
        <f>IF(U88&lt;&gt;0,'ORDEN DE CUARENTENA'!$AE$3,"")</f>
        <v/>
      </c>
      <c r="C88" s="168" t="str">
        <f t="shared" si="2"/>
        <v/>
      </c>
      <c r="D88" s="315" t="str">
        <f>IF(U88&lt;&gt;0,'ORDEN DE CUARENTENA'!$I$6,"")</f>
        <v/>
      </c>
      <c r="E88" s="168" t="str">
        <f>IF(U88&lt;&gt;0,TEXT('ORDEN DE CUARENTENA'!$I$6,"aaa"),"")</f>
        <v/>
      </c>
      <c r="F88" s="167" t="str">
        <f>IF(U88&lt;&gt;0,TEXT('ORDEN DE CUARENTENA'!$I$6,"dd"),"")</f>
        <v/>
      </c>
      <c r="G88" s="166" t="str">
        <f>IF(U88&lt;&gt;0,TEXT('ORDEN DE CUARENTENA'!$I$6,"mm"),"")</f>
        <v/>
      </c>
      <c r="H88" s="165" t="str">
        <f>IF(U88&lt;&gt;0,TEXT('ORDEN DE CUARENTENA'!$I$6,"yyy"),"")</f>
        <v/>
      </c>
      <c r="I88" s="151" t="str">
        <f>IF(U88&lt;&gt;0,'ORDEN DE CUARENTENA'!$H$7,"")</f>
        <v/>
      </c>
      <c r="J88" s="151" t="str">
        <f>IF(U88&lt;&gt;0,'ORDEN DE CUARENTENA'!$H$9,"")</f>
        <v/>
      </c>
      <c r="K88" s="151" t="str">
        <f>IF(U88&lt;&gt;0,'ORDEN DE CUARENTENA'!$Q$9,"")</f>
        <v/>
      </c>
      <c r="L88" s="151" t="str">
        <f>IFERROR(VLOOKUP(U88,Item[],4,FALSE),IFERROR(VLOOKUP(U88,Item2[],4,FALSE),""))</f>
        <v/>
      </c>
      <c r="M88" s="151" t="str">
        <f>IFERROR(VLOOKUP(U88,Item[],5,FALSE),IFERROR(VLOOKUP(U88,Item2[],5,FALSE),""))</f>
        <v/>
      </c>
      <c r="N88" s="151" t="str">
        <f>IFERROR(VLOOKUP(W88,SuscepEARs[],2,FALSE),"")</f>
        <v/>
      </c>
      <c r="O88" s="151" t="str">
        <f>IFERROR(VLOOKUP(DatosAll[[#This Row],[ESPECIE]],CITES[],2,FALSE),"")</f>
        <v/>
      </c>
      <c r="P88" s="151">
        <f>IFERROR(VLOOKUP(T88,Hallazgo[],2,FALSE),"")</f>
        <v>0</v>
      </c>
      <c r="Q88" s="151">
        <f>IFERROR(VLOOKUP(T88,Hallazgo[],3,FALSE),"")</f>
        <v>0</v>
      </c>
      <c r="R88" s="151">
        <f>IFERROR(VLOOKUP(T88,Hallazgo[],4,FALSE),"")</f>
        <v>0</v>
      </c>
      <c r="S88" s="151">
        <f>IFERROR(VLOOKUP(T88,Hallazgo[],5,FALSE),"")</f>
        <v>0</v>
      </c>
      <c r="T88" s="151">
        <f>'Acuario (Arribado - mortalidad)'!C188</f>
        <v>0</v>
      </c>
      <c r="U88" s="151">
        <f>'Acuario (Arribado - mortalidad)'!B188</f>
        <v>0</v>
      </c>
      <c r="V88" s="151" t="str">
        <f>'Acuario (Arribado - mortalidad)'!D188</f>
        <v/>
      </c>
      <c r="W88" s="151" t="str">
        <f>'Acuario (Arribado - mortalidad)'!E188</f>
        <v/>
      </c>
      <c r="X88" s="151">
        <f>'Acuario (Arribado - mortalidad)'!F188</f>
        <v>0</v>
      </c>
      <c r="Y88" s="151">
        <f>'Acuario (Arribado - mortalidad)'!H188</f>
        <v>0</v>
      </c>
      <c r="Z88" s="151">
        <f>'Acuario (Arribado - mortalidad)'!I188</f>
        <v>0</v>
      </c>
      <c r="AA88" s="151">
        <f>'Acuario (Arribado - mortalidad)'!J188</f>
        <v>0</v>
      </c>
      <c r="AB88" s="151" t="str">
        <f>'Acuario (Arribado - mortalidad)'!K188</f>
        <v/>
      </c>
      <c r="AC88" s="320" t="str">
        <f>IFERROR(('Acuario (Arribado - mortalidad)'!K188/DatosAll[[#This Row],[N_INDIVIDUOS]])*100,"")</f>
        <v/>
      </c>
      <c r="AD88" s="320" t="str">
        <f>IFERROR(('Acuario (Arribado - mortalidad)'!O188/DatosAll[[#This Row],[N_INDIVIDUOS]])*100,"")</f>
        <v/>
      </c>
      <c r="AE88" s="320" t="str">
        <f>IFERROR(('Acuario (Arribado - mortalidad)'!BG188/DatosAll[[#This Row],[N_INDIVIDUOS]])*100,"")</f>
        <v/>
      </c>
      <c r="AF88" s="320" t="str">
        <f>IFERROR(('Acuario (Arribado - mortalidad)'!BH188/DatosAll[[#This Row],[N_INDIVIDUOS]])*100,"")</f>
        <v/>
      </c>
      <c r="AG88" s="151">
        <f>'Acuario (Arribado - mortalidad)'!M188</f>
        <v>0</v>
      </c>
      <c r="AH88" s="151" t="str">
        <f>'Acuario (Arribado - mortalidad)'!G188</f>
        <v/>
      </c>
      <c r="AI88" s="151">
        <f>'Acuario (Arribado - mortalidad)'!O188</f>
        <v>0</v>
      </c>
      <c r="AJ88" s="151">
        <f>'Acuario (Arribado - mortalidad)'!P188</f>
        <v>0</v>
      </c>
      <c r="AK88" s="151">
        <f>'Acuario (Arribado - mortalidad)'!Q188</f>
        <v>0</v>
      </c>
      <c r="AL88" s="151">
        <f>'Acuario (Arribado - mortalidad)'!R188</f>
        <v>0</v>
      </c>
      <c r="AM88" s="151">
        <f>'Acuario (Arribado - mortalidad)'!S188</f>
        <v>0</v>
      </c>
      <c r="AN88" s="151">
        <f>'Acuario (Arribado - mortalidad)'!T188</f>
        <v>0</v>
      </c>
      <c r="AO88" s="151">
        <f>'Acuario (Arribado - mortalidad)'!U188</f>
        <v>0</v>
      </c>
      <c r="AP88" s="151">
        <f>'Acuario (Arribado - mortalidad)'!V188</f>
        <v>0</v>
      </c>
      <c r="AQ88" s="151">
        <f>'Acuario (Arribado - mortalidad)'!W188</f>
        <v>0</v>
      </c>
      <c r="AR88" s="151">
        <f>'Acuario (Arribado - mortalidad)'!X188</f>
        <v>0</v>
      </c>
      <c r="AS88" s="151">
        <f>'Acuario (Arribado - mortalidad)'!Y188</f>
        <v>0</v>
      </c>
      <c r="AT88" s="151">
        <f>'Acuario (Arribado - mortalidad)'!Z188</f>
        <v>0</v>
      </c>
      <c r="AU88" s="151">
        <f>'Acuario (Arribado - mortalidad)'!AA188</f>
        <v>0</v>
      </c>
      <c r="AV88" s="151">
        <f>'Acuario (Arribado - mortalidad)'!AB188</f>
        <v>0</v>
      </c>
      <c r="AW88" s="151">
        <f>'Acuario (Arribado - mortalidad)'!AC188</f>
        <v>0</v>
      </c>
      <c r="AX88" s="151">
        <f>'Acuario (Arribado - mortalidad)'!AD188</f>
        <v>0</v>
      </c>
      <c r="AY88" s="151">
        <f>'Acuario (Arribado - mortalidad)'!AE188</f>
        <v>0</v>
      </c>
      <c r="AZ88" s="151">
        <f>'Acuario (Arribado - mortalidad)'!AF188</f>
        <v>0</v>
      </c>
      <c r="BA88" s="151">
        <f>'Acuario (Arribado - mortalidad)'!AG188</f>
        <v>0</v>
      </c>
      <c r="BB88" s="151">
        <f>'Acuario (Arribado - mortalidad)'!AH188</f>
        <v>0</v>
      </c>
      <c r="BC88" s="151">
        <f>'Acuario (Arribado - mortalidad)'!AI188</f>
        <v>0</v>
      </c>
      <c r="BD88" s="151">
        <f>'Acuario (Arribado - mortalidad)'!AJ188</f>
        <v>0</v>
      </c>
      <c r="BE88" s="151">
        <f>'Acuario (Arribado - mortalidad)'!AK188</f>
        <v>0</v>
      </c>
      <c r="BF88" s="151">
        <f>'Acuario (Arribado - mortalidad)'!AL188</f>
        <v>0</v>
      </c>
      <c r="BG88" s="151">
        <f>'Acuario (Arribado - mortalidad)'!AM188</f>
        <v>0</v>
      </c>
      <c r="BH88" s="151">
        <f>'Acuario (Arribado - mortalidad)'!AN188</f>
        <v>0</v>
      </c>
      <c r="BI88" s="151">
        <f>'Acuario (Arribado - mortalidad)'!AO188</f>
        <v>0</v>
      </c>
      <c r="BJ88" s="151">
        <f>'Acuario (Arribado - mortalidad)'!AP188</f>
        <v>0</v>
      </c>
      <c r="BK88" s="151">
        <f>'Acuario (Arribado - mortalidad)'!AQ188</f>
        <v>0</v>
      </c>
      <c r="BL88" s="151">
        <f>'Acuario (Arribado - mortalidad)'!AR188</f>
        <v>0</v>
      </c>
      <c r="BM88" s="151" t="str">
        <f>'Acuario (Arribado - mortalidad)'!AS188</f>
        <v/>
      </c>
      <c r="BN88" s="151">
        <f>'Acuario (Arribado - mortalidad)'!AT188</f>
        <v>0</v>
      </c>
      <c r="BO88" s="151">
        <f>'Acuario (Arribado - mortalidad)'!AU188</f>
        <v>0</v>
      </c>
      <c r="BP88" s="151">
        <f>'Acuario (Arribado - mortalidad)'!AV188</f>
        <v>0</v>
      </c>
      <c r="BQ88" s="151" t="str">
        <f>'Acuario (Arribado - mortalidad)'!AW188</f>
        <v/>
      </c>
      <c r="BR88" s="151">
        <f>'Acuario (Arribado - mortalidad)'!AX188</f>
        <v>0</v>
      </c>
      <c r="BS88" s="151">
        <f>'Acuario (Arribado - mortalidad)'!AY188</f>
        <v>0</v>
      </c>
      <c r="BT88" s="151" t="str">
        <f>'Acuario (Arribado - mortalidad)'!AZ188</f>
        <v/>
      </c>
      <c r="BU88" s="151" t="str">
        <f>'Acuario (Arribado - mortalidad)'!BA188</f>
        <v/>
      </c>
      <c r="BV88" s="151" t="str">
        <f>'Acuario (Arribado - mortalidad)'!BB188</f>
        <v/>
      </c>
      <c r="BW88" s="151" t="str">
        <f>'Acuario (Arribado - mortalidad)'!BC188</f>
        <v/>
      </c>
      <c r="BX88" s="151">
        <f>'Acuario (Arribado - mortalidad)'!BD188</f>
        <v>0</v>
      </c>
      <c r="BY88" s="151" t="str">
        <f>'Acuario (Arribado - mortalidad)'!BE188</f>
        <v/>
      </c>
      <c r="BZ88" s="22" t="str">
        <f>'Acuario (Arribado - mortalidad)'!BF188</f>
        <v/>
      </c>
      <c r="CA88" s="151" t="str">
        <f>IF(U88&lt;&gt;0,'Acuario (Arribado - mortalidad)'!$M$5,"")</f>
        <v/>
      </c>
    </row>
    <row r="89" spans="1:79" x14ac:dyDescent="0.25">
      <c r="A89" s="313" t="str">
        <f>IF(U89&lt;&gt;0,'ORDEN DE CUARENTENA'!$AE$2,"")</f>
        <v/>
      </c>
      <c r="B89" s="184" t="str">
        <f>IF(U89&lt;&gt;0,'ORDEN DE CUARENTENA'!$AE$3,"")</f>
        <v/>
      </c>
      <c r="C89" s="168" t="str">
        <f t="shared" si="2"/>
        <v/>
      </c>
      <c r="D89" s="315" t="str">
        <f>IF(U89&lt;&gt;0,'ORDEN DE CUARENTENA'!$I$6,"")</f>
        <v/>
      </c>
      <c r="E89" s="168" t="str">
        <f>IF(U89&lt;&gt;0,TEXT('ORDEN DE CUARENTENA'!$I$6,"aaa"),"")</f>
        <v/>
      </c>
      <c r="F89" s="167" t="str">
        <f>IF(U89&lt;&gt;0,TEXT('ORDEN DE CUARENTENA'!$I$6,"dd"),"")</f>
        <v/>
      </c>
      <c r="G89" s="166" t="str">
        <f>IF(U89&lt;&gt;0,TEXT('ORDEN DE CUARENTENA'!$I$6,"mm"),"")</f>
        <v/>
      </c>
      <c r="H89" s="165" t="str">
        <f>IF(U89&lt;&gt;0,TEXT('ORDEN DE CUARENTENA'!$I$6,"yyy"),"")</f>
        <v/>
      </c>
      <c r="I89" s="151" t="str">
        <f>IF(U89&lt;&gt;0,'ORDEN DE CUARENTENA'!$H$7,"")</f>
        <v/>
      </c>
      <c r="J89" s="151" t="str">
        <f>IF(U89&lt;&gt;0,'ORDEN DE CUARENTENA'!$H$9,"")</f>
        <v/>
      </c>
      <c r="K89" s="151" t="str">
        <f>IF(U89&lt;&gt;0,'ORDEN DE CUARENTENA'!$Q$9,"")</f>
        <v/>
      </c>
      <c r="L89" s="151" t="str">
        <f>IFERROR(VLOOKUP(U89,Item[],4,FALSE),IFERROR(VLOOKUP(U89,Item2[],4,FALSE),""))</f>
        <v/>
      </c>
      <c r="M89" s="151" t="str">
        <f>IFERROR(VLOOKUP(U89,Item[],5,FALSE),IFERROR(VLOOKUP(U89,Item2[],5,FALSE),""))</f>
        <v/>
      </c>
      <c r="N89" s="151" t="str">
        <f>IFERROR(VLOOKUP(W89,SuscepEARs[],2,FALSE),"")</f>
        <v/>
      </c>
      <c r="O89" s="151" t="str">
        <f>IFERROR(VLOOKUP(DatosAll[[#This Row],[ESPECIE]],CITES[],2,FALSE),"")</f>
        <v/>
      </c>
      <c r="P89" s="151">
        <f>IFERROR(VLOOKUP(T89,Hallazgo[],2,FALSE),"")</f>
        <v>0</v>
      </c>
      <c r="Q89" s="151">
        <f>IFERROR(VLOOKUP(T89,Hallazgo[],3,FALSE),"")</f>
        <v>0</v>
      </c>
      <c r="R89" s="151">
        <f>IFERROR(VLOOKUP(T89,Hallazgo[],4,FALSE),"")</f>
        <v>0</v>
      </c>
      <c r="S89" s="151">
        <f>IFERROR(VLOOKUP(T89,Hallazgo[],5,FALSE),"")</f>
        <v>0</v>
      </c>
      <c r="T89" s="151">
        <f>'Acuario (Arribado - mortalidad)'!C189</f>
        <v>0</v>
      </c>
      <c r="U89" s="151">
        <f>'Acuario (Arribado - mortalidad)'!B189</f>
        <v>0</v>
      </c>
      <c r="V89" s="151" t="str">
        <f>'Acuario (Arribado - mortalidad)'!D189</f>
        <v/>
      </c>
      <c r="W89" s="151" t="str">
        <f>'Acuario (Arribado - mortalidad)'!E189</f>
        <v/>
      </c>
      <c r="X89" s="151">
        <f>'Acuario (Arribado - mortalidad)'!F189</f>
        <v>0</v>
      </c>
      <c r="Y89" s="151">
        <f>'Acuario (Arribado - mortalidad)'!H189</f>
        <v>0</v>
      </c>
      <c r="Z89" s="151">
        <f>'Acuario (Arribado - mortalidad)'!I189</f>
        <v>0</v>
      </c>
      <c r="AA89" s="151">
        <f>'Acuario (Arribado - mortalidad)'!J189</f>
        <v>0</v>
      </c>
      <c r="AB89" s="151" t="str">
        <f>'Acuario (Arribado - mortalidad)'!K189</f>
        <v/>
      </c>
      <c r="AC89" s="320" t="str">
        <f>IFERROR(('Acuario (Arribado - mortalidad)'!K189/DatosAll[[#This Row],[N_INDIVIDUOS]])*100,"")</f>
        <v/>
      </c>
      <c r="AD89" s="320" t="str">
        <f>IFERROR(('Acuario (Arribado - mortalidad)'!O189/DatosAll[[#This Row],[N_INDIVIDUOS]])*100,"")</f>
        <v/>
      </c>
      <c r="AE89" s="320" t="str">
        <f>IFERROR(('Acuario (Arribado - mortalidad)'!BG189/DatosAll[[#This Row],[N_INDIVIDUOS]])*100,"")</f>
        <v/>
      </c>
      <c r="AF89" s="320" t="str">
        <f>IFERROR(('Acuario (Arribado - mortalidad)'!BH189/DatosAll[[#This Row],[N_INDIVIDUOS]])*100,"")</f>
        <v/>
      </c>
      <c r="AG89" s="151">
        <f>'Acuario (Arribado - mortalidad)'!M189</f>
        <v>0</v>
      </c>
      <c r="AH89" s="151" t="str">
        <f>'Acuario (Arribado - mortalidad)'!G189</f>
        <v/>
      </c>
      <c r="AI89" s="151">
        <f>'Acuario (Arribado - mortalidad)'!O189</f>
        <v>0</v>
      </c>
      <c r="AJ89" s="151">
        <f>'Acuario (Arribado - mortalidad)'!P189</f>
        <v>0</v>
      </c>
      <c r="AK89" s="151">
        <f>'Acuario (Arribado - mortalidad)'!Q189</f>
        <v>0</v>
      </c>
      <c r="AL89" s="151">
        <f>'Acuario (Arribado - mortalidad)'!R189</f>
        <v>0</v>
      </c>
      <c r="AM89" s="151">
        <f>'Acuario (Arribado - mortalidad)'!S189</f>
        <v>0</v>
      </c>
      <c r="AN89" s="151">
        <f>'Acuario (Arribado - mortalidad)'!T189</f>
        <v>0</v>
      </c>
      <c r="AO89" s="151">
        <f>'Acuario (Arribado - mortalidad)'!U189</f>
        <v>0</v>
      </c>
      <c r="AP89" s="151">
        <f>'Acuario (Arribado - mortalidad)'!V189</f>
        <v>0</v>
      </c>
      <c r="AQ89" s="151">
        <f>'Acuario (Arribado - mortalidad)'!W189</f>
        <v>0</v>
      </c>
      <c r="AR89" s="151">
        <f>'Acuario (Arribado - mortalidad)'!X189</f>
        <v>0</v>
      </c>
      <c r="AS89" s="151">
        <f>'Acuario (Arribado - mortalidad)'!Y189</f>
        <v>0</v>
      </c>
      <c r="AT89" s="151">
        <f>'Acuario (Arribado - mortalidad)'!Z189</f>
        <v>0</v>
      </c>
      <c r="AU89" s="151">
        <f>'Acuario (Arribado - mortalidad)'!AA189</f>
        <v>0</v>
      </c>
      <c r="AV89" s="151">
        <f>'Acuario (Arribado - mortalidad)'!AB189</f>
        <v>0</v>
      </c>
      <c r="AW89" s="151">
        <f>'Acuario (Arribado - mortalidad)'!AC189</f>
        <v>0</v>
      </c>
      <c r="AX89" s="151">
        <f>'Acuario (Arribado - mortalidad)'!AD189</f>
        <v>0</v>
      </c>
      <c r="AY89" s="151">
        <f>'Acuario (Arribado - mortalidad)'!AE189</f>
        <v>0</v>
      </c>
      <c r="AZ89" s="151">
        <f>'Acuario (Arribado - mortalidad)'!AF189</f>
        <v>0</v>
      </c>
      <c r="BA89" s="151">
        <f>'Acuario (Arribado - mortalidad)'!AG189</f>
        <v>0</v>
      </c>
      <c r="BB89" s="151">
        <f>'Acuario (Arribado - mortalidad)'!AH189</f>
        <v>0</v>
      </c>
      <c r="BC89" s="151">
        <f>'Acuario (Arribado - mortalidad)'!AI189</f>
        <v>0</v>
      </c>
      <c r="BD89" s="151">
        <f>'Acuario (Arribado - mortalidad)'!AJ189</f>
        <v>0</v>
      </c>
      <c r="BE89" s="151">
        <f>'Acuario (Arribado - mortalidad)'!AK189</f>
        <v>0</v>
      </c>
      <c r="BF89" s="151">
        <f>'Acuario (Arribado - mortalidad)'!AL189</f>
        <v>0</v>
      </c>
      <c r="BG89" s="151">
        <f>'Acuario (Arribado - mortalidad)'!AM189</f>
        <v>0</v>
      </c>
      <c r="BH89" s="151">
        <f>'Acuario (Arribado - mortalidad)'!AN189</f>
        <v>0</v>
      </c>
      <c r="BI89" s="151">
        <f>'Acuario (Arribado - mortalidad)'!AO189</f>
        <v>0</v>
      </c>
      <c r="BJ89" s="151">
        <f>'Acuario (Arribado - mortalidad)'!AP189</f>
        <v>0</v>
      </c>
      <c r="BK89" s="151">
        <f>'Acuario (Arribado - mortalidad)'!AQ189</f>
        <v>0</v>
      </c>
      <c r="BL89" s="151">
        <f>'Acuario (Arribado - mortalidad)'!AR189</f>
        <v>0</v>
      </c>
      <c r="BM89" s="151" t="str">
        <f>'Acuario (Arribado - mortalidad)'!AS189</f>
        <v/>
      </c>
      <c r="BN89" s="151">
        <f>'Acuario (Arribado - mortalidad)'!AT189</f>
        <v>0</v>
      </c>
      <c r="BO89" s="151">
        <f>'Acuario (Arribado - mortalidad)'!AU189</f>
        <v>0</v>
      </c>
      <c r="BP89" s="151">
        <f>'Acuario (Arribado - mortalidad)'!AV189</f>
        <v>0</v>
      </c>
      <c r="BQ89" s="151" t="str">
        <f>'Acuario (Arribado - mortalidad)'!AW189</f>
        <v/>
      </c>
      <c r="BR89" s="151">
        <f>'Acuario (Arribado - mortalidad)'!AX189</f>
        <v>0</v>
      </c>
      <c r="BS89" s="151">
        <f>'Acuario (Arribado - mortalidad)'!AY189</f>
        <v>0</v>
      </c>
      <c r="BT89" s="151" t="str">
        <f>'Acuario (Arribado - mortalidad)'!AZ189</f>
        <v/>
      </c>
      <c r="BU89" s="151" t="str">
        <f>'Acuario (Arribado - mortalidad)'!BA189</f>
        <v/>
      </c>
      <c r="BV89" s="151" t="str">
        <f>'Acuario (Arribado - mortalidad)'!BB189</f>
        <v/>
      </c>
      <c r="BW89" s="151" t="str">
        <f>'Acuario (Arribado - mortalidad)'!BC189</f>
        <v/>
      </c>
      <c r="BX89" s="151">
        <f>'Acuario (Arribado - mortalidad)'!BD189</f>
        <v>0</v>
      </c>
      <c r="BY89" s="151" t="str">
        <f>'Acuario (Arribado - mortalidad)'!BE189</f>
        <v/>
      </c>
      <c r="BZ89" s="22" t="str">
        <f>'Acuario (Arribado - mortalidad)'!BF189</f>
        <v/>
      </c>
      <c r="CA89" s="151" t="str">
        <f>IF(U89&lt;&gt;0,'Acuario (Arribado - mortalidad)'!$M$5,"")</f>
        <v/>
      </c>
    </row>
    <row r="90" spans="1:79" x14ac:dyDescent="0.25">
      <c r="A90" s="313" t="str">
        <f>IF(U90&lt;&gt;0,'ORDEN DE CUARENTENA'!$AE$2,"")</f>
        <v/>
      </c>
      <c r="B90" s="184" t="str">
        <f>IF(U90&lt;&gt;0,'ORDEN DE CUARENTENA'!$AE$3,"")</f>
        <v/>
      </c>
      <c r="C90" s="168" t="str">
        <f t="shared" si="2"/>
        <v/>
      </c>
      <c r="D90" s="315" t="str">
        <f>IF(U90&lt;&gt;0,'ORDEN DE CUARENTENA'!$I$6,"")</f>
        <v/>
      </c>
      <c r="E90" s="168" t="str">
        <f>IF(U90&lt;&gt;0,TEXT('ORDEN DE CUARENTENA'!$I$6,"aaa"),"")</f>
        <v/>
      </c>
      <c r="F90" s="167" t="str">
        <f>IF(U90&lt;&gt;0,TEXT('ORDEN DE CUARENTENA'!$I$6,"dd"),"")</f>
        <v/>
      </c>
      <c r="G90" s="166" t="str">
        <f>IF(U90&lt;&gt;0,TEXT('ORDEN DE CUARENTENA'!$I$6,"mm"),"")</f>
        <v/>
      </c>
      <c r="H90" s="165" t="str">
        <f>IF(U90&lt;&gt;0,TEXT('ORDEN DE CUARENTENA'!$I$6,"yyy"),"")</f>
        <v/>
      </c>
      <c r="I90" s="151" t="str">
        <f>IF(U90&lt;&gt;0,'ORDEN DE CUARENTENA'!$H$7,"")</f>
        <v/>
      </c>
      <c r="J90" s="151" t="str">
        <f>IF(U90&lt;&gt;0,'ORDEN DE CUARENTENA'!$H$9,"")</f>
        <v/>
      </c>
      <c r="K90" s="151" t="str">
        <f>IF(U90&lt;&gt;0,'ORDEN DE CUARENTENA'!$Q$9,"")</f>
        <v/>
      </c>
      <c r="L90" s="151" t="str">
        <f>IFERROR(VLOOKUP(U90,Item[],4,FALSE),IFERROR(VLOOKUP(U90,Item2[],4,FALSE),""))</f>
        <v/>
      </c>
      <c r="M90" s="151" t="str">
        <f>IFERROR(VLOOKUP(U90,Item[],5,FALSE),IFERROR(VLOOKUP(U90,Item2[],5,FALSE),""))</f>
        <v/>
      </c>
      <c r="N90" s="151" t="str">
        <f>IFERROR(VLOOKUP(W90,SuscepEARs[],2,FALSE),"")</f>
        <v/>
      </c>
      <c r="O90" s="151" t="str">
        <f>IFERROR(VLOOKUP(DatosAll[[#This Row],[ESPECIE]],CITES[],2,FALSE),"")</f>
        <v/>
      </c>
      <c r="P90" s="151">
        <f>IFERROR(VLOOKUP(T90,Hallazgo[],2,FALSE),"")</f>
        <v>0</v>
      </c>
      <c r="Q90" s="151">
        <f>IFERROR(VLOOKUP(T90,Hallazgo[],3,FALSE),"")</f>
        <v>0</v>
      </c>
      <c r="R90" s="151">
        <f>IFERROR(VLOOKUP(T90,Hallazgo[],4,FALSE),"")</f>
        <v>0</v>
      </c>
      <c r="S90" s="151">
        <f>IFERROR(VLOOKUP(T90,Hallazgo[],5,FALSE),"")</f>
        <v>0</v>
      </c>
      <c r="T90" s="151">
        <f>'Acuario (Arribado - mortalidad)'!C190</f>
        <v>0</v>
      </c>
      <c r="U90" s="151">
        <f>'Acuario (Arribado - mortalidad)'!B190</f>
        <v>0</v>
      </c>
      <c r="V90" s="151" t="str">
        <f>'Acuario (Arribado - mortalidad)'!D190</f>
        <v/>
      </c>
      <c r="W90" s="151" t="str">
        <f>'Acuario (Arribado - mortalidad)'!E190</f>
        <v/>
      </c>
      <c r="X90" s="151">
        <f>'Acuario (Arribado - mortalidad)'!F190</f>
        <v>0</v>
      </c>
      <c r="Y90" s="151">
        <f>'Acuario (Arribado - mortalidad)'!H190</f>
        <v>0</v>
      </c>
      <c r="Z90" s="151">
        <f>'Acuario (Arribado - mortalidad)'!I190</f>
        <v>0</v>
      </c>
      <c r="AA90" s="151">
        <f>'Acuario (Arribado - mortalidad)'!J190</f>
        <v>0</v>
      </c>
      <c r="AB90" s="151" t="str">
        <f>'Acuario (Arribado - mortalidad)'!K190</f>
        <v/>
      </c>
      <c r="AC90" s="320" t="str">
        <f>IFERROR(('Acuario (Arribado - mortalidad)'!K190/DatosAll[[#This Row],[N_INDIVIDUOS]])*100,"")</f>
        <v/>
      </c>
      <c r="AD90" s="320" t="str">
        <f>IFERROR(('Acuario (Arribado - mortalidad)'!O190/DatosAll[[#This Row],[N_INDIVIDUOS]])*100,"")</f>
        <v/>
      </c>
      <c r="AE90" s="320" t="str">
        <f>IFERROR(('Acuario (Arribado - mortalidad)'!BG190/DatosAll[[#This Row],[N_INDIVIDUOS]])*100,"")</f>
        <v/>
      </c>
      <c r="AF90" s="320" t="str">
        <f>IFERROR(('Acuario (Arribado - mortalidad)'!BH190/DatosAll[[#This Row],[N_INDIVIDUOS]])*100,"")</f>
        <v/>
      </c>
      <c r="AG90" s="151">
        <f>'Acuario (Arribado - mortalidad)'!M190</f>
        <v>0</v>
      </c>
      <c r="AH90" s="151" t="str">
        <f>'Acuario (Arribado - mortalidad)'!G190</f>
        <v/>
      </c>
      <c r="AI90" s="151">
        <f>'Acuario (Arribado - mortalidad)'!O190</f>
        <v>0</v>
      </c>
      <c r="AJ90" s="151">
        <f>'Acuario (Arribado - mortalidad)'!P190</f>
        <v>0</v>
      </c>
      <c r="AK90" s="151">
        <f>'Acuario (Arribado - mortalidad)'!Q190</f>
        <v>0</v>
      </c>
      <c r="AL90" s="151">
        <f>'Acuario (Arribado - mortalidad)'!R190</f>
        <v>0</v>
      </c>
      <c r="AM90" s="151">
        <f>'Acuario (Arribado - mortalidad)'!S190</f>
        <v>0</v>
      </c>
      <c r="AN90" s="151">
        <f>'Acuario (Arribado - mortalidad)'!T190</f>
        <v>0</v>
      </c>
      <c r="AO90" s="151">
        <f>'Acuario (Arribado - mortalidad)'!U190</f>
        <v>0</v>
      </c>
      <c r="AP90" s="151">
        <f>'Acuario (Arribado - mortalidad)'!V190</f>
        <v>0</v>
      </c>
      <c r="AQ90" s="151">
        <f>'Acuario (Arribado - mortalidad)'!W190</f>
        <v>0</v>
      </c>
      <c r="AR90" s="151">
        <f>'Acuario (Arribado - mortalidad)'!X190</f>
        <v>0</v>
      </c>
      <c r="AS90" s="151">
        <f>'Acuario (Arribado - mortalidad)'!Y190</f>
        <v>0</v>
      </c>
      <c r="AT90" s="151">
        <f>'Acuario (Arribado - mortalidad)'!Z190</f>
        <v>0</v>
      </c>
      <c r="AU90" s="151">
        <f>'Acuario (Arribado - mortalidad)'!AA190</f>
        <v>0</v>
      </c>
      <c r="AV90" s="151">
        <f>'Acuario (Arribado - mortalidad)'!AB190</f>
        <v>0</v>
      </c>
      <c r="AW90" s="151">
        <f>'Acuario (Arribado - mortalidad)'!AC190</f>
        <v>0</v>
      </c>
      <c r="AX90" s="151">
        <f>'Acuario (Arribado - mortalidad)'!AD190</f>
        <v>0</v>
      </c>
      <c r="AY90" s="151">
        <f>'Acuario (Arribado - mortalidad)'!AE190</f>
        <v>0</v>
      </c>
      <c r="AZ90" s="151">
        <f>'Acuario (Arribado - mortalidad)'!AF190</f>
        <v>0</v>
      </c>
      <c r="BA90" s="151">
        <f>'Acuario (Arribado - mortalidad)'!AG190</f>
        <v>0</v>
      </c>
      <c r="BB90" s="151">
        <f>'Acuario (Arribado - mortalidad)'!AH190</f>
        <v>0</v>
      </c>
      <c r="BC90" s="151">
        <f>'Acuario (Arribado - mortalidad)'!AI190</f>
        <v>0</v>
      </c>
      <c r="BD90" s="151">
        <f>'Acuario (Arribado - mortalidad)'!AJ190</f>
        <v>0</v>
      </c>
      <c r="BE90" s="151">
        <f>'Acuario (Arribado - mortalidad)'!AK190</f>
        <v>0</v>
      </c>
      <c r="BF90" s="151">
        <f>'Acuario (Arribado - mortalidad)'!AL190</f>
        <v>0</v>
      </c>
      <c r="BG90" s="151">
        <f>'Acuario (Arribado - mortalidad)'!AM190</f>
        <v>0</v>
      </c>
      <c r="BH90" s="151">
        <f>'Acuario (Arribado - mortalidad)'!AN190</f>
        <v>0</v>
      </c>
      <c r="BI90" s="151">
        <f>'Acuario (Arribado - mortalidad)'!AO190</f>
        <v>0</v>
      </c>
      <c r="BJ90" s="151">
        <f>'Acuario (Arribado - mortalidad)'!AP190</f>
        <v>0</v>
      </c>
      <c r="BK90" s="151">
        <f>'Acuario (Arribado - mortalidad)'!AQ190</f>
        <v>0</v>
      </c>
      <c r="BL90" s="151">
        <f>'Acuario (Arribado - mortalidad)'!AR190</f>
        <v>0</v>
      </c>
      <c r="BM90" s="151" t="str">
        <f>'Acuario (Arribado - mortalidad)'!AS190</f>
        <v/>
      </c>
      <c r="BN90" s="151">
        <f>'Acuario (Arribado - mortalidad)'!AT190</f>
        <v>0</v>
      </c>
      <c r="BO90" s="151">
        <f>'Acuario (Arribado - mortalidad)'!AU190</f>
        <v>0</v>
      </c>
      <c r="BP90" s="151">
        <f>'Acuario (Arribado - mortalidad)'!AV190</f>
        <v>0</v>
      </c>
      <c r="BQ90" s="151" t="str">
        <f>'Acuario (Arribado - mortalidad)'!AW190</f>
        <v/>
      </c>
      <c r="BR90" s="151">
        <f>'Acuario (Arribado - mortalidad)'!AX190</f>
        <v>0</v>
      </c>
      <c r="BS90" s="151">
        <f>'Acuario (Arribado - mortalidad)'!AY190</f>
        <v>0</v>
      </c>
      <c r="BT90" s="151" t="str">
        <f>'Acuario (Arribado - mortalidad)'!AZ190</f>
        <v/>
      </c>
      <c r="BU90" s="151" t="str">
        <f>'Acuario (Arribado - mortalidad)'!BA190</f>
        <v/>
      </c>
      <c r="BV90" s="151" t="str">
        <f>'Acuario (Arribado - mortalidad)'!BB190</f>
        <v/>
      </c>
      <c r="BW90" s="151" t="str">
        <f>'Acuario (Arribado - mortalidad)'!BC190</f>
        <v/>
      </c>
      <c r="BX90" s="151">
        <f>'Acuario (Arribado - mortalidad)'!BD190</f>
        <v>0</v>
      </c>
      <c r="BY90" s="151" t="str">
        <f>'Acuario (Arribado - mortalidad)'!BE190</f>
        <v/>
      </c>
      <c r="BZ90" s="22" t="str">
        <f>'Acuario (Arribado - mortalidad)'!BF190</f>
        <v/>
      </c>
      <c r="CA90" s="151" t="str">
        <f>IF(U90&lt;&gt;0,'Acuario (Arribado - mortalidad)'!$M$5,"")</f>
        <v/>
      </c>
    </row>
    <row r="91" spans="1:79" x14ac:dyDescent="0.25">
      <c r="A91" s="313" t="str">
        <f>IF(U91&lt;&gt;0,'ORDEN DE CUARENTENA'!$AE$2,"")</f>
        <v/>
      </c>
      <c r="B91" s="184" t="str">
        <f>IF(U91&lt;&gt;0,'ORDEN DE CUARENTENA'!$AE$3,"")</f>
        <v/>
      </c>
      <c r="C91" s="168" t="str">
        <f t="shared" si="2"/>
        <v/>
      </c>
      <c r="D91" s="315" t="str">
        <f>IF(U91&lt;&gt;0,'ORDEN DE CUARENTENA'!$I$6,"")</f>
        <v/>
      </c>
      <c r="E91" s="168" t="str">
        <f>IF(U91&lt;&gt;0,TEXT('ORDEN DE CUARENTENA'!$I$6,"aaa"),"")</f>
        <v/>
      </c>
      <c r="F91" s="167" t="str">
        <f>IF(U91&lt;&gt;0,TEXT('ORDEN DE CUARENTENA'!$I$6,"dd"),"")</f>
        <v/>
      </c>
      <c r="G91" s="166" t="str">
        <f>IF(U91&lt;&gt;0,TEXT('ORDEN DE CUARENTENA'!$I$6,"mm"),"")</f>
        <v/>
      </c>
      <c r="H91" s="165" t="str">
        <f>IF(U91&lt;&gt;0,TEXT('ORDEN DE CUARENTENA'!$I$6,"yyy"),"")</f>
        <v/>
      </c>
      <c r="I91" s="151" t="str">
        <f>IF(U91&lt;&gt;0,'ORDEN DE CUARENTENA'!$H$7,"")</f>
        <v/>
      </c>
      <c r="J91" s="151" t="str">
        <f>IF(U91&lt;&gt;0,'ORDEN DE CUARENTENA'!$H$9,"")</f>
        <v/>
      </c>
      <c r="K91" s="151" t="str">
        <f>IF(U91&lt;&gt;0,'ORDEN DE CUARENTENA'!$Q$9,"")</f>
        <v/>
      </c>
      <c r="L91" s="151" t="str">
        <f>IFERROR(VLOOKUP(U91,Item[],4,FALSE),IFERROR(VLOOKUP(U91,Item2[],4,FALSE),""))</f>
        <v/>
      </c>
      <c r="M91" s="151" t="str">
        <f>IFERROR(VLOOKUP(U91,Item[],5,FALSE),IFERROR(VLOOKUP(U91,Item2[],5,FALSE),""))</f>
        <v/>
      </c>
      <c r="N91" s="151" t="str">
        <f>IFERROR(VLOOKUP(W91,SuscepEARs[],2,FALSE),"")</f>
        <v/>
      </c>
      <c r="O91" s="151" t="str">
        <f>IFERROR(VLOOKUP(DatosAll[[#This Row],[ESPECIE]],CITES[],2,FALSE),"")</f>
        <v/>
      </c>
      <c r="P91" s="151">
        <f>IFERROR(VLOOKUP(T91,Hallazgo[],2,FALSE),"")</f>
        <v>0</v>
      </c>
      <c r="Q91" s="151">
        <f>IFERROR(VLOOKUP(T91,Hallazgo[],3,FALSE),"")</f>
        <v>0</v>
      </c>
      <c r="R91" s="151">
        <f>IFERROR(VLOOKUP(T91,Hallazgo[],4,FALSE),"")</f>
        <v>0</v>
      </c>
      <c r="S91" s="151">
        <f>IFERROR(VLOOKUP(T91,Hallazgo[],5,FALSE),"")</f>
        <v>0</v>
      </c>
      <c r="T91" s="151">
        <f>'Acuario (Arribado - mortalidad)'!C191</f>
        <v>0</v>
      </c>
      <c r="U91" s="151">
        <f>'Acuario (Arribado - mortalidad)'!B191</f>
        <v>0</v>
      </c>
      <c r="V91" s="151" t="str">
        <f>'Acuario (Arribado - mortalidad)'!D191</f>
        <v/>
      </c>
      <c r="W91" s="151" t="str">
        <f>'Acuario (Arribado - mortalidad)'!E191</f>
        <v/>
      </c>
      <c r="X91" s="151">
        <f>'Acuario (Arribado - mortalidad)'!F191</f>
        <v>0</v>
      </c>
      <c r="Y91" s="151">
        <f>'Acuario (Arribado - mortalidad)'!H191</f>
        <v>0</v>
      </c>
      <c r="Z91" s="151">
        <f>'Acuario (Arribado - mortalidad)'!I191</f>
        <v>0</v>
      </c>
      <c r="AA91" s="151">
        <f>'Acuario (Arribado - mortalidad)'!J191</f>
        <v>0</v>
      </c>
      <c r="AB91" s="151" t="str">
        <f>'Acuario (Arribado - mortalidad)'!K191</f>
        <v/>
      </c>
      <c r="AC91" s="320" t="str">
        <f>IFERROR(('Acuario (Arribado - mortalidad)'!K191/DatosAll[[#This Row],[N_INDIVIDUOS]])*100,"")</f>
        <v/>
      </c>
      <c r="AD91" s="320" t="str">
        <f>IFERROR(('Acuario (Arribado - mortalidad)'!O191/DatosAll[[#This Row],[N_INDIVIDUOS]])*100,"")</f>
        <v/>
      </c>
      <c r="AE91" s="320" t="str">
        <f>IFERROR(('Acuario (Arribado - mortalidad)'!BG191/DatosAll[[#This Row],[N_INDIVIDUOS]])*100,"")</f>
        <v/>
      </c>
      <c r="AF91" s="320" t="str">
        <f>IFERROR(('Acuario (Arribado - mortalidad)'!BH191/DatosAll[[#This Row],[N_INDIVIDUOS]])*100,"")</f>
        <v/>
      </c>
      <c r="AG91" s="151">
        <f>'Acuario (Arribado - mortalidad)'!M191</f>
        <v>0</v>
      </c>
      <c r="AH91" s="151" t="str">
        <f>'Acuario (Arribado - mortalidad)'!G191</f>
        <v/>
      </c>
      <c r="AI91" s="151">
        <f>'Acuario (Arribado - mortalidad)'!O191</f>
        <v>0</v>
      </c>
      <c r="AJ91" s="151">
        <f>'Acuario (Arribado - mortalidad)'!P191</f>
        <v>0</v>
      </c>
      <c r="AK91" s="151">
        <f>'Acuario (Arribado - mortalidad)'!Q191</f>
        <v>0</v>
      </c>
      <c r="AL91" s="151">
        <f>'Acuario (Arribado - mortalidad)'!R191</f>
        <v>0</v>
      </c>
      <c r="AM91" s="151">
        <f>'Acuario (Arribado - mortalidad)'!S191</f>
        <v>0</v>
      </c>
      <c r="AN91" s="151">
        <f>'Acuario (Arribado - mortalidad)'!T191</f>
        <v>0</v>
      </c>
      <c r="AO91" s="151">
        <f>'Acuario (Arribado - mortalidad)'!U191</f>
        <v>0</v>
      </c>
      <c r="AP91" s="151">
        <f>'Acuario (Arribado - mortalidad)'!V191</f>
        <v>0</v>
      </c>
      <c r="AQ91" s="151">
        <f>'Acuario (Arribado - mortalidad)'!W191</f>
        <v>0</v>
      </c>
      <c r="AR91" s="151">
        <f>'Acuario (Arribado - mortalidad)'!X191</f>
        <v>0</v>
      </c>
      <c r="AS91" s="151">
        <f>'Acuario (Arribado - mortalidad)'!Y191</f>
        <v>0</v>
      </c>
      <c r="AT91" s="151">
        <f>'Acuario (Arribado - mortalidad)'!Z191</f>
        <v>0</v>
      </c>
      <c r="AU91" s="151">
        <f>'Acuario (Arribado - mortalidad)'!AA191</f>
        <v>0</v>
      </c>
      <c r="AV91" s="151">
        <f>'Acuario (Arribado - mortalidad)'!AB191</f>
        <v>0</v>
      </c>
      <c r="AW91" s="151">
        <f>'Acuario (Arribado - mortalidad)'!AC191</f>
        <v>0</v>
      </c>
      <c r="AX91" s="151">
        <f>'Acuario (Arribado - mortalidad)'!AD191</f>
        <v>0</v>
      </c>
      <c r="AY91" s="151">
        <f>'Acuario (Arribado - mortalidad)'!AE191</f>
        <v>0</v>
      </c>
      <c r="AZ91" s="151">
        <f>'Acuario (Arribado - mortalidad)'!AF191</f>
        <v>0</v>
      </c>
      <c r="BA91" s="151">
        <f>'Acuario (Arribado - mortalidad)'!AG191</f>
        <v>0</v>
      </c>
      <c r="BB91" s="151">
        <f>'Acuario (Arribado - mortalidad)'!AH191</f>
        <v>0</v>
      </c>
      <c r="BC91" s="151">
        <f>'Acuario (Arribado - mortalidad)'!AI191</f>
        <v>0</v>
      </c>
      <c r="BD91" s="151">
        <f>'Acuario (Arribado - mortalidad)'!AJ191</f>
        <v>0</v>
      </c>
      <c r="BE91" s="151">
        <f>'Acuario (Arribado - mortalidad)'!AK191</f>
        <v>0</v>
      </c>
      <c r="BF91" s="151">
        <f>'Acuario (Arribado - mortalidad)'!AL191</f>
        <v>0</v>
      </c>
      <c r="BG91" s="151">
        <f>'Acuario (Arribado - mortalidad)'!AM191</f>
        <v>0</v>
      </c>
      <c r="BH91" s="151">
        <f>'Acuario (Arribado - mortalidad)'!AN191</f>
        <v>0</v>
      </c>
      <c r="BI91" s="151">
        <f>'Acuario (Arribado - mortalidad)'!AO191</f>
        <v>0</v>
      </c>
      <c r="BJ91" s="151">
        <f>'Acuario (Arribado - mortalidad)'!AP191</f>
        <v>0</v>
      </c>
      <c r="BK91" s="151">
        <f>'Acuario (Arribado - mortalidad)'!AQ191</f>
        <v>0</v>
      </c>
      <c r="BL91" s="151">
        <f>'Acuario (Arribado - mortalidad)'!AR191</f>
        <v>0</v>
      </c>
      <c r="BM91" s="151" t="str">
        <f>'Acuario (Arribado - mortalidad)'!AS191</f>
        <v/>
      </c>
      <c r="BN91" s="151">
        <f>'Acuario (Arribado - mortalidad)'!AT191</f>
        <v>0</v>
      </c>
      <c r="BO91" s="151">
        <f>'Acuario (Arribado - mortalidad)'!AU191</f>
        <v>0</v>
      </c>
      <c r="BP91" s="151">
        <f>'Acuario (Arribado - mortalidad)'!AV191</f>
        <v>0</v>
      </c>
      <c r="BQ91" s="151" t="str">
        <f>'Acuario (Arribado - mortalidad)'!AW191</f>
        <v/>
      </c>
      <c r="BR91" s="151">
        <f>'Acuario (Arribado - mortalidad)'!AX191</f>
        <v>0</v>
      </c>
      <c r="BS91" s="151">
        <f>'Acuario (Arribado - mortalidad)'!AY191</f>
        <v>0</v>
      </c>
      <c r="BT91" s="151" t="str">
        <f>'Acuario (Arribado - mortalidad)'!AZ191</f>
        <v/>
      </c>
      <c r="BU91" s="151" t="str">
        <f>'Acuario (Arribado - mortalidad)'!BA191</f>
        <v/>
      </c>
      <c r="BV91" s="151" t="str">
        <f>'Acuario (Arribado - mortalidad)'!BB191</f>
        <v/>
      </c>
      <c r="BW91" s="151" t="str">
        <f>'Acuario (Arribado - mortalidad)'!BC191</f>
        <v/>
      </c>
      <c r="BX91" s="151">
        <f>'Acuario (Arribado - mortalidad)'!BD191</f>
        <v>0</v>
      </c>
      <c r="BY91" s="151" t="str">
        <f>'Acuario (Arribado - mortalidad)'!BE191</f>
        <v/>
      </c>
      <c r="BZ91" s="22" t="str">
        <f>'Acuario (Arribado - mortalidad)'!BF191</f>
        <v/>
      </c>
      <c r="CA91" s="151" t="str">
        <f>IF(U91&lt;&gt;0,'Acuario (Arribado - mortalidad)'!$M$5,"")</f>
        <v/>
      </c>
    </row>
    <row r="92" spans="1:79" x14ac:dyDescent="0.25">
      <c r="A92" s="313" t="str">
        <f>IF(U92&lt;&gt;0,'ORDEN DE CUARENTENA'!$AE$2,"")</f>
        <v/>
      </c>
      <c r="B92" s="184" t="str">
        <f>IF(U92&lt;&gt;0,'ORDEN DE CUARENTENA'!$AE$3,"")</f>
        <v/>
      </c>
      <c r="C92" s="168" t="str">
        <f t="shared" si="2"/>
        <v/>
      </c>
      <c r="D92" s="315" t="str">
        <f>IF(U92&lt;&gt;0,'ORDEN DE CUARENTENA'!$I$6,"")</f>
        <v/>
      </c>
      <c r="E92" s="168" t="str">
        <f>IF(U92&lt;&gt;0,TEXT('ORDEN DE CUARENTENA'!$I$6,"aaa"),"")</f>
        <v/>
      </c>
      <c r="F92" s="167" t="str">
        <f>IF(U92&lt;&gt;0,TEXT('ORDEN DE CUARENTENA'!$I$6,"dd"),"")</f>
        <v/>
      </c>
      <c r="G92" s="166" t="str">
        <f>IF(U92&lt;&gt;0,TEXT('ORDEN DE CUARENTENA'!$I$6,"mm"),"")</f>
        <v/>
      </c>
      <c r="H92" s="165" t="str">
        <f>IF(U92&lt;&gt;0,TEXT('ORDEN DE CUARENTENA'!$I$6,"yyy"),"")</f>
        <v/>
      </c>
      <c r="I92" s="151" t="str">
        <f>IF(U92&lt;&gt;0,'ORDEN DE CUARENTENA'!$H$7,"")</f>
        <v/>
      </c>
      <c r="J92" s="151" t="str">
        <f>IF(U92&lt;&gt;0,'ORDEN DE CUARENTENA'!$H$9,"")</f>
        <v/>
      </c>
      <c r="K92" s="151" t="str">
        <f>IF(U92&lt;&gt;0,'ORDEN DE CUARENTENA'!$Q$9,"")</f>
        <v/>
      </c>
      <c r="L92" s="151" t="str">
        <f>IFERROR(VLOOKUP(U92,Item[],4,FALSE),IFERROR(VLOOKUP(U92,Item2[],4,FALSE),""))</f>
        <v/>
      </c>
      <c r="M92" s="151" t="str">
        <f>IFERROR(VLOOKUP(U92,Item[],5,FALSE),IFERROR(VLOOKUP(U92,Item2[],5,FALSE),""))</f>
        <v/>
      </c>
      <c r="N92" s="151" t="str">
        <f>IFERROR(VLOOKUP(W92,SuscepEARs[],2,FALSE),"")</f>
        <v/>
      </c>
      <c r="O92" s="151" t="str">
        <f>IFERROR(VLOOKUP(DatosAll[[#This Row],[ESPECIE]],CITES[],2,FALSE),"")</f>
        <v/>
      </c>
      <c r="P92" s="151">
        <f>IFERROR(VLOOKUP(T92,Hallazgo[],2,FALSE),"")</f>
        <v>0</v>
      </c>
      <c r="Q92" s="151">
        <f>IFERROR(VLOOKUP(T92,Hallazgo[],3,FALSE),"")</f>
        <v>0</v>
      </c>
      <c r="R92" s="151">
        <f>IFERROR(VLOOKUP(T92,Hallazgo[],4,FALSE),"")</f>
        <v>0</v>
      </c>
      <c r="S92" s="151">
        <f>IFERROR(VLOOKUP(T92,Hallazgo[],5,FALSE),"")</f>
        <v>0</v>
      </c>
      <c r="T92" s="151">
        <f>'Acuario (Arribado - mortalidad)'!C192</f>
        <v>0</v>
      </c>
      <c r="U92" s="151">
        <f>'Acuario (Arribado - mortalidad)'!B192</f>
        <v>0</v>
      </c>
      <c r="V92" s="151" t="str">
        <f>'Acuario (Arribado - mortalidad)'!D192</f>
        <v/>
      </c>
      <c r="W92" s="151" t="str">
        <f>'Acuario (Arribado - mortalidad)'!E192</f>
        <v/>
      </c>
      <c r="X92" s="151">
        <f>'Acuario (Arribado - mortalidad)'!F192</f>
        <v>0</v>
      </c>
      <c r="Y92" s="151">
        <f>'Acuario (Arribado - mortalidad)'!H192</f>
        <v>0</v>
      </c>
      <c r="Z92" s="151">
        <f>'Acuario (Arribado - mortalidad)'!I192</f>
        <v>0</v>
      </c>
      <c r="AA92" s="151">
        <f>'Acuario (Arribado - mortalidad)'!J192</f>
        <v>0</v>
      </c>
      <c r="AB92" s="151" t="str">
        <f>'Acuario (Arribado - mortalidad)'!K192</f>
        <v/>
      </c>
      <c r="AC92" s="320" t="str">
        <f>IFERROR(('Acuario (Arribado - mortalidad)'!K192/DatosAll[[#This Row],[N_INDIVIDUOS]])*100,"")</f>
        <v/>
      </c>
      <c r="AD92" s="320" t="str">
        <f>IFERROR(('Acuario (Arribado - mortalidad)'!O192/DatosAll[[#This Row],[N_INDIVIDUOS]])*100,"")</f>
        <v/>
      </c>
      <c r="AE92" s="320" t="str">
        <f>IFERROR(('Acuario (Arribado - mortalidad)'!BG192/DatosAll[[#This Row],[N_INDIVIDUOS]])*100,"")</f>
        <v/>
      </c>
      <c r="AF92" s="320" t="str">
        <f>IFERROR(('Acuario (Arribado - mortalidad)'!BH192/DatosAll[[#This Row],[N_INDIVIDUOS]])*100,"")</f>
        <v/>
      </c>
      <c r="AG92" s="151">
        <f>'Acuario (Arribado - mortalidad)'!M192</f>
        <v>0</v>
      </c>
      <c r="AH92" s="151" t="str">
        <f>'Acuario (Arribado - mortalidad)'!G192</f>
        <v/>
      </c>
      <c r="AI92" s="151">
        <f>'Acuario (Arribado - mortalidad)'!O192</f>
        <v>0</v>
      </c>
      <c r="AJ92" s="151">
        <f>'Acuario (Arribado - mortalidad)'!P192</f>
        <v>0</v>
      </c>
      <c r="AK92" s="151">
        <f>'Acuario (Arribado - mortalidad)'!Q192</f>
        <v>0</v>
      </c>
      <c r="AL92" s="151">
        <f>'Acuario (Arribado - mortalidad)'!R192</f>
        <v>0</v>
      </c>
      <c r="AM92" s="151">
        <f>'Acuario (Arribado - mortalidad)'!S192</f>
        <v>0</v>
      </c>
      <c r="AN92" s="151">
        <f>'Acuario (Arribado - mortalidad)'!T192</f>
        <v>0</v>
      </c>
      <c r="AO92" s="151">
        <f>'Acuario (Arribado - mortalidad)'!U192</f>
        <v>0</v>
      </c>
      <c r="AP92" s="151">
        <f>'Acuario (Arribado - mortalidad)'!V192</f>
        <v>0</v>
      </c>
      <c r="AQ92" s="151">
        <f>'Acuario (Arribado - mortalidad)'!W192</f>
        <v>0</v>
      </c>
      <c r="AR92" s="151">
        <f>'Acuario (Arribado - mortalidad)'!X192</f>
        <v>0</v>
      </c>
      <c r="AS92" s="151">
        <f>'Acuario (Arribado - mortalidad)'!Y192</f>
        <v>0</v>
      </c>
      <c r="AT92" s="151">
        <f>'Acuario (Arribado - mortalidad)'!Z192</f>
        <v>0</v>
      </c>
      <c r="AU92" s="151">
        <f>'Acuario (Arribado - mortalidad)'!AA192</f>
        <v>0</v>
      </c>
      <c r="AV92" s="151">
        <f>'Acuario (Arribado - mortalidad)'!AB192</f>
        <v>0</v>
      </c>
      <c r="AW92" s="151">
        <f>'Acuario (Arribado - mortalidad)'!AC192</f>
        <v>0</v>
      </c>
      <c r="AX92" s="151">
        <f>'Acuario (Arribado - mortalidad)'!AD192</f>
        <v>0</v>
      </c>
      <c r="AY92" s="151">
        <f>'Acuario (Arribado - mortalidad)'!AE192</f>
        <v>0</v>
      </c>
      <c r="AZ92" s="151">
        <f>'Acuario (Arribado - mortalidad)'!AF192</f>
        <v>0</v>
      </c>
      <c r="BA92" s="151">
        <f>'Acuario (Arribado - mortalidad)'!AG192</f>
        <v>0</v>
      </c>
      <c r="BB92" s="151">
        <f>'Acuario (Arribado - mortalidad)'!AH192</f>
        <v>0</v>
      </c>
      <c r="BC92" s="151">
        <f>'Acuario (Arribado - mortalidad)'!AI192</f>
        <v>0</v>
      </c>
      <c r="BD92" s="151">
        <f>'Acuario (Arribado - mortalidad)'!AJ192</f>
        <v>0</v>
      </c>
      <c r="BE92" s="151">
        <f>'Acuario (Arribado - mortalidad)'!AK192</f>
        <v>0</v>
      </c>
      <c r="BF92" s="151">
        <f>'Acuario (Arribado - mortalidad)'!AL192</f>
        <v>0</v>
      </c>
      <c r="BG92" s="151">
        <f>'Acuario (Arribado - mortalidad)'!AM192</f>
        <v>0</v>
      </c>
      <c r="BH92" s="151">
        <f>'Acuario (Arribado - mortalidad)'!AN192</f>
        <v>0</v>
      </c>
      <c r="BI92" s="151">
        <f>'Acuario (Arribado - mortalidad)'!AO192</f>
        <v>0</v>
      </c>
      <c r="BJ92" s="151">
        <f>'Acuario (Arribado - mortalidad)'!AP192</f>
        <v>0</v>
      </c>
      <c r="BK92" s="151">
        <f>'Acuario (Arribado - mortalidad)'!AQ192</f>
        <v>0</v>
      </c>
      <c r="BL92" s="151">
        <f>'Acuario (Arribado - mortalidad)'!AR192</f>
        <v>0</v>
      </c>
      <c r="BM92" s="151" t="str">
        <f>'Acuario (Arribado - mortalidad)'!AS192</f>
        <v/>
      </c>
      <c r="BN92" s="151">
        <f>'Acuario (Arribado - mortalidad)'!AT192</f>
        <v>0</v>
      </c>
      <c r="BO92" s="151">
        <f>'Acuario (Arribado - mortalidad)'!AU192</f>
        <v>0</v>
      </c>
      <c r="BP92" s="151">
        <f>'Acuario (Arribado - mortalidad)'!AV192</f>
        <v>0</v>
      </c>
      <c r="BQ92" s="151" t="str">
        <f>'Acuario (Arribado - mortalidad)'!AW192</f>
        <v/>
      </c>
      <c r="BR92" s="151">
        <f>'Acuario (Arribado - mortalidad)'!AX192</f>
        <v>0</v>
      </c>
      <c r="BS92" s="151">
        <f>'Acuario (Arribado - mortalidad)'!AY192</f>
        <v>0</v>
      </c>
      <c r="BT92" s="151" t="str">
        <f>'Acuario (Arribado - mortalidad)'!AZ192</f>
        <v/>
      </c>
      <c r="BU92" s="151" t="str">
        <f>'Acuario (Arribado - mortalidad)'!BA192</f>
        <v/>
      </c>
      <c r="BV92" s="151" t="str">
        <f>'Acuario (Arribado - mortalidad)'!BB192</f>
        <v/>
      </c>
      <c r="BW92" s="151" t="str">
        <f>'Acuario (Arribado - mortalidad)'!BC192</f>
        <v/>
      </c>
      <c r="BX92" s="151">
        <f>'Acuario (Arribado - mortalidad)'!BD192</f>
        <v>0</v>
      </c>
      <c r="BY92" s="151" t="str">
        <f>'Acuario (Arribado - mortalidad)'!BE192</f>
        <v/>
      </c>
      <c r="BZ92" s="22" t="str">
        <f>'Acuario (Arribado - mortalidad)'!BF192</f>
        <v/>
      </c>
      <c r="CA92" s="151" t="str">
        <f>IF(U92&lt;&gt;0,'Acuario (Arribado - mortalidad)'!$M$5,"")</f>
        <v/>
      </c>
    </row>
    <row r="93" spans="1:79" x14ac:dyDescent="0.25">
      <c r="A93" s="313" t="str">
        <f>IF(U93&lt;&gt;0,'ORDEN DE CUARENTENA'!$AE$2,"")</f>
        <v/>
      </c>
      <c r="B93" s="184" t="str">
        <f>IF(U93&lt;&gt;0,'ORDEN DE CUARENTENA'!$AE$3,"")</f>
        <v/>
      </c>
      <c r="C93" s="168" t="str">
        <f t="shared" si="2"/>
        <v/>
      </c>
      <c r="D93" s="315" t="str">
        <f>IF(U93&lt;&gt;0,'ORDEN DE CUARENTENA'!$I$6,"")</f>
        <v/>
      </c>
      <c r="E93" s="168" t="str">
        <f>IF(U93&lt;&gt;0,TEXT('ORDEN DE CUARENTENA'!$I$6,"aaa"),"")</f>
        <v/>
      </c>
      <c r="F93" s="167" t="str">
        <f>IF(U93&lt;&gt;0,TEXT('ORDEN DE CUARENTENA'!$I$6,"dd"),"")</f>
        <v/>
      </c>
      <c r="G93" s="166" t="str">
        <f>IF(U93&lt;&gt;0,TEXT('ORDEN DE CUARENTENA'!$I$6,"mm"),"")</f>
        <v/>
      </c>
      <c r="H93" s="165" t="str">
        <f>IF(U93&lt;&gt;0,TEXT('ORDEN DE CUARENTENA'!$I$6,"yyy"),"")</f>
        <v/>
      </c>
      <c r="I93" s="151" t="str">
        <f>IF(U93&lt;&gt;0,'ORDEN DE CUARENTENA'!$H$7,"")</f>
        <v/>
      </c>
      <c r="J93" s="151" t="str">
        <f>IF(U93&lt;&gt;0,'ORDEN DE CUARENTENA'!$H$9,"")</f>
        <v/>
      </c>
      <c r="K93" s="151" t="str">
        <f>IF(U93&lt;&gt;0,'ORDEN DE CUARENTENA'!$Q$9,"")</f>
        <v/>
      </c>
      <c r="L93" s="151" t="str">
        <f>IFERROR(VLOOKUP(U93,Item[],4,FALSE),IFERROR(VLOOKUP(U93,Item2[],4,FALSE),""))</f>
        <v/>
      </c>
      <c r="M93" s="151" t="str">
        <f>IFERROR(VLOOKUP(U93,Item[],5,FALSE),IFERROR(VLOOKUP(U93,Item2[],5,FALSE),""))</f>
        <v/>
      </c>
      <c r="N93" s="151" t="str">
        <f>IFERROR(VLOOKUP(W93,SuscepEARs[],2,FALSE),"")</f>
        <v/>
      </c>
      <c r="O93" s="151" t="str">
        <f>IFERROR(VLOOKUP(DatosAll[[#This Row],[ESPECIE]],CITES[],2,FALSE),"")</f>
        <v/>
      </c>
      <c r="P93" s="151">
        <f>IFERROR(VLOOKUP(T93,Hallazgo[],2,FALSE),"")</f>
        <v>0</v>
      </c>
      <c r="Q93" s="151">
        <f>IFERROR(VLOOKUP(T93,Hallazgo[],3,FALSE),"")</f>
        <v>0</v>
      </c>
      <c r="R93" s="151">
        <f>IFERROR(VLOOKUP(T93,Hallazgo[],4,FALSE),"")</f>
        <v>0</v>
      </c>
      <c r="S93" s="151">
        <f>IFERROR(VLOOKUP(T93,Hallazgo[],5,FALSE),"")</f>
        <v>0</v>
      </c>
      <c r="T93" s="151">
        <f>'Acuario (Arribado - mortalidad)'!C193</f>
        <v>0</v>
      </c>
      <c r="U93" s="151">
        <f>'Acuario (Arribado - mortalidad)'!B193</f>
        <v>0</v>
      </c>
      <c r="V93" s="151" t="str">
        <f>'Acuario (Arribado - mortalidad)'!D193</f>
        <v/>
      </c>
      <c r="W93" s="151" t="str">
        <f>'Acuario (Arribado - mortalidad)'!E193</f>
        <v/>
      </c>
      <c r="X93" s="151">
        <f>'Acuario (Arribado - mortalidad)'!F193</f>
        <v>0</v>
      </c>
      <c r="Y93" s="151">
        <f>'Acuario (Arribado - mortalidad)'!H193</f>
        <v>0</v>
      </c>
      <c r="Z93" s="151">
        <f>'Acuario (Arribado - mortalidad)'!I193</f>
        <v>0</v>
      </c>
      <c r="AA93" s="151">
        <f>'Acuario (Arribado - mortalidad)'!J193</f>
        <v>0</v>
      </c>
      <c r="AB93" s="151" t="str">
        <f>'Acuario (Arribado - mortalidad)'!K193</f>
        <v/>
      </c>
      <c r="AC93" s="320" t="str">
        <f>IFERROR(('Acuario (Arribado - mortalidad)'!K193/DatosAll[[#This Row],[N_INDIVIDUOS]])*100,"")</f>
        <v/>
      </c>
      <c r="AD93" s="320" t="str">
        <f>IFERROR(('Acuario (Arribado - mortalidad)'!O193/DatosAll[[#This Row],[N_INDIVIDUOS]])*100,"")</f>
        <v/>
      </c>
      <c r="AE93" s="320" t="str">
        <f>IFERROR(('Acuario (Arribado - mortalidad)'!BG193/DatosAll[[#This Row],[N_INDIVIDUOS]])*100,"")</f>
        <v/>
      </c>
      <c r="AF93" s="320" t="str">
        <f>IFERROR(('Acuario (Arribado - mortalidad)'!BH193/DatosAll[[#This Row],[N_INDIVIDUOS]])*100,"")</f>
        <v/>
      </c>
      <c r="AG93" s="151">
        <f>'Acuario (Arribado - mortalidad)'!M193</f>
        <v>0</v>
      </c>
      <c r="AH93" s="151" t="str">
        <f>'Acuario (Arribado - mortalidad)'!G193</f>
        <v/>
      </c>
      <c r="AI93" s="151">
        <f>'Acuario (Arribado - mortalidad)'!O193</f>
        <v>0</v>
      </c>
      <c r="AJ93" s="151">
        <f>'Acuario (Arribado - mortalidad)'!P193</f>
        <v>0</v>
      </c>
      <c r="AK93" s="151">
        <f>'Acuario (Arribado - mortalidad)'!Q193</f>
        <v>0</v>
      </c>
      <c r="AL93" s="151">
        <f>'Acuario (Arribado - mortalidad)'!R193</f>
        <v>0</v>
      </c>
      <c r="AM93" s="151">
        <f>'Acuario (Arribado - mortalidad)'!S193</f>
        <v>0</v>
      </c>
      <c r="AN93" s="151">
        <f>'Acuario (Arribado - mortalidad)'!T193</f>
        <v>0</v>
      </c>
      <c r="AO93" s="151">
        <f>'Acuario (Arribado - mortalidad)'!U193</f>
        <v>0</v>
      </c>
      <c r="AP93" s="151">
        <f>'Acuario (Arribado - mortalidad)'!V193</f>
        <v>0</v>
      </c>
      <c r="AQ93" s="151">
        <f>'Acuario (Arribado - mortalidad)'!W193</f>
        <v>0</v>
      </c>
      <c r="AR93" s="151">
        <f>'Acuario (Arribado - mortalidad)'!X193</f>
        <v>0</v>
      </c>
      <c r="AS93" s="151">
        <f>'Acuario (Arribado - mortalidad)'!Y193</f>
        <v>0</v>
      </c>
      <c r="AT93" s="151">
        <f>'Acuario (Arribado - mortalidad)'!Z193</f>
        <v>0</v>
      </c>
      <c r="AU93" s="151">
        <f>'Acuario (Arribado - mortalidad)'!AA193</f>
        <v>0</v>
      </c>
      <c r="AV93" s="151">
        <f>'Acuario (Arribado - mortalidad)'!AB193</f>
        <v>0</v>
      </c>
      <c r="AW93" s="151">
        <f>'Acuario (Arribado - mortalidad)'!AC193</f>
        <v>0</v>
      </c>
      <c r="AX93" s="151">
        <f>'Acuario (Arribado - mortalidad)'!AD193</f>
        <v>0</v>
      </c>
      <c r="AY93" s="151">
        <f>'Acuario (Arribado - mortalidad)'!AE193</f>
        <v>0</v>
      </c>
      <c r="AZ93" s="151">
        <f>'Acuario (Arribado - mortalidad)'!AF193</f>
        <v>0</v>
      </c>
      <c r="BA93" s="151">
        <f>'Acuario (Arribado - mortalidad)'!AG193</f>
        <v>0</v>
      </c>
      <c r="BB93" s="151">
        <f>'Acuario (Arribado - mortalidad)'!AH193</f>
        <v>0</v>
      </c>
      <c r="BC93" s="151">
        <f>'Acuario (Arribado - mortalidad)'!AI193</f>
        <v>0</v>
      </c>
      <c r="BD93" s="151">
        <f>'Acuario (Arribado - mortalidad)'!AJ193</f>
        <v>0</v>
      </c>
      <c r="BE93" s="151">
        <f>'Acuario (Arribado - mortalidad)'!AK193</f>
        <v>0</v>
      </c>
      <c r="BF93" s="151">
        <f>'Acuario (Arribado - mortalidad)'!AL193</f>
        <v>0</v>
      </c>
      <c r="BG93" s="151">
        <f>'Acuario (Arribado - mortalidad)'!AM193</f>
        <v>0</v>
      </c>
      <c r="BH93" s="151">
        <f>'Acuario (Arribado - mortalidad)'!AN193</f>
        <v>0</v>
      </c>
      <c r="BI93" s="151">
        <f>'Acuario (Arribado - mortalidad)'!AO193</f>
        <v>0</v>
      </c>
      <c r="BJ93" s="151">
        <f>'Acuario (Arribado - mortalidad)'!AP193</f>
        <v>0</v>
      </c>
      <c r="BK93" s="151">
        <f>'Acuario (Arribado - mortalidad)'!AQ193</f>
        <v>0</v>
      </c>
      <c r="BL93" s="151">
        <f>'Acuario (Arribado - mortalidad)'!AR193</f>
        <v>0</v>
      </c>
      <c r="BM93" s="151" t="str">
        <f>'Acuario (Arribado - mortalidad)'!AS193</f>
        <v/>
      </c>
      <c r="BN93" s="151">
        <f>'Acuario (Arribado - mortalidad)'!AT193</f>
        <v>0</v>
      </c>
      <c r="BO93" s="151">
        <f>'Acuario (Arribado - mortalidad)'!AU193</f>
        <v>0</v>
      </c>
      <c r="BP93" s="151">
        <f>'Acuario (Arribado - mortalidad)'!AV193</f>
        <v>0</v>
      </c>
      <c r="BQ93" s="151" t="str">
        <f>'Acuario (Arribado - mortalidad)'!AW193</f>
        <v/>
      </c>
      <c r="BR93" s="151">
        <f>'Acuario (Arribado - mortalidad)'!AX193</f>
        <v>0</v>
      </c>
      <c r="BS93" s="151">
        <f>'Acuario (Arribado - mortalidad)'!AY193</f>
        <v>0</v>
      </c>
      <c r="BT93" s="151" t="str">
        <f>'Acuario (Arribado - mortalidad)'!AZ193</f>
        <v/>
      </c>
      <c r="BU93" s="151" t="str">
        <f>'Acuario (Arribado - mortalidad)'!BA193</f>
        <v/>
      </c>
      <c r="BV93" s="151" t="str">
        <f>'Acuario (Arribado - mortalidad)'!BB193</f>
        <v/>
      </c>
      <c r="BW93" s="151" t="str">
        <f>'Acuario (Arribado - mortalidad)'!BC193</f>
        <v/>
      </c>
      <c r="BX93" s="151">
        <f>'Acuario (Arribado - mortalidad)'!BD193</f>
        <v>0</v>
      </c>
      <c r="BY93" s="151" t="str">
        <f>'Acuario (Arribado - mortalidad)'!BE193</f>
        <v/>
      </c>
      <c r="BZ93" s="22" t="str">
        <f>'Acuario (Arribado - mortalidad)'!BF193</f>
        <v/>
      </c>
      <c r="CA93" s="151" t="str">
        <f>IF(U93&lt;&gt;0,'Acuario (Arribado - mortalidad)'!$M$5,"")</f>
        <v/>
      </c>
    </row>
    <row r="94" spans="1:79" x14ac:dyDescent="0.25">
      <c r="A94" s="313" t="str">
        <f>IF(U94&lt;&gt;0,'ORDEN DE CUARENTENA'!$AE$2,"")</f>
        <v/>
      </c>
      <c r="B94" s="184" t="str">
        <f>IF(U94&lt;&gt;0,'ORDEN DE CUARENTENA'!$AE$3,"")</f>
        <v/>
      </c>
      <c r="C94" s="168" t="str">
        <f t="shared" si="2"/>
        <v/>
      </c>
      <c r="D94" s="315" t="str">
        <f>IF(U94&lt;&gt;0,'ORDEN DE CUARENTENA'!$I$6,"")</f>
        <v/>
      </c>
      <c r="E94" s="168" t="str">
        <f>IF(U94&lt;&gt;0,TEXT('ORDEN DE CUARENTENA'!$I$6,"aaa"),"")</f>
        <v/>
      </c>
      <c r="F94" s="167" t="str">
        <f>IF(U94&lt;&gt;0,TEXT('ORDEN DE CUARENTENA'!$I$6,"dd"),"")</f>
        <v/>
      </c>
      <c r="G94" s="166" t="str">
        <f>IF(U94&lt;&gt;0,TEXT('ORDEN DE CUARENTENA'!$I$6,"mm"),"")</f>
        <v/>
      </c>
      <c r="H94" s="165" t="str">
        <f>IF(U94&lt;&gt;0,TEXT('ORDEN DE CUARENTENA'!$I$6,"yyy"),"")</f>
        <v/>
      </c>
      <c r="I94" s="151" t="str">
        <f>IF(U94&lt;&gt;0,'ORDEN DE CUARENTENA'!$H$7,"")</f>
        <v/>
      </c>
      <c r="J94" s="151" t="str">
        <f>IF(U94&lt;&gt;0,'ORDEN DE CUARENTENA'!$H$9,"")</f>
        <v/>
      </c>
      <c r="K94" s="151" t="str">
        <f>IF(U94&lt;&gt;0,'ORDEN DE CUARENTENA'!$Q$9,"")</f>
        <v/>
      </c>
      <c r="L94" s="151" t="str">
        <f>IFERROR(VLOOKUP(U94,Item[],4,FALSE),IFERROR(VLOOKUP(U94,Item2[],4,FALSE),""))</f>
        <v/>
      </c>
      <c r="M94" s="151" t="str">
        <f>IFERROR(VLOOKUP(U94,Item[],5,FALSE),IFERROR(VLOOKUP(U94,Item2[],5,FALSE),""))</f>
        <v/>
      </c>
      <c r="N94" s="151" t="str">
        <f>IFERROR(VLOOKUP(W94,SuscepEARs[],2,FALSE),"")</f>
        <v/>
      </c>
      <c r="O94" s="151" t="str">
        <f>IFERROR(VLOOKUP(DatosAll[[#This Row],[ESPECIE]],CITES[],2,FALSE),"")</f>
        <v/>
      </c>
      <c r="P94" s="151">
        <f>IFERROR(VLOOKUP(T94,Hallazgo[],2,FALSE),"")</f>
        <v>0</v>
      </c>
      <c r="Q94" s="151">
        <f>IFERROR(VLOOKUP(T94,Hallazgo[],3,FALSE),"")</f>
        <v>0</v>
      </c>
      <c r="R94" s="151">
        <f>IFERROR(VLOOKUP(T94,Hallazgo[],4,FALSE),"")</f>
        <v>0</v>
      </c>
      <c r="S94" s="151">
        <f>IFERROR(VLOOKUP(T94,Hallazgo[],5,FALSE),"")</f>
        <v>0</v>
      </c>
      <c r="T94" s="151">
        <f>'Acuario (Arribado - mortalidad)'!C194</f>
        <v>0</v>
      </c>
      <c r="U94" s="151">
        <f>'Acuario (Arribado - mortalidad)'!B194</f>
        <v>0</v>
      </c>
      <c r="V94" s="151" t="str">
        <f>'Acuario (Arribado - mortalidad)'!D194</f>
        <v/>
      </c>
      <c r="W94" s="151" t="str">
        <f>'Acuario (Arribado - mortalidad)'!E194</f>
        <v/>
      </c>
      <c r="X94" s="151">
        <f>'Acuario (Arribado - mortalidad)'!F194</f>
        <v>0</v>
      </c>
      <c r="Y94" s="151">
        <f>'Acuario (Arribado - mortalidad)'!H194</f>
        <v>0</v>
      </c>
      <c r="Z94" s="151">
        <f>'Acuario (Arribado - mortalidad)'!I194</f>
        <v>0</v>
      </c>
      <c r="AA94" s="151">
        <f>'Acuario (Arribado - mortalidad)'!J194</f>
        <v>0</v>
      </c>
      <c r="AB94" s="151" t="str">
        <f>'Acuario (Arribado - mortalidad)'!K194</f>
        <v/>
      </c>
      <c r="AC94" s="320" t="str">
        <f>IFERROR(('Acuario (Arribado - mortalidad)'!K194/DatosAll[[#This Row],[N_INDIVIDUOS]])*100,"")</f>
        <v/>
      </c>
      <c r="AD94" s="320" t="str">
        <f>IFERROR(('Acuario (Arribado - mortalidad)'!O194/DatosAll[[#This Row],[N_INDIVIDUOS]])*100,"")</f>
        <v/>
      </c>
      <c r="AE94" s="320" t="str">
        <f>IFERROR(('Acuario (Arribado - mortalidad)'!BG194/DatosAll[[#This Row],[N_INDIVIDUOS]])*100,"")</f>
        <v/>
      </c>
      <c r="AF94" s="320" t="str">
        <f>IFERROR(('Acuario (Arribado - mortalidad)'!BH194/DatosAll[[#This Row],[N_INDIVIDUOS]])*100,"")</f>
        <v/>
      </c>
      <c r="AG94" s="151">
        <f>'Acuario (Arribado - mortalidad)'!M194</f>
        <v>0</v>
      </c>
      <c r="AH94" s="151" t="str">
        <f>'Acuario (Arribado - mortalidad)'!G194</f>
        <v/>
      </c>
      <c r="AI94" s="151">
        <f>'Acuario (Arribado - mortalidad)'!O194</f>
        <v>0</v>
      </c>
      <c r="AJ94" s="151">
        <f>'Acuario (Arribado - mortalidad)'!P194</f>
        <v>0</v>
      </c>
      <c r="AK94" s="151">
        <f>'Acuario (Arribado - mortalidad)'!Q194</f>
        <v>0</v>
      </c>
      <c r="AL94" s="151">
        <f>'Acuario (Arribado - mortalidad)'!R194</f>
        <v>0</v>
      </c>
      <c r="AM94" s="151">
        <f>'Acuario (Arribado - mortalidad)'!S194</f>
        <v>0</v>
      </c>
      <c r="AN94" s="151">
        <f>'Acuario (Arribado - mortalidad)'!T194</f>
        <v>0</v>
      </c>
      <c r="AO94" s="151">
        <f>'Acuario (Arribado - mortalidad)'!U194</f>
        <v>0</v>
      </c>
      <c r="AP94" s="151">
        <f>'Acuario (Arribado - mortalidad)'!V194</f>
        <v>0</v>
      </c>
      <c r="AQ94" s="151">
        <f>'Acuario (Arribado - mortalidad)'!W194</f>
        <v>0</v>
      </c>
      <c r="AR94" s="151">
        <f>'Acuario (Arribado - mortalidad)'!X194</f>
        <v>0</v>
      </c>
      <c r="AS94" s="151">
        <f>'Acuario (Arribado - mortalidad)'!Y194</f>
        <v>0</v>
      </c>
      <c r="AT94" s="151">
        <f>'Acuario (Arribado - mortalidad)'!Z194</f>
        <v>0</v>
      </c>
      <c r="AU94" s="151">
        <f>'Acuario (Arribado - mortalidad)'!AA194</f>
        <v>0</v>
      </c>
      <c r="AV94" s="151">
        <f>'Acuario (Arribado - mortalidad)'!AB194</f>
        <v>0</v>
      </c>
      <c r="AW94" s="151">
        <f>'Acuario (Arribado - mortalidad)'!AC194</f>
        <v>0</v>
      </c>
      <c r="AX94" s="151">
        <f>'Acuario (Arribado - mortalidad)'!AD194</f>
        <v>0</v>
      </c>
      <c r="AY94" s="151">
        <f>'Acuario (Arribado - mortalidad)'!AE194</f>
        <v>0</v>
      </c>
      <c r="AZ94" s="151">
        <f>'Acuario (Arribado - mortalidad)'!AF194</f>
        <v>0</v>
      </c>
      <c r="BA94" s="151">
        <f>'Acuario (Arribado - mortalidad)'!AG194</f>
        <v>0</v>
      </c>
      <c r="BB94" s="151">
        <f>'Acuario (Arribado - mortalidad)'!AH194</f>
        <v>0</v>
      </c>
      <c r="BC94" s="151">
        <f>'Acuario (Arribado - mortalidad)'!AI194</f>
        <v>0</v>
      </c>
      <c r="BD94" s="151">
        <f>'Acuario (Arribado - mortalidad)'!AJ194</f>
        <v>0</v>
      </c>
      <c r="BE94" s="151">
        <f>'Acuario (Arribado - mortalidad)'!AK194</f>
        <v>0</v>
      </c>
      <c r="BF94" s="151">
        <f>'Acuario (Arribado - mortalidad)'!AL194</f>
        <v>0</v>
      </c>
      <c r="BG94" s="151">
        <f>'Acuario (Arribado - mortalidad)'!AM194</f>
        <v>0</v>
      </c>
      <c r="BH94" s="151">
        <f>'Acuario (Arribado - mortalidad)'!AN194</f>
        <v>0</v>
      </c>
      <c r="BI94" s="151">
        <f>'Acuario (Arribado - mortalidad)'!AO194</f>
        <v>0</v>
      </c>
      <c r="BJ94" s="151">
        <f>'Acuario (Arribado - mortalidad)'!AP194</f>
        <v>0</v>
      </c>
      <c r="BK94" s="151">
        <f>'Acuario (Arribado - mortalidad)'!AQ194</f>
        <v>0</v>
      </c>
      <c r="BL94" s="151">
        <f>'Acuario (Arribado - mortalidad)'!AR194</f>
        <v>0</v>
      </c>
      <c r="BM94" s="151" t="str">
        <f>'Acuario (Arribado - mortalidad)'!AS194</f>
        <v/>
      </c>
      <c r="BN94" s="151">
        <f>'Acuario (Arribado - mortalidad)'!AT194</f>
        <v>0</v>
      </c>
      <c r="BO94" s="151">
        <f>'Acuario (Arribado - mortalidad)'!AU194</f>
        <v>0</v>
      </c>
      <c r="BP94" s="151">
        <f>'Acuario (Arribado - mortalidad)'!AV194</f>
        <v>0</v>
      </c>
      <c r="BQ94" s="151" t="str">
        <f>'Acuario (Arribado - mortalidad)'!AW194</f>
        <v/>
      </c>
      <c r="BR94" s="151">
        <f>'Acuario (Arribado - mortalidad)'!AX194</f>
        <v>0</v>
      </c>
      <c r="BS94" s="151">
        <f>'Acuario (Arribado - mortalidad)'!AY194</f>
        <v>0</v>
      </c>
      <c r="BT94" s="151" t="str">
        <f>'Acuario (Arribado - mortalidad)'!AZ194</f>
        <v/>
      </c>
      <c r="BU94" s="151" t="str">
        <f>'Acuario (Arribado - mortalidad)'!BA194</f>
        <v/>
      </c>
      <c r="BV94" s="151" t="str">
        <f>'Acuario (Arribado - mortalidad)'!BB194</f>
        <v/>
      </c>
      <c r="BW94" s="151" t="str">
        <f>'Acuario (Arribado - mortalidad)'!BC194</f>
        <v/>
      </c>
      <c r="BX94" s="151">
        <f>'Acuario (Arribado - mortalidad)'!BD194</f>
        <v>0</v>
      </c>
      <c r="BY94" s="151" t="str">
        <f>'Acuario (Arribado - mortalidad)'!BE194</f>
        <v/>
      </c>
      <c r="BZ94" s="22" t="str">
        <f>'Acuario (Arribado - mortalidad)'!BF194</f>
        <v/>
      </c>
      <c r="CA94" s="151" t="str">
        <f>IF(U94&lt;&gt;0,'Acuario (Arribado - mortalidad)'!$M$5,"")</f>
        <v/>
      </c>
    </row>
    <row r="95" spans="1:79" x14ac:dyDescent="0.25">
      <c r="A95" s="313" t="str">
        <f>IF(U95&lt;&gt;0,'ORDEN DE CUARENTENA'!$AE$2,"")</f>
        <v/>
      </c>
      <c r="B95" s="184" t="str">
        <f>IF(U95&lt;&gt;0,'ORDEN DE CUARENTENA'!$AE$3,"")</f>
        <v/>
      </c>
      <c r="C95" s="168" t="str">
        <f t="shared" si="2"/>
        <v/>
      </c>
      <c r="D95" s="315" t="str">
        <f>IF(U95&lt;&gt;0,'ORDEN DE CUARENTENA'!$I$6,"")</f>
        <v/>
      </c>
      <c r="E95" s="168" t="str">
        <f>IF(U95&lt;&gt;0,TEXT('ORDEN DE CUARENTENA'!$I$6,"aaa"),"")</f>
        <v/>
      </c>
      <c r="F95" s="167" t="str">
        <f>IF(U95&lt;&gt;0,TEXT('ORDEN DE CUARENTENA'!$I$6,"dd"),"")</f>
        <v/>
      </c>
      <c r="G95" s="166" t="str">
        <f>IF(U95&lt;&gt;0,TEXT('ORDEN DE CUARENTENA'!$I$6,"mm"),"")</f>
        <v/>
      </c>
      <c r="H95" s="165" t="str">
        <f>IF(U95&lt;&gt;0,TEXT('ORDEN DE CUARENTENA'!$I$6,"yyy"),"")</f>
        <v/>
      </c>
      <c r="I95" s="151" t="str">
        <f>IF(U95&lt;&gt;0,'ORDEN DE CUARENTENA'!$H$7,"")</f>
        <v/>
      </c>
      <c r="J95" s="151" t="str">
        <f>IF(U95&lt;&gt;0,'ORDEN DE CUARENTENA'!$H$9,"")</f>
        <v/>
      </c>
      <c r="K95" s="151" t="str">
        <f>IF(U95&lt;&gt;0,'ORDEN DE CUARENTENA'!$Q$9,"")</f>
        <v/>
      </c>
      <c r="L95" s="151" t="str">
        <f>IFERROR(VLOOKUP(U95,Item[],4,FALSE),IFERROR(VLOOKUP(U95,Item2[],4,FALSE),""))</f>
        <v/>
      </c>
      <c r="M95" s="151" t="str">
        <f>IFERROR(VLOOKUP(U95,Item[],5,FALSE),IFERROR(VLOOKUP(U95,Item2[],5,FALSE),""))</f>
        <v/>
      </c>
      <c r="N95" s="151" t="str">
        <f>IFERROR(VLOOKUP(W95,SuscepEARs[],2,FALSE),"")</f>
        <v/>
      </c>
      <c r="O95" s="151" t="str">
        <f>IFERROR(VLOOKUP(DatosAll[[#This Row],[ESPECIE]],CITES[],2,FALSE),"")</f>
        <v/>
      </c>
      <c r="P95" s="151">
        <f>IFERROR(VLOOKUP(T95,Hallazgo[],2,FALSE),"")</f>
        <v>0</v>
      </c>
      <c r="Q95" s="151">
        <f>IFERROR(VLOOKUP(T95,Hallazgo[],3,FALSE),"")</f>
        <v>0</v>
      </c>
      <c r="R95" s="151">
        <f>IFERROR(VLOOKUP(T95,Hallazgo[],4,FALSE),"")</f>
        <v>0</v>
      </c>
      <c r="S95" s="151">
        <f>IFERROR(VLOOKUP(T95,Hallazgo[],5,FALSE),"")</f>
        <v>0</v>
      </c>
      <c r="T95" s="151">
        <f>'Acuario (Arribado - mortalidad)'!C195</f>
        <v>0</v>
      </c>
      <c r="U95" s="151">
        <f>'Acuario (Arribado - mortalidad)'!B195</f>
        <v>0</v>
      </c>
      <c r="V95" s="151" t="str">
        <f>'Acuario (Arribado - mortalidad)'!D195</f>
        <v/>
      </c>
      <c r="W95" s="151" t="str">
        <f>'Acuario (Arribado - mortalidad)'!E195</f>
        <v/>
      </c>
      <c r="X95" s="151">
        <f>'Acuario (Arribado - mortalidad)'!F195</f>
        <v>0</v>
      </c>
      <c r="Y95" s="151">
        <f>'Acuario (Arribado - mortalidad)'!H195</f>
        <v>0</v>
      </c>
      <c r="Z95" s="151">
        <f>'Acuario (Arribado - mortalidad)'!I195</f>
        <v>0</v>
      </c>
      <c r="AA95" s="151">
        <f>'Acuario (Arribado - mortalidad)'!J195</f>
        <v>0</v>
      </c>
      <c r="AB95" s="151" t="str">
        <f>'Acuario (Arribado - mortalidad)'!K195</f>
        <v/>
      </c>
      <c r="AC95" s="320" t="str">
        <f>IFERROR(('Acuario (Arribado - mortalidad)'!K195/DatosAll[[#This Row],[N_INDIVIDUOS]])*100,"")</f>
        <v/>
      </c>
      <c r="AD95" s="320" t="str">
        <f>IFERROR(('Acuario (Arribado - mortalidad)'!O195/DatosAll[[#This Row],[N_INDIVIDUOS]])*100,"")</f>
        <v/>
      </c>
      <c r="AE95" s="320" t="str">
        <f>IFERROR(('Acuario (Arribado - mortalidad)'!BG195/DatosAll[[#This Row],[N_INDIVIDUOS]])*100,"")</f>
        <v/>
      </c>
      <c r="AF95" s="320" t="str">
        <f>IFERROR(('Acuario (Arribado - mortalidad)'!BH195/DatosAll[[#This Row],[N_INDIVIDUOS]])*100,"")</f>
        <v/>
      </c>
      <c r="AG95" s="151">
        <f>'Acuario (Arribado - mortalidad)'!M195</f>
        <v>0</v>
      </c>
      <c r="AH95" s="151" t="str">
        <f>'Acuario (Arribado - mortalidad)'!G195</f>
        <v/>
      </c>
      <c r="AI95" s="151">
        <f>'Acuario (Arribado - mortalidad)'!O195</f>
        <v>0</v>
      </c>
      <c r="AJ95" s="151">
        <f>'Acuario (Arribado - mortalidad)'!P195</f>
        <v>0</v>
      </c>
      <c r="AK95" s="151">
        <f>'Acuario (Arribado - mortalidad)'!Q195</f>
        <v>0</v>
      </c>
      <c r="AL95" s="151">
        <f>'Acuario (Arribado - mortalidad)'!R195</f>
        <v>0</v>
      </c>
      <c r="AM95" s="151">
        <f>'Acuario (Arribado - mortalidad)'!S195</f>
        <v>0</v>
      </c>
      <c r="AN95" s="151">
        <f>'Acuario (Arribado - mortalidad)'!T195</f>
        <v>0</v>
      </c>
      <c r="AO95" s="151">
        <f>'Acuario (Arribado - mortalidad)'!U195</f>
        <v>0</v>
      </c>
      <c r="AP95" s="151">
        <f>'Acuario (Arribado - mortalidad)'!V195</f>
        <v>0</v>
      </c>
      <c r="AQ95" s="151">
        <f>'Acuario (Arribado - mortalidad)'!W195</f>
        <v>0</v>
      </c>
      <c r="AR95" s="151">
        <f>'Acuario (Arribado - mortalidad)'!X195</f>
        <v>0</v>
      </c>
      <c r="AS95" s="151">
        <f>'Acuario (Arribado - mortalidad)'!Y195</f>
        <v>0</v>
      </c>
      <c r="AT95" s="151">
        <f>'Acuario (Arribado - mortalidad)'!Z195</f>
        <v>0</v>
      </c>
      <c r="AU95" s="151">
        <f>'Acuario (Arribado - mortalidad)'!AA195</f>
        <v>0</v>
      </c>
      <c r="AV95" s="151">
        <f>'Acuario (Arribado - mortalidad)'!AB195</f>
        <v>0</v>
      </c>
      <c r="AW95" s="151">
        <f>'Acuario (Arribado - mortalidad)'!AC195</f>
        <v>0</v>
      </c>
      <c r="AX95" s="151">
        <f>'Acuario (Arribado - mortalidad)'!AD195</f>
        <v>0</v>
      </c>
      <c r="AY95" s="151">
        <f>'Acuario (Arribado - mortalidad)'!AE195</f>
        <v>0</v>
      </c>
      <c r="AZ95" s="151">
        <f>'Acuario (Arribado - mortalidad)'!AF195</f>
        <v>0</v>
      </c>
      <c r="BA95" s="151">
        <f>'Acuario (Arribado - mortalidad)'!AG195</f>
        <v>0</v>
      </c>
      <c r="BB95" s="151">
        <f>'Acuario (Arribado - mortalidad)'!AH195</f>
        <v>0</v>
      </c>
      <c r="BC95" s="151">
        <f>'Acuario (Arribado - mortalidad)'!AI195</f>
        <v>0</v>
      </c>
      <c r="BD95" s="151">
        <f>'Acuario (Arribado - mortalidad)'!AJ195</f>
        <v>0</v>
      </c>
      <c r="BE95" s="151">
        <f>'Acuario (Arribado - mortalidad)'!AK195</f>
        <v>0</v>
      </c>
      <c r="BF95" s="151">
        <f>'Acuario (Arribado - mortalidad)'!AL195</f>
        <v>0</v>
      </c>
      <c r="BG95" s="151">
        <f>'Acuario (Arribado - mortalidad)'!AM195</f>
        <v>0</v>
      </c>
      <c r="BH95" s="151">
        <f>'Acuario (Arribado - mortalidad)'!AN195</f>
        <v>0</v>
      </c>
      <c r="BI95" s="151">
        <f>'Acuario (Arribado - mortalidad)'!AO195</f>
        <v>0</v>
      </c>
      <c r="BJ95" s="151">
        <f>'Acuario (Arribado - mortalidad)'!AP195</f>
        <v>0</v>
      </c>
      <c r="BK95" s="151">
        <f>'Acuario (Arribado - mortalidad)'!AQ195</f>
        <v>0</v>
      </c>
      <c r="BL95" s="151">
        <f>'Acuario (Arribado - mortalidad)'!AR195</f>
        <v>0</v>
      </c>
      <c r="BM95" s="151" t="str">
        <f>'Acuario (Arribado - mortalidad)'!AS195</f>
        <v/>
      </c>
      <c r="BN95" s="151">
        <f>'Acuario (Arribado - mortalidad)'!AT195</f>
        <v>0</v>
      </c>
      <c r="BO95" s="151">
        <f>'Acuario (Arribado - mortalidad)'!AU195</f>
        <v>0</v>
      </c>
      <c r="BP95" s="151">
        <f>'Acuario (Arribado - mortalidad)'!AV195</f>
        <v>0</v>
      </c>
      <c r="BQ95" s="151" t="str">
        <f>'Acuario (Arribado - mortalidad)'!AW195</f>
        <v/>
      </c>
      <c r="BR95" s="151">
        <f>'Acuario (Arribado - mortalidad)'!AX195</f>
        <v>0</v>
      </c>
      <c r="BS95" s="151">
        <f>'Acuario (Arribado - mortalidad)'!AY195</f>
        <v>0</v>
      </c>
      <c r="BT95" s="151" t="str">
        <f>'Acuario (Arribado - mortalidad)'!AZ195</f>
        <v/>
      </c>
      <c r="BU95" s="151" t="str">
        <f>'Acuario (Arribado - mortalidad)'!BA195</f>
        <v/>
      </c>
      <c r="BV95" s="151" t="str">
        <f>'Acuario (Arribado - mortalidad)'!BB195</f>
        <v/>
      </c>
      <c r="BW95" s="151" t="str">
        <f>'Acuario (Arribado - mortalidad)'!BC195</f>
        <v/>
      </c>
      <c r="BX95" s="151">
        <f>'Acuario (Arribado - mortalidad)'!BD195</f>
        <v>0</v>
      </c>
      <c r="BY95" s="151" t="str">
        <f>'Acuario (Arribado - mortalidad)'!BE195</f>
        <v/>
      </c>
      <c r="BZ95" s="22" t="str">
        <f>'Acuario (Arribado - mortalidad)'!BF195</f>
        <v/>
      </c>
      <c r="CA95" s="151" t="str">
        <f>IF(U95&lt;&gt;0,'Acuario (Arribado - mortalidad)'!$M$5,"")</f>
        <v/>
      </c>
    </row>
    <row r="96" spans="1:79" x14ac:dyDescent="0.25">
      <c r="A96" s="313" t="str">
        <f>IF(U96&lt;&gt;0,'ORDEN DE CUARENTENA'!$AE$2,"")</f>
        <v/>
      </c>
      <c r="B96" s="184" t="str">
        <f>IF(U96&lt;&gt;0,'ORDEN DE CUARENTENA'!$AE$3,"")</f>
        <v/>
      </c>
      <c r="C96" s="168" t="str">
        <f t="shared" si="2"/>
        <v/>
      </c>
      <c r="D96" s="315" t="str">
        <f>IF(U96&lt;&gt;0,'ORDEN DE CUARENTENA'!$I$6,"")</f>
        <v/>
      </c>
      <c r="E96" s="168" t="str">
        <f>IF(U96&lt;&gt;0,TEXT('ORDEN DE CUARENTENA'!$I$6,"aaa"),"")</f>
        <v/>
      </c>
      <c r="F96" s="167" t="str">
        <f>IF(U96&lt;&gt;0,TEXT('ORDEN DE CUARENTENA'!$I$6,"dd"),"")</f>
        <v/>
      </c>
      <c r="G96" s="166" t="str">
        <f>IF(U96&lt;&gt;0,TEXT('ORDEN DE CUARENTENA'!$I$6,"mm"),"")</f>
        <v/>
      </c>
      <c r="H96" s="165" t="str">
        <f>IF(U96&lt;&gt;0,TEXT('ORDEN DE CUARENTENA'!$I$6,"yyy"),"")</f>
        <v/>
      </c>
      <c r="I96" s="151" t="str">
        <f>IF(U96&lt;&gt;0,'ORDEN DE CUARENTENA'!$H$7,"")</f>
        <v/>
      </c>
      <c r="J96" s="151" t="str">
        <f>IF(U96&lt;&gt;0,'ORDEN DE CUARENTENA'!$H$9,"")</f>
        <v/>
      </c>
      <c r="K96" s="151" t="str">
        <f>IF(U96&lt;&gt;0,'ORDEN DE CUARENTENA'!$Q$9,"")</f>
        <v/>
      </c>
      <c r="L96" s="151" t="str">
        <f>IFERROR(VLOOKUP(U96,Item[],4,FALSE),IFERROR(VLOOKUP(U96,Item2[],4,FALSE),""))</f>
        <v/>
      </c>
      <c r="M96" s="151" t="str">
        <f>IFERROR(VLOOKUP(U96,Item[],5,FALSE),IFERROR(VLOOKUP(U96,Item2[],5,FALSE),""))</f>
        <v/>
      </c>
      <c r="N96" s="151" t="str">
        <f>IFERROR(VLOOKUP(W96,SuscepEARs[],2,FALSE),"")</f>
        <v/>
      </c>
      <c r="O96" s="151" t="str">
        <f>IFERROR(VLOOKUP(DatosAll[[#This Row],[ESPECIE]],CITES[],2,FALSE),"")</f>
        <v/>
      </c>
      <c r="P96" s="151">
        <f>IFERROR(VLOOKUP(T96,Hallazgo[],2,FALSE),"")</f>
        <v>0</v>
      </c>
      <c r="Q96" s="151">
        <f>IFERROR(VLOOKUP(T96,Hallazgo[],3,FALSE),"")</f>
        <v>0</v>
      </c>
      <c r="R96" s="151">
        <f>IFERROR(VLOOKUP(T96,Hallazgo[],4,FALSE),"")</f>
        <v>0</v>
      </c>
      <c r="S96" s="151">
        <f>IFERROR(VLOOKUP(T96,Hallazgo[],5,FALSE),"")</f>
        <v>0</v>
      </c>
      <c r="T96" s="151">
        <f>'Acuario (Arribado - mortalidad)'!C196</f>
        <v>0</v>
      </c>
      <c r="U96" s="151">
        <f>'Acuario (Arribado - mortalidad)'!B196</f>
        <v>0</v>
      </c>
      <c r="V96" s="151" t="str">
        <f>'Acuario (Arribado - mortalidad)'!D196</f>
        <v/>
      </c>
      <c r="W96" s="151" t="str">
        <f>'Acuario (Arribado - mortalidad)'!E196</f>
        <v/>
      </c>
      <c r="X96" s="151">
        <f>'Acuario (Arribado - mortalidad)'!F196</f>
        <v>0</v>
      </c>
      <c r="Y96" s="151">
        <f>'Acuario (Arribado - mortalidad)'!H196</f>
        <v>0</v>
      </c>
      <c r="Z96" s="151">
        <f>'Acuario (Arribado - mortalidad)'!I196</f>
        <v>0</v>
      </c>
      <c r="AA96" s="151">
        <f>'Acuario (Arribado - mortalidad)'!J196</f>
        <v>0</v>
      </c>
      <c r="AB96" s="151" t="str">
        <f>'Acuario (Arribado - mortalidad)'!K196</f>
        <v/>
      </c>
      <c r="AC96" s="320" t="str">
        <f>IFERROR(('Acuario (Arribado - mortalidad)'!K196/DatosAll[[#This Row],[N_INDIVIDUOS]])*100,"")</f>
        <v/>
      </c>
      <c r="AD96" s="320" t="str">
        <f>IFERROR(('Acuario (Arribado - mortalidad)'!O196/DatosAll[[#This Row],[N_INDIVIDUOS]])*100,"")</f>
        <v/>
      </c>
      <c r="AE96" s="320" t="str">
        <f>IFERROR(('Acuario (Arribado - mortalidad)'!BG196/DatosAll[[#This Row],[N_INDIVIDUOS]])*100,"")</f>
        <v/>
      </c>
      <c r="AF96" s="320" t="str">
        <f>IFERROR(('Acuario (Arribado - mortalidad)'!BH196/DatosAll[[#This Row],[N_INDIVIDUOS]])*100,"")</f>
        <v/>
      </c>
      <c r="AG96" s="151">
        <f>'Acuario (Arribado - mortalidad)'!M196</f>
        <v>0</v>
      </c>
      <c r="AH96" s="151" t="str">
        <f>'Acuario (Arribado - mortalidad)'!G196</f>
        <v/>
      </c>
      <c r="AI96" s="151">
        <f>'Acuario (Arribado - mortalidad)'!O196</f>
        <v>0</v>
      </c>
      <c r="AJ96" s="151">
        <f>'Acuario (Arribado - mortalidad)'!P196</f>
        <v>0</v>
      </c>
      <c r="AK96" s="151">
        <f>'Acuario (Arribado - mortalidad)'!Q196</f>
        <v>0</v>
      </c>
      <c r="AL96" s="151">
        <f>'Acuario (Arribado - mortalidad)'!R196</f>
        <v>0</v>
      </c>
      <c r="AM96" s="151">
        <f>'Acuario (Arribado - mortalidad)'!S196</f>
        <v>0</v>
      </c>
      <c r="AN96" s="151">
        <f>'Acuario (Arribado - mortalidad)'!T196</f>
        <v>0</v>
      </c>
      <c r="AO96" s="151">
        <f>'Acuario (Arribado - mortalidad)'!U196</f>
        <v>0</v>
      </c>
      <c r="AP96" s="151">
        <f>'Acuario (Arribado - mortalidad)'!V196</f>
        <v>0</v>
      </c>
      <c r="AQ96" s="151">
        <f>'Acuario (Arribado - mortalidad)'!W196</f>
        <v>0</v>
      </c>
      <c r="AR96" s="151">
        <f>'Acuario (Arribado - mortalidad)'!X196</f>
        <v>0</v>
      </c>
      <c r="AS96" s="151">
        <f>'Acuario (Arribado - mortalidad)'!Y196</f>
        <v>0</v>
      </c>
      <c r="AT96" s="151">
        <f>'Acuario (Arribado - mortalidad)'!Z196</f>
        <v>0</v>
      </c>
      <c r="AU96" s="151">
        <f>'Acuario (Arribado - mortalidad)'!AA196</f>
        <v>0</v>
      </c>
      <c r="AV96" s="151">
        <f>'Acuario (Arribado - mortalidad)'!AB196</f>
        <v>0</v>
      </c>
      <c r="AW96" s="151">
        <f>'Acuario (Arribado - mortalidad)'!AC196</f>
        <v>0</v>
      </c>
      <c r="AX96" s="151">
        <f>'Acuario (Arribado - mortalidad)'!AD196</f>
        <v>0</v>
      </c>
      <c r="AY96" s="151">
        <f>'Acuario (Arribado - mortalidad)'!AE196</f>
        <v>0</v>
      </c>
      <c r="AZ96" s="151">
        <f>'Acuario (Arribado - mortalidad)'!AF196</f>
        <v>0</v>
      </c>
      <c r="BA96" s="151">
        <f>'Acuario (Arribado - mortalidad)'!AG196</f>
        <v>0</v>
      </c>
      <c r="BB96" s="151">
        <f>'Acuario (Arribado - mortalidad)'!AH196</f>
        <v>0</v>
      </c>
      <c r="BC96" s="151">
        <f>'Acuario (Arribado - mortalidad)'!AI196</f>
        <v>0</v>
      </c>
      <c r="BD96" s="151">
        <f>'Acuario (Arribado - mortalidad)'!AJ196</f>
        <v>0</v>
      </c>
      <c r="BE96" s="151">
        <f>'Acuario (Arribado - mortalidad)'!AK196</f>
        <v>0</v>
      </c>
      <c r="BF96" s="151">
        <f>'Acuario (Arribado - mortalidad)'!AL196</f>
        <v>0</v>
      </c>
      <c r="BG96" s="151">
        <f>'Acuario (Arribado - mortalidad)'!AM196</f>
        <v>0</v>
      </c>
      <c r="BH96" s="151">
        <f>'Acuario (Arribado - mortalidad)'!AN196</f>
        <v>0</v>
      </c>
      <c r="BI96" s="151">
        <f>'Acuario (Arribado - mortalidad)'!AO196</f>
        <v>0</v>
      </c>
      <c r="BJ96" s="151">
        <f>'Acuario (Arribado - mortalidad)'!AP196</f>
        <v>0</v>
      </c>
      <c r="BK96" s="151">
        <f>'Acuario (Arribado - mortalidad)'!AQ196</f>
        <v>0</v>
      </c>
      <c r="BL96" s="151">
        <f>'Acuario (Arribado - mortalidad)'!AR196</f>
        <v>0</v>
      </c>
      <c r="BM96" s="151" t="str">
        <f>'Acuario (Arribado - mortalidad)'!AS196</f>
        <v/>
      </c>
      <c r="BN96" s="151">
        <f>'Acuario (Arribado - mortalidad)'!AT196</f>
        <v>0</v>
      </c>
      <c r="BO96" s="151">
        <f>'Acuario (Arribado - mortalidad)'!AU196</f>
        <v>0</v>
      </c>
      <c r="BP96" s="151">
        <f>'Acuario (Arribado - mortalidad)'!AV196</f>
        <v>0</v>
      </c>
      <c r="BQ96" s="151" t="str">
        <f>'Acuario (Arribado - mortalidad)'!AW196</f>
        <v/>
      </c>
      <c r="BR96" s="151">
        <f>'Acuario (Arribado - mortalidad)'!AX196</f>
        <v>0</v>
      </c>
      <c r="BS96" s="151">
        <f>'Acuario (Arribado - mortalidad)'!AY196</f>
        <v>0</v>
      </c>
      <c r="BT96" s="151" t="str">
        <f>'Acuario (Arribado - mortalidad)'!AZ196</f>
        <v/>
      </c>
      <c r="BU96" s="151" t="str">
        <f>'Acuario (Arribado - mortalidad)'!BA196</f>
        <v/>
      </c>
      <c r="BV96" s="151" t="str">
        <f>'Acuario (Arribado - mortalidad)'!BB196</f>
        <v/>
      </c>
      <c r="BW96" s="151" t="str">
        <f>'Acuario (Arribado - mortalidad)'!BC196</f>
        <v/>
      </c>
      <c r="BX96" s="151">
        <f>'Acuario (Arribado - mortalidad)'!BD196</f>
        <v>0</v>
      </c>
      <c r="BY96" s="151" t="str">
        <f>'Acuario (Arribado - mortalidad)'!BE196</f>
        <v/>
      </c>
      <c r="BZ96" s="22" t="str">
        <f>'Acuario (Arribado - mortalidad)'!BF196</f>
        <v/>
      </c>
      <c r="CA96" s="151" t="str">
        <f>IF(U96&lt;&gt;0,'Acuario (Arribado - mortalidad)'!$M$5,"")</f>
        <v/>
      </c>
    </row>
    <row r="97" spans="1:79" x14ac:dyDescent="0.25">
      <c r="A97" s="313" t="str">
        <f>IF(U97&lt;&gt;0,'ORDEN DE CUARENTENA'!$AE$2,"")</f>
        <v/>
      </c>
      <c r="B97" s="184" t="str">
        <f>IF(U97&lt;&gt;0,'ORDEN DE CUARENTENA'!$AE$3,"")</f>
        <v/>
      </c>
      <c r="C97" s="168" t="str">
        <f t="shared" si="2"/>
        <v/>
      </c>
      <c r="D97" s="315" t="str">
        <f>IF(U97&lt;&gt;0,'ORDEN DE CUARENTENA'!$I$6,"")</f>
        <v/>
      </c>
      <c r="E97" s="168" t="str">
        <f>IF(U97&lt;&gt;0,TEXT('ORDEN DE CUARENTENA'!$I$6,"aaa"),"")</f>
        <v/>
      </c>
      <c r="F97" s="167" t="str">
        <f>IF(U97&lt;&gt;0,TEXT('ORDEN DE CUARENTENA'!$I$6,"dd"),"")</f>
        <v/>
      </c>
      <c r="G97" s="166" t="str">
        <f>IF(U97&lt;&gt;0,TEXT('ORDEN DE CUARENTENA'!$I$6,"mm"),"")</f>
        <v/>
      </c>
      <c r="H97" s="165" t="str">
        <f>IF(U97&lt;&gt;0,TEXT('ORDEN DE CUARENTENA'!$I$6,"yyy"),"")</f>
        <v/>
      </c>
      <c r="I97" s="151" t="str">
        <f>IF(U97&lt;&gt;0,'ORDEN DE CUARENTENA'!$H$7,"")</f>
        <v/>
      </c>
      <c r="J97" s="151" t="str">
        <f>IF(U97&lt;&gt;0,'ORDEN DE CUARENTENA'!$H$9,"")</f>
        <v/>
      </c>
      <c r="K97" s="151" t="str">
        <f>IF(U97&lt;&gt;0,'ORDEN DE CUARENTENA'!$Q$9,"")</f>
        <v/>
      </c>
      <c r="L97" s="151" t="str">
        <f>IFERROR(VLOOKUP(U97,Item[],4,FALSE),IFERROR(VLOOKUP(U97,Item2[],4,FALSE),""))</f>
        <v/>
      </c>
      <c r="M97" s="151" t="str">
        <f>IFERROR(VLOOKUP(U97,Item[],5,FALSE),IFERROR(VLOOKUP(U97,Item2[],5,FALSE),""))</f>
        <v/>
      </c>
      <c r="N97" s="151" t="str">
        <f>IFERROR(VLOOKUP(W97,SuscepEARs[],2,FALSE),"")</f>
        <v/>
      </c>
      <c r="O97" s="151" t="str">
        <f>IFERROR(VLOOKUP(DatosAll[[#This Row],[ESPECIE]],CITES[],2,FALSE),"")</f>
        <v/>
      </c>
      <c r="P97" s="151">
        <f>IFERROR(VLOOKUP(T97,Hallazgo[],2,FALSE),"")</f>
        <v>0</v>
      </c>
      <c r="Q97" s="151">
        <f>IFERROR(VLOOKUP(T97,Hallazgo[],3,FALSE),"")</f>
        <v>0</v>
      </c>
      <c r="R97" s="151">
        <f>IFERROR(VLOOKUP(T97,Hallazgo[],4,FALSE),"")</f>
        <v>0</v>
      </c>
      <c r="S97" s="151">
        <f>IFERROR(VLOOKUP(T97,Hallazgo[],5,FALSE),"")</f>
        <v>0</v>
      </c>
      <c r="T97" s="151">
        <f>'Acuario (Arribado - mortalidad)'!C197</f>
        <v>0</v>
      </c>
      <c r="U97" s="151">
        <f>'Acuario (Arribado - mortalidad)'!B197</f>
        <v>0</v>
      </c>
      <c r="V97" s="151" t="str">
        <f>'Acuario (Arribado - mortalidad)'!D197</f>
        <v/>
      </c>
      <c r="W97" s="151" t="str">
        <f>'Acuario (Arribado - mortalidad)'!E197</f>
        <v/>
      </c>
      <c r="X97" s="151">
        <f>'Acuario (Arribado - mortalidad)'!F197</f>
        <v>0</v>
      </c>
      <c r="Y97" s="151">
        <f>'Acuario (Arribado - mortalidad)'!H197</f>
        <v>0</v>
      </c>
      <c r="Z97" s="151">
        <f>'Acuario (Arribado - mortalidad)'!I197</f>
        <v>0</v>
      </c>
      <c r="AA97" s="151">
        <f>'Acuario (Arribado - mortalidad)'!J197</f>
        <v>0</v>
      </c>
      <c r="AB97" s="151" t="str">
        <f>'Acuario (Arribado - mortalidad)'!K197</f>
        <v/>
      </c>
      <c r="AC97" s="320" t="str">
        <f>IFERROR(('Acuario (Arribado - mortalidad)'!K197/DatosAll[[#This Row],[N_INDIVIDUOS]])*100,"")</f>
        <v/>
      </c>
      <c r="AD97" s="320" t="str">
        <f>IFERROR(('Acuario (Arribado - mortalidad)'!O197/DatosAll[[#This Row],[N_INDIVIDUOS]])*100,"")</f>
        <v/>
      </c>
      <c r="AE97" s="320" t="str">
        <f>IFERROR(('Acuario (Arribado - mortalidad)'!BG197/DatosAll[[#This Row],[N_INDIVIDUOS]])*100,"")</f>
        <v/>
      </c>
      <c r="AF97" s="320" t="str">
        <f>IFERROR(('Acuario (Arribado - mortalidad)'!BH197/DatosAll[[#This Row],[N_INDIVIDUOS]])*100,"")</f>
        <v/>
      </c>
      <c r="AG97" s="151">
        <f>'Acuario (Arribado - mortalidad)'!M197</f>
        <v>0</v>
      </c>
      <c r="AH97" s="151" t="str">
        <f>'Acuario (Arribado - mortalidad)'!G197</f>
        <v/>
      </c>
      <c r="AI97" s="151">
        <f>'Acuario (Arribado - mortalidad)'!O197</f>
        <v>0</v>
      </c>
      <c r="AJ97" s="151">
        <f>'Acuario (Arribado - mortalidad)'!P197</f>
        <v>0</v>
      </c>
      <c r="AK97" s="151">
        <f>'Acuario (Arribado - mortalidad)'!Q197</f>
        <v>0</v>
      </c>
      <c r="AL97" s="151">
        <f>'Acuario (Arribado - mortalidad)'!R197</f>
        <v>0</v>
      </c>
      <c r="AM97" s="151">
        <f>'Acuario (Arribado - mortalidad)'!S197</f>
        <v>0</v>
      </c>
      <c r="AN97" s="151">
        <f>'Acuario (Arribado - mortalidad)'!T197</f>
        <v>0</v>
      </c>
      <c r="AO97" s="151">
        <f>'Acuario (Arribado - mortalidad)'!U197</f>
        <v>0</v>
      </c>
      <c r="AP97" s="151">
        <f>'Acuario (Arribado - mortalidad)'!V197</f>
        <v>0</v>
      </c>
      <c r="AQ97" s="151">
        <f>'Acuario (Arribado - mortalidad)'!W197</f>
        <v>0</v>
      </c>
      <c r="AR97" s="151">
        <f>'Acuario (Arribado - mortalidad)'!X197</f>
        <v>0</v>
      </c>
      <c r="AS97" s="151">
        <f>'Acuario (Arribado - mortalidad)'!Y197</f>
        <v>0</v>
      </c>
      <c r="AT97" s="151">
        <f>'Acuario (Arribado - mortalidad)'!Z197</f>
        <v>0</v>
      </c>
      <c r="AU97" s="151">
        <f>'Acuario (Arribado - mortalidad)'!AA197</f>
        <v>0</v>
      </c>
      <c r="AV97" s="151">
        <f>'Acuario (Arribado - mortalidad)'!AB197</f>
        <v>0</v>
      </c>
      <c r="AW97" s="151">
        <f>'Acuario (Arribado - mortalidad)'!AC197</f>
        <v>0</v>
      </c>
      <c r="AX97" s="151">
        <f>'Acuario (Arribado - mortalidad)'!AD197</f>
        <v>0</v>
      </c>
      <c r="AY97" s="151">
        <f>'Acuario (Arribado - mortalidad)'!AE197</f>
        <v>0</v>
      </c>
      <c r="AZ97" s="151">
        <f>'Acuario (Arribado - mortalidad)'!AF197</f>
        <v>0</v>
      </c>
      <c r="BA97" s="151">
        <f>'Acuario (Arribado - mortalidad)'!AG197</f>
        <v>0</v>
      </c>
      <c r="BB97" s="151">
        <f>'Acuario (Arribado - mortalidad)'!AH197</f>
        <v>0</v>
      </c>
      <c r="BC97" s="151">
        <f>'Acuario (Arribado - mortalidad)'!AI197</f>
        <v>0</v>
      </c>
      <c r="BD97" s="151">
        <f>'Acuario (Arribado - mortalidad)'!AJ197</f>
        <v>0</v>
      </c>
      <c r="BE97" s="151">
        <f>'Acuario (Arribado - mortalidad)'!AK197</f>
        <v>0</v>
      </c>
      <c r="BF97" s="151">
        <f>'Acuario (Arribado - mortalidad)'!AL197</f>
        <v>0</v>
      </c>
      <c r="BG97" s="151">
        <f>'Acuario (Arribado - mortalidad)'!AM197</f>
        <v>0</v>
      </c>
      <c r="BH97" s="151">
        <f>'Acuario (Arribado - mortalidad)'!AN197</f>
        <v>0</v>
      </c>
      <c r="BI97" s="151">
        <f>'Acuario (Arribado - mortalidad)'!AO197</f>
        <v>0</v>
      </c>
      <c r="BJ97" s="151">
        <f>'Acuario (Arribado - mortalidad)'!AP197</f>
        <v>0</v>
      </c>
      <c r="BK97" s="151">
        <f>'Acuario (Arribado - mortalidad)'!AQ197</f>
        <v>0</v>
      </c>
      <c r="BL97" s="151">
        <f>'Acuario (Arribado - mortalidad)'!AR197</f>
        <v>0</v>
      </c>
      <c r="BM97" s="151" t="str">
        <f>'Acuario (Arribado - mortalidad)'!AS197</f>
        <v/>
      </c>
      <c r="BN97" s="151">
        <f>'Acuario (Arribado - mortalidad)'!AT197</f>
        <v>0</v>
      </c>
      <c r="BO97" s="151">
        <f>'Acuario (Arribado - mortalidad)'!AU197</f>
        <v>0</v>
      </c>
      <c r="BP97" s="151">
        <f>'Acuario (Arribado - mortalidad)'!AV197</f>
        <v>0</v>
      </c>
      <c r="BQ97" s="151" t="str">
        <f>'Acuario (Arribado - mortalidad)'!AW197</f>
        <v/>
      </c>
      <c r="BR97" s="151">
        <f>'Acuario (Arribado - mortalidad)'!AX197</f>
        <v>0</v>
      </c>
      <c r="BS97" s="151">
        <f>'Acuario (Arribado - mortalidad)'!AY197</f>
        <v>0</v>
      </c>
      <c r="BT97" s="151" t="str">
        <f>'Acuario (Arribado - mortalidad)'!AZ197</f>
        <v/>
      </c>
      <c r="BU97" s="151" t="str">
        <f>'Acuario (Arribado - mortalidad)'!BA197</f>
        <v/>
      </c>
      <c r="BV97" s="151" t="str">
        <f>'Acuario (Arribado - mortalidad)'!BB197</f>
        <v/>
      </c>
      <c r="BW97" s="151" t="str">
        <f>'Acuario (Arribado - mortalidad)'!BC197</f>
        <v/>
      </c>
      <c r="BX97" s="151">
        <f>'Acuario (Arribado - mortalidad)'!BD197</f>
        <v>0</v>
      </c>
      <c r="BY97" s="151" t="str">
        <f>'Acuario (Arribado - mortalidad)'!BE197</f>
        <v/>
      </c>
      <c r="BZ97" s="22" t="str">
        <f>'Acuario (Arribado - mortalidad)'!BF197</f>
        <v/>
      </c>
      <c r="CA97" s="151" t="str">
        <f>IF(U97&lt;&gt;0,'Acuario (Arribado - mortalidad)'!$M$5,"")</f>
        <v/>
      </c>
    </row>
    <row r="98" spans="1:79" x14ac:dyDescent="0.25">
      <c r="A98" s="313" t="str">
        <f>IF(U98&lt;&gt;0,'ORDEN DE CUARENTENA'!$AE$2,"")</f>
        <v/>
      </c>
      <c r="B98" s="184" t="str">
        <f>IF(U98&lt;&gt;0,'ORDEN DE CUARENTENA'!$AE$3,"")</f>
        <v/>
      </c>
      <c r="C98" s="168" t="str">
        <f t="shared" ref="C98:C129" si="3">IF(U98&lt;&gt;0,CONCATENATE(B98,"-",H98),"")</f>
        <v/>
      </c>
      <c r="D98" s="315" t="str">
        <f>IF(U98&lt;&gt;0,'ORDEN DE CUARENTENA'!$I$6,"")</f>
        <v/>
      </c>
      <c r="E98" s="168" t="str">
        <f>IF(U98&lt;&gt;0,TEXT('ORDEN DE CUARENTENA'!$I$6,"aaa"),"")</f>
        <v/>
      </c>
      <c r="F98" s="167" t="str">
        <f>IF(U98&lt;&gt;0,TEXT('ORDEN DE CUARENTENA'!$I$6,"dd"),"")</f>
        <v/>
      </c>
      <c r="G98" s="166" t="str">
        <f>IF(U98&lt;&gt;0,TEXT('ORDEN DE CUARENTENA'!$I$6,"mm"),"")</f>
        <v/>
      </c>
      <c r="H98" s="165" t="str">
        <f>IF(U98&lt;&gt;0,TEXT('ORDEN DE CUARENTENA'!$I$6,"yyy"),"")</f>
        <v/>
      </c>
      <c r="I98" s="151" t="str">
        <f>IF(U98&lt;&gt;0,'ORDEN DE CUARENTENA'!$H$7,"")</f>
        <v/>
      </c>
      <c r="J98" s="151" t="str">
        <f>IF(U98&lt;&gt;0,'ORDEN DE CUARENTENA'!$H$9,"")</f>
        <v/>
      </c>
      <c r="K98" s="151" t="str">
        <f>IF(U98&lt;&gt;0,'ORDEN DE CUARENTENA'!$Q$9,"")</f>
        <v/>
      </c>
      <c r="L98" s="151" t="str">
        <f>IFERROR(VLOOKUP(U98,Item[],4,FALSE),IFERROR(VLOOKUP(U98,Item2[],4,FALSE),""))</f>
        <v/>
      </c>
      <c r="M98" s="151" t="str">
        <f>IFERROR(VLOOKUP(U98,Item[],5,FALSE),IFERROR(VLOOKUP(U98,Item2[],5,FALSE),""))</f>
        <v/>
      </c>
      <c r="N98" s="151" t="str">
        <f>IFERROR(VLOOKUP(W98,SuscepEARs[],2,FALSE),"")</f>
        <v/>
      </c>
      <c r="O98" s="151" t="str">
        <f>IFERROR(VLOOKUP(DatosAll[[#This Row],[ESPECIE]],CITES[],2,FALSE),"")</f>
        <v/>
      </c>
      <c r="P98" s="151">
        <f>IFERROR(VLOOKUP(T98,Hallazgo[],2,FALSE),"")</f>
        <v>0</v>
      </c>
      <c r="Q98" s="151">
        <f>IFERROR(VLOOKUP(T98,Hallazgo[],3,FALSE),"")</f>
        <v>0</v>
      </c>
      <c r="R98" s="151">
        <f>IFERROR(VLOOKUP(T98,Hallazgo[],4,FALSE),"")</f>
        <v>0</v>
      </c>
      <c r="S98" s="151">
        <f>IFERROR(VLOOKUP(T98,Hallazgo[],5,FALSE),"")</f>
        <v>0</v>
      </c>
      <c r="T98" s="151">
        <f>'Acuario (Arribado - mortalidad)'!C198</f>
        <v>0</v>
      </c>
      <c r="U98" s="151">
        <f>'Acuario (Arribado - mortalidad)'!B198</f>
        <v>0</v>
      </c>
      <c r="V98" s="151" t="str">
        <f>'Acuario (Arribado - mortalidad)'!D198</f>
        <v/>
      </c>
      <c r="W98" s="151" t="str">
        <f>'Acuario (Arribado - mortalidad)'!E198</f>
        <v/>
      </c>
      <c r="X98" s="151">
        <f>'Acuario (Arribado - mortalidad)'!F198</f>
        <v>0</v>
      </c>
      <c r="Y98" s="151">
        <f>'Acuario (Arribado - mortalidad)'!H198</f>
        <v>0</v>
      </c>
      <c r="Z98" s="151">
        <f>'Acuario (Arribado - mortalidad)'!I198</f>
        <v>0</v>
      </c>
      <c r="AA98" s="151">
        <f>'Acuario (Arribado - mortalidad)'!J198</f>
        <v>0</v>
      </c>
      <c r="AB98" s="151" t="str">
        <f>'Acuario (Arribado - mortalidad)'!K198</f>
        <v/>
      </c>
      <c r="AC98" s="320" t="str">
        <f>IFERROR(('Acuario (Arribado - mortalidad)'!K198/DatosAll[[#This Row],[N_INDIVIDUOS]])*100,"")</f>
        <v/>
      </c>
      <c r="AD98" s="320" t="str">
        <f>IFERROR(('Acuario (Arribado - mortalidad)'!O198/DatosAll[[#This Row],[N_INDIVIDUOS]])*100,"")</f>
        <v/>
      </c>
      <c r="AE98" s="320" t="str">
        <f>IFERROR(('Acuario (Arribado - mortalidad)'!BG198/DatosAll[[#This Row],[N_INDIVIDUOS]])*100,"")</f>
        <v/>
      </c>
      <c r="AF98" s="320" t="str">
        <f>IFERROR(('Acuario (Arribado - mortalidad)'!BH198/DatosAll[[#This Row],[N_INDIVIDUOS]])*100,"")</f>
        <v/>
      </c>
      <c r="AG98" s="151">
        <f>'Acuario (Arribado - mortalidad)'!M198</f>
        <v>0</v>
      </c>
      <c r="AH98" s="151" t="str">
        <f>'Acuario (Arribado - mortalidad)'!G198</f>
        <v/>
      </c>
      <c r="AI98" s="151">
        <f>'Acuario (Arribado - mortalidad)'!O198</f>
        <v>0</v>
      </c>
      <c r="AJ98" s="151">
        <f>'Acuario (Arribado - mortalidad)'!P198</f>
        <v>0</v>
      </c>
      <c r="AK98" s="151">
        <f>'Acuario (Arribado - mortalidad)'!Q198</f>
        <v>0</v>
      </c>
      <c r="AL98" s="151">
        <f>'Acuario (Arribado - mortalidad)'!R198</f>
        <v>0</v>
      </c>
      <c r="AM98" s="151">
        <f>'Acuario (Arribado - mortalidad)'!S198</f>
        <v>0</v>
      </c>
      <c r="AN98" s="151">
        <f>'Acuario (Arribado - mortalidad)'!T198</f>
        <v>0</v>
      </c>
      <c r="AO98" s="151">
        <f>'Acuario (Arribado - mortalidad)'!U198</f>
        <v>0</v>
      </c>
      <c r="AP98" s="151">
        <f>'Acuario (Arribado - mortalidad)'!V198</f>
        <v>0</v>
      </c>
      <c r="AQ98" s="151">
        <f>'Acuario (Arribado - mortalidad)'!W198</f>
        <v>0</v>
      </c>
      <c r="AR98" s="151">
        <f>'Acuario (Arribado - mortalidad)'!X198</f>
        <v>0</v>
      </c>
      <c r="AS98" s="151">
        <f>'Acuario (Arribado - mortalidad)'!Y198</f>
        <v>0</v>
      </c>
      <c r="AT98" s="151">
        <f>'Acuario (Arribado - mortalidad)'!Z198</f>
        <v>0</v>
      </c>
      <c r="AU98" s="151">
        <f>'Acuario (Arribado - mortalidad)'!AA198</f>
        <v>0</v>
      </c>
      <c r="AV98" s="151">
        <f>'Acuario (Arribado - mortalidad)'!AB198</f>
        <v>0</v>
      </c>
      <c r="AW98" s="151">
        <f>'Acuario (Arribado - mortalidad)'!AC198</f>
        <v>0</v>
      </c>
      <c r="AX98" s="151">
        <f>'Acuario (Arribado - mortalidad)'!AD198</f>
        <v>0</v>
      </c>
      <c r="AY98" s="151">
        <f>'Acuario (Arribado - mortalidad)'!AE198</f>
        <v>0</v>
      </c>
      <c r="AZ98" s="151">
        <f>'Acuario (Arribado - mortalidad)'!AF198</f>
        <v>0</v>
      </c>
      <c r="BA98" s="151">
        <f>'Acuario (Arribado - mortalidad)'!AG198</f>
        <v>0</v>
      </c>
      <c r="BB98" s="151">
        <f>'Acuario (Arribado - mortalidad)'!AH198</f>
        <v>0</v>
      </c>
      <c r="BC98" s="151">
        <f>'Acuario (Arribado - mortalidad)'!AI198</f>
        <v>0</v>
      </c>
      <c r="BD98" s="151">
        <f>'Acuario (Arribado - mortalidad)'!AJ198</f>
        <v>0</v>
      </c>
      <c r="BE98" s="151">
        <f>'Acuario (Arribado - mortalidad)'!AK198</f>
        <v>0</v>
      </c>
      <c r="BF98" s="151">
        <f>'Acuario (Arribado - mortalidad)'!AL198</f>
        <v>0</v>
      </c>
      <c r="BG98" s="151">
        <f>'Acuario (Arribado - mortalidad)'!AM198</f>
        <v>0</v>
      </c>
      <c r="BH98" s="151">
        <f>'Acuario (Arribado - mortalidad)'!AN198</f>
        <v>0</v>
      </c>
      <c r="BI98" s="151">
        <f>'Acuario (Arribado - mortalidad)'!AO198</f>
        <v>0</v>
      </c>
      <c r="BJ98" s="151">
        <f>'Acuario (Arribado - mortalidad)'!AP198</f>
        <v>0</v>
      </c>
      <c r="BK98" s="151">
        <f>'Acuario (Arribado - mortalidad)'!AQ198</f>
        <v>0</v>
      </c>
      <c r="BL98" s="151">
        <f>'Acuario (Arribado - mortalidad)'!AR198</f>
        <v>0</v>
      </c>
      <c r="BM98" s="151" t="str">
        <f>'Acuario (Arribado - mortalidad)'!AS198</f>
        <v/>
      </c>
      <c r="BN98" s="151">
        <f>'Acuario (Arribado - mortalidad)'!AT198</f>
        <v>0</v>
      </c>
      <c r="BO98" s="151">
        <f>'Acuario (Arribado - mortalidad)'!AU198</f>
        <v>0</v>
      </c>
      <c r="BP98" s="151">
        <f>'Acuario (Arribado - mortalidad)'!AV198</f>
        <v>0</v>
      </c>
      <c r="BQ98" s="151" t="str">
        <f>'Acuario (Arribado - mortalidad)'!AW198</f>
        <v/>
      </c>
      <c r="BR98" s="151">
        <f>'Acuario (Arribado - mortalidad)'!AX198</f>
        <v>0</v>
      </c>
      <c r="BS98" s="151">
        <f>'Acuario (Arribado - mortalidad)'!AY198</f>
        <v>0</v>
      </c>
      <c r="BT98" s="151" t="str">
        <f>'Acuario (Arribado - mortalidad)'!AZ198</f>
        <v/>
      </c>
      <c r="BU98" s="151" t="str">
        <f>'Acuario (Arribado - mortalidad)'!BA198</f>
        <v/>
      </c>
      <c r="BV98" s="151" t="str">
        <f>'Acuario (Arribado - mortalidad)'!BB198</f>
        <v/>
      </c>
      <c r="BW98" s="151" t="str">
        <f>'Acuario (Arribado - mortalidad)'!BC198</f>
        <v/>
      </c>
      <c r="BX98" s="151">
        <f>'Acuario (Arribado - mortalidad)'!BD198</f>
        <v>0</v>
      </c>
      <c r="BY98" s="151" t="str">
        <f>'Acuario (Arribado - mortalidad)'!BE198</f>
        <v/>
      </c>
      <c r="BZ98" s="22" t="str">
        <f>'Acuario (Arribado - mortalidad)'!BF198</f>
        <v/>
      </c>
      <c r="CA98" s="151" t="str">
        <f>IF(U98&lt;&gt;0,'Acuario (Arribado - mortalidad)'!$M$5,"")</f>
        <v/>
      </c>
    </row>
    <row r="99" spans="1:79" x14ac:dyDescent="0.25">
      <c r="A99" s="313" t="str">
        <f>IF(U99&lt;&gt;0,'ORDEN DE CUARENTENA'!$AE$2,"")</f>
        <v/>
      </c>
      <c r="B99" s="184" t="str">
        <f>IF(U99&lt;&gt;0,'ORDEN DE CUARENTENA'!$AE$3,"")</f>
        <v/>
      </c>
      <c r="C99" s="168" t="str">
        <f t="shared" si="3"/>
        <v/>
      </c>
      <c r="D99" s="315" t="str">
        <f>IF(U99&lt;&gt;0,'ORDEN DE CUARENTENA'!$I$6,"")</f>
        <v/>
      </c>
      <c r="E99" s="168" t="str">
        <f>IF(U99&lt;&gt;0,TEXT('ORDEN DE CUARENTENA'!$I$6,"aaa"),"")</f>
        <v/>
      </c>
      <c r="F99" s="167" t="str">
        <f>IF(U99&lt;&gt;0,TEXT('ORDEN DE CUARENTENA'!$I$6,"dd"),"")</f>
        <v/>
      </c>
      <c r="G99" s="166" t="str">
        <f>IF(U99&lt;&gt;0,TEXT('ORDEN DE CUARENTENA'!$I$6,"mm"),"")</f>
        <v/>
      </c>
      <c r="H99" s="165" t="str">
        <f>IF(U99&lt;&gt;0,TEXT('ORDEN DE CUARENTENA'!$I$6,"yyy"),"")</f>
        <v/>
      </c>
      <c r="I99" s="151" t="str">
        <f>IF(U99&lt;&gt;0,'ORDEN DE CUARENTENA'!$H$7,"")</f>
        <v/>
      </c>
      <c r="J99" s="151" t="str">
        <f>IF(U99&lt;&gt;0,'ORDEN DE CUARENTENA'!$H$9,"")</f>
        <v/>
      </c>
      <c r="K99" s="151" t="str">
        <f>IF(U99&lt;&gt;0,'ORDEN DE CUARENTENA'!$Q$9,"")</f>
        <v/>
      </c>
      <c r="L99" s="151" t="str">
        <f>IFERROR(VLOOKUP(U99,Item[],4,FALSE),IFERROR(VLOOKUP(U99,Item2[],4,FALSE),""))</f>
        <v/>
      </c>
      <c r="M99" s="151" t="str">
        <f>IFERROR(VLOOKUP(U99,Item[],5,FALSE),IFERROR(VLOOKUP(U99,Item2[],5,FALSE),""))</f>
        <v/>
      </c>
      <c r="N99" s="151" t="str">
        <f>IFERROR(VLOOKUP(W99,SuscepEARs[],2,FALSE),"")</f>
        <v/>
      </c>
      <c r="O99" s="151" t="str">
        <f>IFERROR(VLOOKUP(DatosAll[[#This Row],[ESPECIE]],CITES[],2,FALSE),"")</f>
        <v/>
      </c>
      <c r="P99" s="151">
        <f>IFERROR(VLOOKUP(T99,Hallazgo[],2,FALSE),"")</f>
        <v>0</v>
      </c>
      <c r="Q99" s="151">
        <f>IFERROR(VLOOKUP(T99,Hallazgo[],3,FALSE),"")</f>
        <v>0</v>
      </c>
      <c r="R99" s="151">
        <f>IFERROR(VLOOKUP(T99,Hallazgo[],4,FALSE),"")</f>
        <v>0</v>
      </c>
      <c r="S99" s="151">
        <f>IFERROR(VLOOKUP(T99,Hallazgo[],5,FALSE),"")</f>
        <v>0</v>
      </c>
      <c r="T99" s="151">
        <f>'Acuario (Arribado - mortalidad)'!C199</f>
        <v>0</v>
      </c>
      <c r="U99" s="151">
        <f>'Acuario (Arribado - mortalidad)'!B199</f>
        <v>0</v>
      </c>
      <c r="V99" s="151" t="str">
        <f>'Acuario (Arribado - mortalidad)'!D199</f>
        <v/>
      </c>
      <c r="W99" s="151" t="str">
        <f>'Acuario (Arribado - mortalidad)'!E199</f>
        <v/>
      </c>
      <c r="X99" s="151">
        <f>'Acuario (Arribado - mortalidad)'!F199</f>
        <v>0</v>
      </c>
      <c r="Y99" s="151">
        <f>'Acuario (Arribado - mortalidad)'!H199</f>
        <v>0</v>
      </c>
      <c r="Z99" s="151">
        <f>'Acuario (Arribado - mortalidad)'!I199</f>
        <v>0</v>
      </c>
      <c r="AA99" s="151">
        <f>'Acuario (Arribado - mortalidad)'!J199</f>
        <v>0</v>
      </c>
      <c r="AB99" s="151" t="str">
        <f>'Acuario (Arribado - mortalidad)'!K199</f>
        <v/>
      </c>
      <c r="AC99" s="320" t="str">
        <f>IFERROR(('Acuario (Arribado - mortalidad)'!K199/DatosAll[[#This Row],[N_INDIVIDUOS]])*100,"")</f>
        <v/>
      </c>
      <c r="AD99" s="320" t="str">
        <f>IFERROR(('Acuario (Arribado - mortalidad)'!O199/DatosAll[[#This Row],[N_INDIVIDUOS]])*100,"")</f>
        <v/>
      </c>
      <c r="AE99" s="320" t="str">
        <f>IFERROR(('Acuario (Arribado - mortalidad)'!BG199/DatosAll[[#This Row],[N_INDIVIDUOS]])*100,"")</f>
        <v/>
      </c>
      <c r="AF99" s="320" t="str">
        <f>IFERROR(('Acuario (Arribado - mortalidad)'!BH199/DatosAll[[#This Row],[N_INDIVIDUOS]])*100,"")</f>
        <v/>
      </c>
      <c r="AG99" s="151">
        <f>'Acuario (Arribado - mortalidad)'!M199</f>
        <v>0</v>
      </c>
      <c r="AH99" s="151" t="str">
        <f>'Acuario (Arribado - mortalidad)'!G199</f>
        <v/>
      </c>
      <c r="AI99" s="151">
        <f>'Acuario (Arribado - mortalidad)'!O199</f>
        <v>0</v>
      </c>
      <c r="AJ99" s="151">
        <f>'Acuario (Arribado - mortalidad)'!P199</f>
        <v>0</v>
      </c>
      <c r="AK99" s="151">
        <f>'Acuario (Arribado - mortalidad)'!Q199</f>
        <v>0</v>
      </c>
      <c r="AL99" s="151">
        <f>'Acuario (Arribado - mortalidad)'!R199</f>
        <v>0</v>
      </c>
      <c r="AM99" s="151">
        <f>'Acuario (Arribado - mortalidad)'!S199</f>
        <v>0</v>
      </c>
      <c r="AN99" s="151">
        <f>'Acuario (Arribado - mortalidad)'!T199</f>
        <v>0</v>
      </c>
      <c r="AO99" s="151">
        <f>'Acuario (Arribado - mortalidad)'!U199</f>
        <v>0</v>
      </c>
      <c r="AP99" s="151">
        <f>'Acuario (Arribado - mortalidad)'!V199</f>
        <v>0</v>
      </c>
      <c r="AQ99" s="151">
        <f>'Acuario (Arribado - mortalidad)'!W199</f>
        <v>0</v>
      </c>
      <c r="AR99" s="151">
        <f>'Acuario (Arribado - mortalidad)'!X199</f>
        <v>0</v>
      </c>
      <c r="AS99" s="151">
        <f>'Acuario (Arribado - mortalidad)'!Y199</f>
        <v>0</v>
      </c>
      <c r="AT99" s="151">
        <f>'Acuario (Arribado - mortalidad)'!Z199</f>
        <v>0</v>
      </c>
      <c r="AU99" s="151">
        <f>'Acuario (Arribado - mortalidad)'!AA199</f>
        <v>0</v>
      </c>
      <c r="AV99" s="151">
        <f>'Acuario (Arribado - mortalidad)'!AB199</f>
        <v>0</v>
      </c>
      <c r="AW99" s="151">
        <f>'Acuario (Arribado - mortalidad)'!AC199</f>
        <v>0</v>
      </c>
      <c r="AX99" s="151">
        <f>'Acuario (Arribado - mortalidad)'!AD199</f>
        <v>0</v>
      </c>
      <c r="AY99" s="151">
        <f>'Acuario (Arribado - mortalidad)'!AE199</f>
        <v>0</v>
      </c>
      <c r="AZ99" s="151">
        <f>'Acuario (Arribado - mortalidad)'!AF199</f>
        <v>0</v>
      </c>
      <c r="BA99" s="151">
        <f>'Acuario (Arribado - mortalidad)'!AG199</f>
        <v>0</v>
      </c>
      <c r="BB99" s="151">
        <f>'Acuario (Arribado - mortalidad)'!AH199</f>
        <v>0</v>
      </c>
      <c r="BC99" s="151">
        <f>'Acuario (Arribado - mortalidad)'!AI199</f>
        <v>0</v>
      </c>
      <c r="BD99" s="151">
        <f>'Acuario (Arribado - mortalidad)'!AJ199</f>
        <v>0</v>
      </c>
      <c r="BE99" s="151">
        <f>'Acuario (Arribado - mortalidad)'!AK199</f>
        <v>0</v>
      </c>
      <c r="BF99" s="151">
        <f>'Acuario (Arribado - mortalidad)'!AL199</f>
        <v>0</v>
      </c>
      <c r="BG99" s="151">
        <f>'Acuario (Arribado - mortalidad)'!AM199</f>
        <v>0</v>
      </c>
      <c r="BH99" s="151">
        <f>'Acuario (Arribado - mortalidad)'!AN199</f>
        <v>0</v>
      </c>
      <c r="BI99" s="151">
        <f>'Acuario (Arribado - mortalidad)'!AO199</f>
        <v>0</v>
      </c>
      <c r="BJ99" s="151">
        <f>'Acuario (Arribado - mortalidad)'!AP199</f>
        <v>0</v>
      </c>
      <c r="BK99" s="151">
        <f>'Acuario (Arribado - mortalidad)'!AQ199</f>
        <v>0</v>
      </c>
      <c r="BL99" s="151">
        <f>'Acuario (Arribado - mortalidad)'!AR199</f>
        <v>0</v>
      </c>
      <c r="BM99" s="151" t="str">
        <f>'Acuario (Arribado - mortalidad)'!AS199</f>
        <v/>
      </c>
      <c r="BN99" s="151">
        <f>'Acuario (Arribado - mortalidad)'!AT199</f>
        <v>0</v>
      </c>
      <c r="BO99" s="151">
        <f>'Acuario (Arribado - mortalidad)'!AU199</f>
        <v>0</v>
      </c>
      <c r="BP99" s="151">
        <f>'Acuario (Arribado - mortalidad)'!AV199</f>
        <v>0</v>
      </c>
      <c r="BQ99" s="151" t="str">
        <f>'Acuario (Arribado - mortalidad)'!AW199</f>
        <v/>
      </c>
      <c r="BR99" s="151">
        <f>'Acuario (Arribado - mortalidad)'!AX199</f>
        <v>0</v>
      </c>
      <c r="BS99" s="151">
        <f>'Acuario (Arribado - mortalidad)'!AY199</f>
        <v>0</v>
      </c>
      <c r="BT99" s="151" t="str">
        <f>'Acuario (Arribado - mortalidad)'!AZ199</f>
        <v/>
      </c>
      <c r="BU99" s="151" t="str">
        <f>'Acuario (Arribado - mortalidad)'!BA199</f>
        <v/>
      </c>
      <c r="BV99" s="151" t="str">
        <f>'Acuario (Arribado - mortalidad)'!BB199</f>
        <v/>
      </c>
      <c r="BW99" s="151" t="str">
        <f>'Acuario (Arribado - mortalidad)'!BC199</f>
        <v/>
      </c>
      <c r="BX99" s="151">
        <f>'Acuario (Arribado - mortalidad)'!BD199</f>
        <v>0</v>
      </c>
      <c r="BY99" s="151" t="str">
        <f>'Acuario (Arribado - mortalidad)'!BE199</f>
        <v/>
      </c>
      <c r="BZ99" s="22" t="str">
        <f>'Acuario (Arribado - mortalidad)'!BF199</f>
        <v/>
      </c>
      <c r="CA99" s="151" t="str">
        <f>IF(U99&lt;&gt;0,'Acuario (Arribado - mortalidad)'!$M$5,"")</f>
        <v/>
      </c>
    </row>
    <row r="100" spans="1:79" x14ac:dyDescent="0.25">
      <c r="A100" s="313" t="str">
        <f>IF(U100&lt;&gt;0,'ORDEN DE CUARENTENA'!$AE$2,"")</f>
        <v/>
      </c>
      <c r="B100" s="184" t="str">
        <f>IF(U100&lt;&gt;0,'ORDEN DE CUARENTENA'!$AE$3,"")</f>
        <v/>
      </c>
      <c r="C100" s="168" t="str">
        <f t="shared" si="3"/>
        <v/>
      </c>
      <c r="D100" s="315" t="str">
        <f>IF(U100&lt;&gt;0,'ORDEN DE CUARENTENA'!$I$6,"")</f>
        <v/>
      </c>
      <c r="E100" s="168" t="str">
        <f>IF(U100&lt;&gt;0,TEXT('ORDEN DE CUARENTENA'!$I$6,"aaa"),"")</f>
        <v/>
      </c>
      <c r="F100" s="167" t="str">
        <f>IF(U100&lt;&gt;0,TEXT('ORDEN DE CUARENTENA'!$I$6,"dd"),"")</f>
        <v/>
      </c>
      <c r="G100" s="166" t="str">
        <f>IF(U100&lt;&gt;0,TEXT('ORDEN DE CUARENTENA'!$I$6,"mm"),"")</f>
        <v/>
      </c>
      <c r="H100" s="165" t="str">
        <f>IF(U100&lt;&gt;0,TEXT('ORDEN DE CUARENTENA'!$I$6,"yyy"),"")</f>
        <v/>
      </c>
      <c r="I100" s="151" t="str">
        <f>IF(U100&lt;&gt;0,'ORDEN DE CUARENTENA'!$H$7,"")</f>
        <v/>
      </c>
      <c r="J100" s="151" t="str">
        <f>IF(U100&lt;&gt;0,'ORDEN DE CUARENTENA'!$H$9,"")</f>
        <v/>
      </c>
      <c r="K100" s="151" t="str">
        <f>IF(U100&lt;&gt;0,'ORDEN DE CUARENTENA'!$Q$9,"")</f>
        <v/>
      </c>
      <c r="L100" s="151" t="str">
        <f>IFERROR(VLOOKUP(U100,Item[],4,FALSE),IFERROR(VLOOKUP(U100,Item2[],4,FALSE),""))</f>
        <v/>
      </c>
      <c r="M100" s="151" t="str">
        <f>IFERROR(VLOOKUP(U100,Item[],5,FALSE),IFERROR(VLOOKUP(U100,Item2[],5,FALSE),""))</f>
        <v/>
      </c>
      <c r="N100" s="151" t="str">
        <f>IFERROR(VLOOKUP(W100,SuscepEARs[],2,FALSE),"")</f>
        <v/>
      </c>
      <c r="O100" s="151" t="str">
        <f>IFERROR(VLOOKUP(DatosAll[[#This Row],[ESPECIE]],CITES[],2,FALSE),"")</f>
        <v/>
      </c>
      <c r="P100" s="151">
        <f>IFERROR(VLOOKUP(T100,Hallazgo[],2,FALSE),"")</f>
        <v>0</v>
      </c>
      <c r="Q100" s="151">
        <f>IFERROR(VLOOKUP(T100,Hallazgo[],3,FALSE),"")</f>
        <v>0</v>
      </c>
      <c r="R100" s="151">
        <f>IFERROR(VLOOKUP(T100,Hallazgo[],4,FALSE),"")</f>
        <v>0</v>
      </c>
      <c r="S100" s="151">
        <f>IFERROR(VLOOKUP(T100,Hallazgo[],5,FALSE),"")</f>
        <v>0</v>
      </c>
      <c r="T100" s="151">
        <f>'Acuario (Arribado - mortalidad)'!C200</f>
        <v>0</v>
      </c>
      <c r="U100" s="151">
        <f>'Acuario (Arribado - mortalidad)'!B200</f>
        <v>0</v>
      </c>
      <c r="V100" s="151" t="str">
        <f>'Acuario (Arribado - mortalidad)'!D200</f>
        <v/>
      </c>
      <c r="W100" s="151" t="str">
        <f>'Acuario (Arribado - mortalidad)'!E200</f>
        <v/>
      </c>
      <c r="X100" s="151">
        <f>'Acuario (Arribado - mortalidad)'!F200</f>
        <v>0</v>
      </c>
      <c r="Y100" s="151">
        <f>'Acuario (Arribado - mortalidad)'!H200</f>
        <v>0</v>
      </c>
      <c r="Z100" s="151">
        <f>'Acuario (Arribado - mortalidad)'!I200</f>
        <v>0</v>
      </c>
      <c r="AA100" s="151">
        <f>'Acuario (Arribado - mortalidad)'!J200</f>
        <v>0</v>
      </c>
      <c r="AB100" s="151" t="str">
        <f>'Acuario (Arribado - mortalidad)'!K200</f>
        <v/>
      </c>
      <c r="AC100" s="320" t="str">
        <f>IFERROR(('Acuario (Arribado - mortalidad)'!K200/DatosAll[[#This Row],[N_INDIVIDUOS]])*100,"")</f>
        <v/>
      </c>
      <c r="AD100" s="320" t="str">
        <f>IFERROR(('Acuario (Arribado - mortalidad)'!O200/DatosAll[[#This Row],[N_INDIVIDUOS]])*100,"")</f>
        <v/>
      </c>
      <c r="AE100" s="320" t="str">
        <f>IFERROR(('Acuario (Arribado - mortalidad)'!BG200/DatosAll[[#This Row],[N_INDIVIDUOS]])*100,"")</f>
        <v/>
      </c>
      <c r="AF100" s="320" t="str">
        <f>IFERROR(('Acuario (Arribado - mortalidad)'!BH200/DatosAll[[#This Row],[N_INDIVIDUOS]])*100,"")</f>
        <v/>
      </c>
      <c r="AG100" s="151">
        <f>'Acuario (Arribado - mortalidad)'!M200</f>
        <v>0</v>
      </c>
      <c r="AH100" s="151" t="str">
        <f>'Acuario (Arribado - mortalidad)'!G200</f>
        <v/>
      </c>
      <c r="AI100" s="151">
        <f>'Acuario (Arribado - mortalidad)'!O200</f>
        <v>0</v>
      </c>
      <c r="AJ100" s="151">
        <f>'Acuario (Arribado - mortalidad)'!P200</f>
        <v>0</v>
      </c>
      <c r="AK100" s="151">
        <f>'Acuario (Arribado - mortalidad)'!Q200</f>
        <v>0</v>
      </c>
      <c r="AL100" s="151">
        <f>'Acuario (Arribado - mortalidad)'!R200</f>
        <v>0</v>
      </c>
      <c r="AM100" s="151">
        <f>'Acuario (Arribado - mortalidad)'!S200</f>
        <v>0</v>
      </c>
      <c r="AN100" s="151">
        <f>'Acuario (Arribado - mortalidad)'!T200</f>
        <v>0</v>
      </c>
      <c r="AO100" s="151">
        <f>'Acuario (Arribado - mortalidad)'!U200</f>
        <v>0</v>
      </c>
      <c r="AP100" s="151">
        <f>'Acuario (Arribado - mortalidad)'!V200</f>
        <v>0</v>
      </c>
      <c r="AQ100" s="151">
        <f>'Acuario (Arribado - mortalidad)'!W200</f>
        <v>0</v>
      </c>
      <c r="AR100" s="151">
        <f>'Acuario (Arribado - mortalidad)'!X200</f>
        <v>0</v>
      </c>
      <c r="AS100" s="151">
        <f>'Acuario (Arribado - mortalidad)'!Y200</f>
        <v>0</v>
      </c>
      <c r="AT100" s="151">
        <f>'Acuario (Arribado - mortalidad)'!Z200</f>
        <v>0</v>
      </c>
      <c r="AU100" s="151">
        <f>'Acuario (Arribado - mortalidad)'!AA200</f>
        <v>0</v>
      </c>
      <c r="AV100" s="151">
        <f>'Acuario (Arribado - mortalidad)'!AB200</f>
        <v>0</v>
      </c>
      <c r="AW100" s="151">
        <f>'Acuario (Arribado - mortalidad)'!AC200</f>
        <v>0</v>
      </c>
      <c r="AX100" s="151">
        <f>'Acuario (Arribado - mortalidad)'!AD200</f>
        <v>0</v>
      </c>
      <c r="AY100" s="151">
        <f>'Acuario (Arribado - mortalidad)'!AE200</f>
        <v>0</v>
      </c>
      <c r="AZ100" s="151">
        <f>'Acuario (Arribado - mortalidad)'!AF200</f>
        <v>0</v>
      </c>
      <c r="BA100" s="151">
        <f>'Acuario (Arribado - mortalidad)'!AG200</f>
        <v>0</v>
      </c>
      <c r="BB100" s="151">
        <f>'Acuario (Arribado - mortalidad)'!AH200</f>
        <v>0</v>
      </c>
      <c r="BC100" s="151">
        <f>'Acuario (Arribado - mortalidad)'!AI200</f>
        <v>0</v>
      </c>
      <c r="BD100" s="151">
        <f>'Acuario (Arribado - mortalidad)'!AJ200</f>
        <v>0</v>
      </c>
      <c r="BE100" s="151">
        <f>'Acuario (Arribado - mortalidad)'!AK200</f>
        <v>0</v>
      </c>
      <c r="BF100" s="151">
        <f>'Acuario (Arribado - mortalidad)'!AL200</f>
        <v>0</v>
      </c>
      <c r="BG100" s="151">
        <f>'Acuario (Arribado - mortalidad)'!AM200</f>
        <v>0</v>
      </c>
      <c r="BH100" s="151">
        <f>'Acuario (Arribado - mortalidad)'!AN200</f>
        <v>0</v>
      </c>
      <c r="BI100" s="151">
        <f>'Acuario (Arribado - mortalidad)'!AO200</f>
        <v>0</v>
      </c>
      <c r="BJ100" s="151">
        <f>'Acuario (Arribado - mortalidad)'!AP200</f>
        <v>0</v>
      </c>
      <c r="BK100" s="151">
        <f>'Acuario (Arribado - mortalidad)'!AQ200</f>
        <v>0</v>
      </c>
      <c r="BL100" s="151">
        <f>'Acuario (Arribado - mortalidad)'!AR200</f>
        <v>0</v>
      </c>
      <c r="BM100" s="151" t="str">
        <f>'Acuario (Arribado - mortalidad)'!AS200</f>
        <v/>
      </c>
      <c r="BN100" s="151">
        <f>'Acuario (Arribado - mortalidad)'!AT200</f>
        <v>0</v>
      </c>
      <c r="BO100" s="151">
        <f>'Acuario (Arribado - mortalidad)'!AU200</f>
        <v>0</v>
      </c>
      <c r="BP100" s="151">
        <f>'Acuario (Arribado - mortalidad)'!AV200</f>
        <v>0</v>
      </c>
      <c r="BQ100" s="151" t="str">
        <f>'Acuario (Arribado - mortalidad)'!AW200</f>
        <v/>
      </c>
      <c r="BR100" s="151">
        <f>'Acuario (Arribado - mortalidad)'!AX200</f>
        <v>0</v>
      </c>
      <c r="BS100" s="151">
        <f>'Acuario (Arribado - mortalidad)'!AY200</f>
        <v>0</v>
      </c>
      <c r="BT100" s="151" t="str">
        <f>'Acuario (Arribado - mortalidad)'!AZ200</f>
        <v/>
      </c>
      <c r="BU100" s="151" t="str">
        <f>'Acuario (Arribado - mortalidad)'!BA200</f>
        <v/>
      </c>
      <c r="BV100" s="151" t="str">
        <f>'Acuario (Arribado - mortalidad)'!BB200</f>
        <v/>
      </c>
      <c r="BW100" s="151" t="str">
        <f>'Acuario (Arribado - mortalidad)'!BC200</f>
        <v/>
      </c>
      <c r="BX100" s="151">
        <f>'Acuario (Arribado - mortalidad)'!BD200</f>
        <v>0</v>
      </c>
      <c r="BY100" s="151" t="str">
        <f>'Acuario (Arribado - mortalidad)'!BE200</f>
        <v/>
      </c>
      <c r="BZ100" s="22" t="str">
        <f>'Acuario (Arribado - mortalidad)'!BF200</f>
        <v/>
      </c>
      <c r="CA100" s="151" t="str">
        <f>IF(U100&lt;&gt;0,'Acuario (Arribado - mortalidad)'!$M$5,"")</f>
        <v/>
      </c>
    </row>
    <row r="101" spans="1:79" x14ac:dyDescent="0.25">
      <c r="A101" s="313" t="str">
        <f>IF(U101&lt;&gt;0,'ORDEN DE CUARENTENA'!$AE$2,"")</f>
        <v/>
      </c>
      <c r="B101" s="184" t="str">
        <f>IF(U101&lt;&gt;0,'ORDEN DE CUARENTENA'!$AE$3,"")</f>
        <v/>
      </c>
      <c r="C101" s="168" t="str">
        <f t="shared" si="3"/>
        <v/>
      </c>
      <c r="D101" s="315" t="str">
        <f>IF(U101&lt;&gt;0,'ORDEN DE CUARENTENA'!$I$6,"")</f>
        <v/>
      </c>
      <c r="E101" s="168" t="str">
        <f>IF(U101&lt;&gt;0,TEXT('ORDEN DE CUARENTENA'!$I$6,"aaa"),"")</f>
        <v/>
      </c>
      <c r="F101" s="167" t="str">
        <f>IF(U101&lt;&gt;0,TEXT('ORDEN DE CUARENTENA'!$I$6,"dd"),"")</f>
        <v/>
      </c>
      <c r="G101" s="166" t="str">
        <f>IF(U101&lt;&gt;0,TEXT('ORDEN DE CUARENTENA'!$I$6,"mm"),"")</f>
        <v/>
      </c>
      <c r="H101" s="165" t="str">
        <f>IF(U101&lt;&gt;0,TEXT('ORDEN DE CUARENTENA'!$I$6,"yyy"),"")</f>
        <v/>
      </c>
      <c r="I101" s="151" t="str">
        <f>IF(U101&lt;&gt;0,'ORDEN DE CUARENTENA'!$H$7,"")</f>
        <v/>
      </c>
      <c r="J101" s="151" t="str">
        <f>IF(U101&lt;&gt;0,'ORDEN DE CUARENTENA'!$H$9,"")</f>
        <v/>
      </c>
      <c r="K101" s="151" t="str">
        <f>IF(U101&lt;&gt;0,'ORDEN DE CUARENTENA'!$Q$9,"")</f>
        <v/>
      </c>
      <c r="L101" s="151" t="str">
        <f>IFERROR(VLOOKUP(U101,Item[],4,FALSE),IFERROR(VLOOKUP(U101,Item2[],4,FALSE),""))</f>
        <v/>
      </c>
      <c r="M101" s="151" t="str">
        <f>IFERROR(VLOOKUP(U101,Item[],5,FALSE),IFERROR(VLOOKUP(U101,Item2[],5,FALSE),""))</f>
        <v/>
      </c>
      <c r="N101" s="151" t="str">
        <f>IFERROR(VLOOKUP(W101,SuscepEARs[],2,FALSE),"")</f>
        <v/>
      </c>
      <c r="O101" s="151" t="str">
        <f>IFERROR(VLOOKUP(DatosAll[[#This Row],[ESPECIE]],CITES[],2,FALSE),"")</f>
        <v/>
      </c>
      <c r="P101" s="151">
        <f>IFERROR(VLOOKUP(T101,Hallazgo[],2,FALSE),"")</f>
        <v>0</v>
      </c>
      <c r="Q101" s="151">
        <f>IFERROR(VLOOKUP(T101,Hallazgo[],3,FALSE),"")</f>
        <v>0</v>
      </c>
      <c r="R101" s="151">
        <f>IFERROR(VLOOKUP(T101,Hallazgo[],4,FALSE),"")</f>
        <v>0</v>
      </c>
      <c r="S101" s="151">
        <f>IFERROR(VLOOKUP(T101,Hallazgo[],5,FALSE),"")</f>
        <v>0</v>
      </c>
      <c r="T101" s="151">
        <f>'Acuario (Arribado - mortalidad)'!C201</f>
        <v>0</v>
      </c>
      <c r="U101" s="151">
        <f>'Acuario (Arribado - mortalidad)'!B201</f>
        <v>0</v>
      </c>
      <c r="V101" s="151" t="str">
        <f>'Acuario (Arribado - mortalidad)'!D201</f>
        <v/>
      </c>
      <c r="W101" s="151" t="str">
        <f>'Acuario (Arribado - mortalidad)'!E201</f>
        <v/>
      </c>
      <c r="X101" s="151">
        <f>'Acuario (Arribado - mortalidad)'!F201</f>
        <v>0</v>
      </c>
      <c r="Y101" s="151">
        <f>'Acuario (Arribado - mortalidad)'!H201</f>
        <v>0</v>
      </c>
      <c r="Z101" s="151">
        <f>'Acuario (Arribado - mortalidad)'!I201</f>
        <v>0</v>
      </c>
      <c r="AA101" s="151">
        <f>'Acuario (Arribado - mortalidad)'!J201</f>
        <v>0</v>
      </c>
      <c r="AB101" s="151" t="str">
        <f>'Acuario (Arribado - mortalidad)'!K201</f>
        <v/>
      </c>
      <c r="AC101" s="320" t="str">
        <f>IFERROR(('Acuario (Arribado - mortalidad)'!K201/DatosAll[[#This Row],[N_INDIVIDUOS]])*100,"")</f>
        <v/>
      </c>
      <c r="AD101" s="320" t="str">
        <f>IFERROR(('Acuario (Arribado - mortalidad)'!O201/DatosAll[[#This Row],[N_INDIVIDUOS]])*100,"")</f>
        <v/>
      </c>
      <c r="AE101" s="320" t="str">
        <f>IFERROR(('Acuario (Arribado - mortalidad)'!BG201/DatosAll[[#This Row],[N_INDIVIDUOS]])*100,"")</f>
        <v/>
      </c>
      <c r="AF101" s="320" t="str">
        <f>IFERROR(('Acuario (Arribado - mortalidad)'!BH201/DatosAll[[#This Row],[N_INDIVIDUOS]])*100,"")</f>
        <v/>
      </c>
      <c r="AG101" s="151">
        <f>'Acuario (Arribado - mortalidad)'!M201</f>
        <v>0</v>
      </c>
      <c r="AH101" s="151" t="str">
        <f>'Acuario (Arribado - mortalidad)'!G201</f>
        <v/>
      </c>
      <c r="AI101" s="151">
        <f>'Acuario (Arribado - mortalidad)'!O201</f>
        <v>0</v>
      </c>
      <c r="AJ101" s="151">
        <f>'Acuario (Arribado - mortalidad)'!P201</f>
        <v>0</v>
      </c>
      <c r="AK101" s="151">
        <f>'Acuario (Arribado - mortalidad)'!Q201</f>
        <v>0</v>
      </c>
      <c r="AL101" s="151">
        <f>'Acuario (Arribado - mortalidad)'!R201</f>
        <v>0</v>
      </c>
      <c r="AM101" s="151">
        <f>'Acuario (Arribado - mortalidad)'!S201</f>
        <v>0</v>
      </c>
      <c r="AN101" s="151">
        <f>'Acuario (Arribado - mortalidad)'!T201</f>
        <v>0</v>
      </c>
      <c r="AO101" s="151">
        <f>'Acuario (Arribado - mortalidad)'!U201</f>
        <v>0</v>
      </c>
      <c r="AP101" s="151">
        <f>'Acuario (Arribado - mortalidad)'!V201</f>
        <v>0</v>
      </c>
      <c r="AQ101" s="151">
        <f>'Acuario (Arribado - mortalidad)'!W201</f>
        <v>0</v>
      </c>
      <c r="AR101" s="151">
        <f>'Acuario (Arribado - mortalidad)'!X201</f>
        <v>0</v>
      </c>
      <c r="AS101" s="151">
        <f>'Acuario (Arribado - mortalidad)'!Y201</f>
        <v>0</v>
      </c>
      <c r="AT101" s="151">
        <f>'Acuario (Arribado - mortalidad)'!Z201</f>
        <v>0</v>
      </c>
      <c r="AU101" s="151">
        <f>'Acuario (Arribado - mortalidad)'!AA201</f>
        <v>0</v>
      </c>
      <c r="AV101" s="151">
        <f>'Acuario (Arribado - mortalidad)'!AB201</f>
        <v>0</v>
      </c>
      <c r="AW101" s="151">
        <f>'Acuario (Arribado - mortalidad)'!AC201</f>
        <v>0</v>
      </c>
      <c r="AX101" s="151">
        <f>'Acuario (Arribado - mortalidad)'!AD201</f>
        <v>0</v>
      </c>
      <c r="AY101" s="151">
        <f>'Acuario (Arribado - mortalidad)'!AE201</f>
        <v>0</v>
      </c>
      <c r="AZ101" s="151">
        <f>'Acuario (Arribado - mortalidad)'!AF201</f>
        <v>0</v>
      </c>
      <c r="BA101" s="151">
        <f>'Acuario (Arribado - mortalidad)'!AG201</f>
        <v>0</v>
      </c>
      <c r="BB101" s="151">
        <f>'Acuario (Arribado - mortalidad)'!AH201</f>
        <v>0</v>
      </c>
      <c r="BC101" s="151">
        <f>'Acuario (Arribado - mortalidad)'!AI201</f>
        <v>0</v>
      </c>
      <c r="BD101" s="151">
        <f>'Acuario (Arribado - mortalidad)'!AJ201</f>
        <v>0</v>
      </c>
      <c r="BE101" s="151">
        <f>'Acuario (Arribado - mortalidad)'!AK201</f>
        <v>0</v>
      </c>
      <c r="BF101" s="151">
        <f>'Acuario (Arribado - mortalidad)'!AL201</f>
        <v>0</v>
      </c>
      <c r="BG101" s="151">
        <f>'Acuario (Arribado - mortalidad)'!AM201</f>
        <v>0</v>
      </c>
      <c r="BH101" s="151">
        <f>'Acuario (Arribado - mortalidad)'!AN201</f>
        <v>0</v>
      </c>
      <c r="BI101" s="151">
        <f>'Acuario (Arribado - mortalidad)'!AO201</f>
        <v>0</v>
      </c>
      <c r="BJ101" s="151">
        <f>'Acuario (Arribado - mortalidad)'!AP201</f>
        <v>0</v>
      </c>
      <c r="BK101" s="151">
        <f>'Acuario (Arribado - mortalidad)'!AQ201</f>
        <v>0</v>
      </c>
      <c r="BL101" s="151">
        <f>'Acuario (Arribado - mortalidad)'!AR201</f>
        <v>0</v>
      </c>
      <c r="BM101" s="151" t="str">
        <f>'Acuario (Arribado - mortalidad)'!AS201</f>
        <v/>
      </c>
      <c r="BN101" s="151">
        <f>'Acuario (Arribado - mortalidad)'!AT201</f>
        <v>0</v>
      </c>
      <c r="BO101" s="151">
        <f>'Acuario (Arribado - mortalidad)'!AU201</f>
        <v>0</v>
      </c>
      <c r="BP101" s="151">
        <f>'Acuario (Arribado - mortalidad)'!AV201</f>
        <v>0</v>
      </c>
      <c r="BQ101" s="151" t="str">
        <f>'Acuario (Arribado - mortalidad)'!AW201</f>
        <v/>
      </c>
      <c r="BR101" s="151">
        <f>'Acuario (Arribado - mortalidad)'!AX201</f>
        <v>0</v>
      </c>
      <c r="BS101" s="151">
        <f>'Acuario (Arribado - mortalidad)'!AY201</f>
        <v>0</v>
      </c>
      <c r="BT101" s="151" t="str">
        <f>'Acuario (Arribado - mortalidad)'!AZ201</f>
        <v/>
      </c>
      <c r="BU101" s="151" t="str">
        <f>'Acuario (Arribado - mortalidad)'!BA201</f>
        <v/>
      </c>
      <c r="BV101" s="151" t="str">
        <f>'Acuario (Arribado - mortalidad)'!BB201</f>
        <v/>
      </c>
      <c r="BW101" s="151" t="str">
        <f>'Acuario (Arribado - mortalidad)'!BC201</f>
        <v/>
      </c>
      <c r="BX101" s="151">
        <f>'Acuario (Arribado - mortalidad)'!BD201</f>
        <v>0</v>
      </c>
      <c r="BY101" s="151" t="str">
        <f>'Acuario (Arribado - mortalidad)'!BE201</f>
        <v/>
      </c>
      <c r="BZ101" s="22" t="str">
        <f>'Acuario (Arribado - mortalidad)'!BF201</f>
        <v/>
      </c>
      <c r="CA101" s="151" t="str">
        <f>IF(U101&lt;&gt;0,'Acuario (Arribado - mortalidad)'!$M$5,"")</f>
        <v/>
      </c>
    </row>
    <row r="102" spans="1:79" x14ac:dyDescent="0.25">
      <c r="A102" s="313" t="str">
        <f>IF(U102&lt;&gt;0,'ORDEN DE CUARENTENA'!$AE$2,"")</f>
        <v/>
      </c>
      <c r="B102" s="184" t="str">
        <f>IF(U102&lt;&gt;0,'ORDEN DE CUARENTENA'!$AE$3,"")</f>
        <v/>
      </c>
      <c r="C102" s="168" t="str">
        <f t="shared" si="3"/>
        <v/>
      </c>
      <c r="D102" s="315" t="str">
        <f>IF(U102&lt;&gt;0,'ORDEN DE CUARENTENA'!$I$6,"")</f>
        <v/>
      </c>
      <c r="E102" s="168" t="str">
        <f>IF(U102&lt;&gt;0,TEXT('ORDEN DE CUARENTENA'!$I$6,"aaa"),"")</f>
        <v/>
      </c>
      <c r="F102" s="167" t="str">
        <f>IF(U102&lt;&gt;0,TEXT('ORDEN DE CUARENTENA'!$I$6,"dd"),"")</f>
        <v/>
      </c>
      <c r="G102" s="166" t="str">
        <f>IF(U102&lt;&gt;0,TEXT('ORDEN DE CUARENTENA'!$I$6,"mm"),"")</f>
        <v/>
      </c>
      <c r="H102" s="165" t="str">
        <f>IF(U102&lt;&gt;0,TEXT('ORDEN DE CUARENTENA'!$I$6,"yyy"),"")</f>
        <v/>
      </c>
      <c r="I102" s="151" t="str">
        <f>IF(U102&lt;&gt;0,'ORDEN DE CUARENTENA'!$H$7,"")</f>
        <v/>
      </c>
      <c r="J102" s="151" t="str">
        <f>IF(U102&lt;&gt;0,'ORDEN DE CUARENTENA'!$H$9,"")</f>
        <v/>
      </c>
      <c r="K102" s="151" t="str">
        <f>IF(U102&lt;&gt;0,'ORDEN DE CUARENTENA'!$Q$9,"")</f>
        <v/>
      </c>
      <c r="L102" s="151" t="str">
        <f>IFERROR(VLOOKUP(U102,Item[],4,FALSE),IFERROR(VLOOKUP(U102,Item2[],4,FALSE),""))</f>
        <v/>
      </c>
      <c r="M102" s="151" t="str">
        <f>IFERROR(VLOOKUP(U102,Item[],5,FALSE),IFERROR(VLOOKUP(U102,Item2[],5,FALSE),""))</f>
        <v/>
      </c>
      <c r="N102" s="151" t="str">
        <f>IFERROR(VLOOKUP(W102,SuscepEARs[],2,FALSE),"")</f>
        <v/>
      </c>
      <c r="O102" s="151" t="str">
        <f>IFERROR(VLOOKUP(DatosAll[[#This Row],[ESPECIE]],CITES[],2,FALSE),"")</f>
        <v/>
      </c>
      <c r="P102" s="151">
        <f>IFERROR(VLOOKUP(T102,Hallazgo[],2,FALSE),"")</f>
        <v>0</v>
      </c>
      <c r="Q102" s="151">
        <f>IFERROR(VLOOKUP(T102,Hallazgo[],3,FALSE),"")</f>
        <v>0</v>
      </c>
      <c r="R102" s="151">
        <f>IFERROR(VLOOKUP(T102,Hallazgo[],4,FALSE),"")</f>
        <v>0</v>
      </c>
      <c r="S102" s="151">
        <f>IFERROR(VLOOKUP(T102,Hallazgo[],5,FALSE),"")</f>
        <v>0</v>
      </c>
      <c r="T102" s="151">
        <f>'Acuario (Arribado - mortalidad)'!C202</f>
        <v>0</v>
      </c>
      <c r="U102" s="151">
        <f>'Acuario (Arribado - mortalidad)'!B202</f>
        <v>0</v>
      </c>
      <c r="V102" s="151" t="str">
        <f>'Acuario (Arribado - mortalidad)'!D202</f>
        <v/>
      </c>
      <c r="W102" s="151" t="str">
        <f>'Acuario (Arribado - mortalidad)'!E202</f>
        <v/>
      </c>
      <c r="X102" s="151">
        <f>'Acuario (Arribado - mortalidad)'!F202</f>
        <v>0</v>
      </c>
      <c r="Y102" s="151">
        <f>'Acuario (Arribado - mortalidad)'!H202</f>
        <v>0</v>
      </c>
      <c r="Z102" s="151">
        <f>'Acuario (Arribado - mortalidad)'!I202</f>
        <v>0</v>
      </c>
      <c r="AA102" s="151">
        <f>'Acuario (Arribado - mortalidad)'!J202</f>
        <v>0</v>
      </c>
      <c r="AB102" s="151" t="str">
        <f>'Acuario (Arribado - mortalidad)'!K202</f>
        <v/>
      </c>
      <c r="AC102" s="320" t="str">
        <f>IFERROR(('Acuario (Arribado - mortalidad)'!K202/DatosAll[[#This Row],[N_INDIVIDUOS]])*100,"")</f>
        <v/>
      </c>
      <c r="AD102" s="320" t="str">
        <f>IFERROR(('Acuario (Arribado - mortalidad)'!O202/DatosAll[[#This Row],[N_INDIVIDUOS]])*100,"")</f>
        <v/>
      </c>
      <c r="AE102" s="320" t="str">
        <f>IFERROR(('Acuario (Arribado - mortalidad)'!BG202/DatosAll[[#This Row],[N_INDIVIDUOS]])*100,"")</f>
        <v/>
      </c>
      <c r="AF102" s="320" t="str">
        <f>IFERROR(('Acuario (Arribado - mortalidad)'!BH202/DatosAll[[#This Row],[N_INDIVIDUOS]])*100,"")</f>
        <v/>
      </c>
      <c r="AG102" s="151">
        <f>'Acuario (Arribado - mortalidad)'!M202</f>
        <v>0</v>
      </c>
      <c r="AH102" s="151" t="str">
        <f>'Acuario (Arribado - mortalidad)'!G202</f>
        <v/>
      </c>
      <c r="AI102" s="151">
        <f>'Acuario (Arribado - mortalidad)'!O202</f>
        <v>0</v>
      </c>
      <c r="AJ102" s="151">
        <f>'Acuario (Arribado - mortalidad)'!P202</f>
        <v>0</v>
      </c>
      <c r="AK102" s="151">
        <f>'Acuario (Arribado - mortalidad)'!Q202</f>
        <v>0</v>
      </c>
      <c r="AL102" s="151">
        <f>'Acuario (Arribado - mortalidad)'!R202</f>
        <v>0</v>
      </c>
      <c r="AM102" s="151">
        <f>'Acuario (Arribado - mortalidad)'!S202</f>
        <v>0</v>
      </c>
      <c r="AN102" s="151">
        <f>'Acuario (Arribado - mortalidad)'!T202</f>
        <v>0</v>
      </c>
      <c r="AO102" s="151">
        <f>'Acuario (Arribado - mortalidad)'!U202</f>
        <v>0</v>
      </c>
      <c r="AP102" s="151">
        <f>'Acuario (Arribado - mortalidad)'!V202</f>
        <v>0</v>
      </c>
      <c r="AQ102" s="151">
        <f>'Acuario (Arribado - mortalidad)'!W202</f>
        <v>0</v>
      </c>
      <c r="AR102" s="151">
        <f>'Acuario (Arribado - mortalidad)'!X202</f>
        <v>0</v>
      </c>
      <c r="AS102" s="151">
        <f>'Acuario (Arribado - mortalidad)'!Y202</f>
        <v>0</v>
      </c>
      <c r="AT102" s="151">
        <f>'Acuario (Arribado - mortalidad)'!Z202</f>
        <v>0</v>
      </c>
      <c r="AU102" s="151">
        <f>'Acuario (Arribado - mortalidad)'!AA202</f>
        <v>0</v>
      </c>
      <c r="AV102" s="151">
        <f>'Acuario (Arribado - mortalidad)'!AB202</f>
        <v>0</v>
      </c>
      <c r="AW102" s="151">
        <f>'Acuario (Arribado - mortalidad)'!AC202</f>
        <v>0</v>
      </c>
      <c r="AX102" s="151">
        <f>'Acuario (Arribado - mortalidad)'!AD202</f>
        <v>0</v>
      </c>
      <c r="AY102" s="151">
        <f>'Acuario (Arribado - mortalidad)'!AE202</f>
        <v>0</v>
      </c>
      <c r="AZ102" s="151">
        <f>'Acuario (Arribado - mortalidad)'!AF202</f>
        <v>0</v>
      </c>
      <c r="BA102" s="151">
        <f>'Acuario (Arribado - mortalidad)'!AG202</f>
        <v>0</v>
      </c>
      <c r="BB102" s="151">
        <f>'Acuario (Arribado - mortalidad)'!AH202</f>
        <v>0</v>
      </c>
      <c r="BC102" s="151">
        <f>'Acuario (Arribado - mortalidad)'!AI202</f>
        <v>0</v>
      </c>
      <c r="BD102" s="151">
        <f>'Acuario (Arribado - mortalidad)'!AJ202</f>
        <v>0</v>
      </c>
      <c r="BE102" s="151">
        <f>'Acuario (Arribado - mortalidad)'!AK202</f>
        <v>0</v>
      </c>
      <c r="BF102" s="151">
        <f>'Acuario (Arribado - mortalidad)'!AL202</f>
        <v>0</v>
      </c>
      <c r="BG102" s="151">
        <f>'Acuario (Arribado - mortalidad)'!AM202</f>
        <v>0</v>
      </c>
      <c r="BH102" s="151">
        <f>'Acuario (Arribado - mortalidad)'!AN202</f>
        <v>0</v>
      </c>
      <c r="BI102" s="151">
        <f>'Acuario (Arribado - mortalidad)'!AO202</f>
        <v>0</v>
      </c>
      <c r="BJ102" s="151">
        <f>'Acuario (Arribado - mortalidad)'!AP202</f>
        <v>0</v>
      </c>
      <c r="BK102" s="151">
        <f>'Acuario (Arribado - mortalidad)'!AQ202</f>
        <v>0</v>
      </c>
      <c r="BL102" s="151">
        <f>'Acuario (Arribado - mortalidad)'!AR202</f>
        <v>0</v>
      </c>
      <c r="BM102" s="151" t="str">
        <f>'Acuario (Arribado - mortalidad)'!AS202</f>
        <v/>
      </c>
      <c r="BN102" s="151">
        <f>'Acuario (Arribado - mortalidad)'!AT202</f>
        <v>0</v>
      </c>
      <c r="BO102" s="151">
        <f>'Acuario (Arribado - mortalidad)'!AU202</f>
        <v>0</v>
      </c>
      <c r="BP102" s="151">
        <f>'Acuario (Arribado - mortalidad)'!AV202</f>
        <v>0</v>
      </c>
      <c r="BQ102" s="151" t="str">
        <f>'Acuario (Arribado - mortalidad)'!AW202</f>
        <v/>
      </c>
      <c r="BR102" s="151">
        <f>'Acuario (Arribado - mortalidad)'!AX202</f>
        <v>0</v>
      </c>
      <c r="BS102" s="151">
        <f>'Acuario (Arribado - mortalidad)'!AY202</f>
        <v>0</v>
      </c>
      <c r="BT102" s="151" t="str">
        <f>'Acuario (Arribado - mortalidad)'!AZ202</f>
        <v/>
      </c>
      <c r="BU102" s="151" t="str">
        <f>'Acuario (Arribado - mortalidad)'!BA202</f>
        <v/>
      </c>
      <c r="BV102" s="151" t="str">
        <f>'Acuario (Arribado - mortalidad)'!BB202</f>
        <v/>
      </c>
      <c r="BW102" s="151" t="str">
        <f>'Acuario (Arribado - mortalidad)'!BC202</f>
        <v/>
      </c>
      <c r="BX102" s="151">
        <f>'Acuario (Arribado - mortalidad)'!BD202</f>
        <v>0</v>
      </c>
      <c r="BY102" s="151" t="str">
        <f>'Acuario (Arribado - mortalidad)'!BE202</f>
        <v/>
      </c>
      <c r="BZ102" s="22" t="str">
        <f>'Acuario (Arribado - mortalidad)'!BF202</f>
        <v/>
      </c>
      <c r="CA102" s="151" t="str">
        <f>IF(U102&lt;&gt;0,'Acuario (Arribado - mortalidad)'!$M$5,"")</f>
        <v/>
      </c>
    </row>
    <row r="103" spans="1:79" x14ac:dyDescent="0.25">
      <c r="A103" s="313" t="str">
        <f>IF(U103&lt;&gt;0,'ORDEN DE CUARENTENA'!$AE$2,"")</f>
        <v/>
      </c>
      <c r="B103" s="184" t="str">
        <f>IF(U103&lt;&gt;0,'ORDEN DE CUARENTENA'!$AE$3,"")</f>
        <v/>
      </c>
      <c r="C103" s="168" t="str">
        <f t="shared" si="3"/>
        <v/>
      </c>
      <c r="D103" s="315" t="str">
        <f>IF(U103&lt;&gt;0,'ORDEN DE CUARENTENA'!$I$6,"")</f>
        <v/>
      </c>
      <c r="E103" s="168" t="str">
        <f>IF(U103&lt;&gt;0,TEXT('ORDEN DE CUARENTENA'!$I$6,"aaa"),"")</f>
        <v/>
      </c>
      <c r="F103" s="167" t="str">
        <f>IF(U103&lt;&gt;0,TEXT('ORDEN DE CUARENTENA'!$I$6,"dd"),"")</f>
        <v/>
      </c>
      <c r="G103" s="166" t="str">
        <f>IF(U103&lt;&gt;0,TEXT('ORDEN DE CUARENTENA'!$I$6,"mm"),"")</f>
        <v/>
      </c>
      <c r="H103" s="165" t="str">
        <f>IF(U103&lt;&gt;0,TEXT('ORDEN DE CUARENTENA'!$I$6,"yyy"),"")</f>
        <v/>
      </c>
      <c r="I103" s="151" t="str">
        <f>IF(U103&lt;&gt;0,'ORDEN DE CUARENTENA'!$H$7,"")</f>
        <v/>
      </c>
      <c r="J103" s="151" t="str">
        <f>IF(U103&lt;&gt;0,'ORDEN DE CUARENTENA'!$H$9,"")</f>
        <v/>
      </c>
      <c r="K103" s="151" t="str">
        <f>IF(U103&lt;&gt;0,'ORDEN DE CUARENTENA'!$Q$9,"")</f>
        <v/>
      </c>
      <c r="L103" s="151" t="str">
        <f>IFERROR(VLOOKUP(U103,Item[],4,FALSE),IFERROR(VLOOKUP(U103,Item2[],4,FALSE),""))</f>
        <v/>
      </c>
      <c r="M103" s="151" t="str">
        <f>IFERROR(VLOOKUP(U103,Item[],5,FALSE),IFERROR(VLOOKUP(U103,Item2[],5,FALSE),""))</f>
        <v/>
      </c>
      <c r="N103" s="151" t="str">
        <f>IFERROR(VLOOKUP(W103,SuscepEARs[],2,FALSE),"")</f>
        <v/>
      </c>
      <c r="O103" s="151" t="str">
        <f>IFERROR(VLOOKUP(DatosAll[[#This Row],[ESPECIE]],CITES[],2,FALSE),"")</f>
        <v/>
      </c>
      <c r="P103" s="151">
        <f>IFERROR(VLOOKUP(T103,Hallazgo[],2,FALSE),"")</f>
        <v>0</v>
      </c>
      <c r="Q103" s="151">
        <f>IFERROR(VLOOKUP(T103,Hallazgo[],3,FALSE),"")</f>
        <v>0</v>
      </c>
      <c r="R103" s="151">
        <f>IFERROR(VLOOKUP(T103,Hallazgo[],4,FALSE),"")</f>
        <v>0</v>
      </c>
      <c r="S103" s="151">
        <f>IFERROR(VLOOKUP(T103,Hallazgo[],5,FALSE),"")</f>
        <v>0</v>
      </c>
      <c r="T103" s="151">
        <f>'Acuario (Arribado - mortalidad)'!C203</f>
        <v>0</v>
      </c>
      <c r="U103" s="151">
        <f>'Acuario (Arribado - mortalidad)'!B203</f>
        <v>0</v>
      </c>
      <c r="V103" s="151" t="str">
        <f>'Acuario (Arribado - mortalidad)'!D203</f>
        <v/>
      </c>
      <c r="W103" s="151" t="str">
        <f>'Acuario (Arribado - mortalidad)'!E203</f>
        <v/>
      </c>
      <c r="X103" s="151">
        <f>'Acuario (Arribado - mortalidad)'!F203</f>
        <v>0</v>
      </c>
      <c r="Y103" s="151">
        <f>'Acuario (Arribado - mortalidad)'!H203</f>
        <v>0</v>
      </c>
      <c r="Z103" s="151">
        <f>'Acuario (Arribado - mortalidad)'!I203</f>
        <v>0</v>
      </c>
      <c r="AA103" s="151">
        <f>'Acuario (Arribado - mortalidad)'!J203</f>
        <v>0</v>
      </c>
      <c r="AB103" s="151" t="str">
        <f>'Acuario (Arribado - mortalidad)'!K203</f>
        <v/>
      </c>
      <c r="AC103" s="320" t="str">
        <f>IFERROR(('Acuario (Arribado - mortalidad)'!K203/DatosAll[[#This Row],[N_INDIVIDUOS]])*100,"")</f>
        <v/>
      </c>
      <c r="AD103" s="320" t="str">
        <f>IFERROR(('Acuario (Arribado - mortalidad)'!O203/DatosAll[[#This Row],[N_INDIVIDUOS]])*100,"")</f>
        <v/>
      </c>
      <c r="AE103" s="320" t="str">
        <f>IFERROR(('Acuario (Arribado - mortalidad)'!BG203/DatosAll[[#This Row],[N_INDIVIDUOS]])*100,"")</f>
        <v/>
      </c>
      <c r="AF103" s="320" t="str">
        <f>IFERROR(('Acuario (Arribado - mortalidad)'!BH203/DatosAll[[#This Row],[N_INDIVIDUOS]])*100,"")</f>
        <v/>
      </c>
      <c r="AG103" s="151">
        <f>'Acuario (Arribado - mortalidad)'!M203</f>
        <v>0</v>
      </c>
      <c r="AH103" s="151" t="str">
        <f>'Acuario (Arribado - mortalidad)'!G203</f>
        <v/>
      </c>
      <c r="AI103" s="151">
        <f>'Acuario (Arribado - mortalidad)'!O203</f>
        <v>0</v>
      </c>
      <c r="AJ103" s="151">
        <f>'Acuario (Arribado - mortalidad)'!P203</f>
        <v>0</v>
      </c>
      <c r="AK103" s="151">
        <f>'Acuario (Arribado - mortalidad)'!Q203</f>
        <v>0</v>
      </c>
      <c r="AL103" s="151">
        <f>'Acuario (Arribado - mortalidad)'!R203</f>
        <v>0</v>
      </c>
      <c r="AM103" s="151">
        <f>'Acuario (Arribado - mortalidad)'!S203</f>
        <v>0</v>
      </c>
      <c r="AN103" s="151">
        <f>'Acuario (Arribado - mortalidad)'!T203</f>
        <v>0</v>
      </c>
      <c r="AO103" s="151">
        <f>'Acuario (Arribado - mortalidad)'!U203</f>
        <v>0</v>
      </c>
      <c r="AP103" s="151">
        <f>'Acuario (Arribado - mortalidad)'!V203</f>
        <v>0</v>
      </c>
      <c r="AQ103" s="151">
        <f>'Acuario (Arribado - mortalidad)'!W203</f>
        <v>0</v>
      </c>
      <c r="AR103" s="151">
        <f>'Acuario (Arribado - mortalidad)'!X203</f>
        <v>0</v>
      </c>
      <c r="AS103" s="151">
        <f>'Acuario (Arribado - mortalidad)'!Y203</f>
        <v>0</v>
      </c>
      <c r="AT103" s="151">
        <f>'Acuario (Arribado - mortalidad)'!Z203</f>
        <v>0</v>
      </c>
      <c r="AU103" s="151">
        <f>'Acuario (Arribado - mortalidad)'!AA203</f>
        <v>0</v>
      </c>
      <c r="AV103" s="151">
        <f>'Acuario (Arribado - mortalidad)'!AB203</f>
        <v>0</v>
      </c>
      <c r="AW103" s="151">
        <f>'Acuario (Arribado - mortalidad)'!AC203</f>
        <v>0</v>
      </c>
      <c r="AX103" s="151">
        <f>'Acuario (Arribado - mortalidad)'!AD203</f>
        <v>0</v>
      </c>
      <c r="AY103" s="151">
        <f>'Acuario (Arribado - mortalidad)'!AE203</f>
        <v>0</v>
      </c>
      <c r="AZ103" s="151">
        <f>'Acuario (Arribado - mortalidad)'!AF203</f>
        <v>0</v>
      </c>
      <c r="BA103" s="151">
        <f>'Acuario (Arribado - mortalidad)'!AG203</f>
        <v>0</v>
      </c>
      <c r="BB103" s="151">
        <f>'Acuario (Arribado - mortalidad)'!AH203</f>
        <v>0</v>
      </c>
      <c r="BC103" s="151">
        <f>'Acuario (Arribado - mortalidad)'!AI203</f>
        <v>0</v>
      </c>
      <c r="BD103" s="151">
        <f>'Acuario (Arribado - mortalidad)'!AJ203</f>
        <v>0</v>
      </c>
      <c r="BE103" s="151">
        <f>'Acuario (Arribado - mortalidad)'!AK203</f>
        <v>0</v>
      </c>
      <c r="BF103" s="151">
        <f>'Acuario (Arribado - mortalidad)'!AL203</f>
        <v>0</v>
      </c>
      <c r="BG103" s="151">
        <f>'Acuario (Arribado - mortalidad)'!AM203</f>
        <v>0</v>
      </c>
      <c r="BH103" s="151">
        <f>'Acuario (Arribado - mortalidad)'!AN203</f>
        <v>0</v>
      </c>
      <c r="BI103" s="151">
        <f>'Acuario (Arribado - mortalidad)'!AO203</f>
        <v>0</v>
      </c>
      <c r="BJ103" s="151">
        <f>'Acuario (Arribado - mortalidad)'!AP203</f>
        <v>0</v>
      </c>
      <c r="BK103" s="151">
        <f>'Acuario (Arribado - mortalidad)'!AQ203</f>
        <v>0</v>
      </c>
      <c r="BL103" s="151">
        <f>'Acuario (Arribado - mortalidad)'!AR203</f>
        <v>0</v>
      </c>
      <c r="BM103" s="151" t="str">
        <f>'Acuario (Arribado - mortalidad)'!AS203</f>
        <v/>
      </c>
      <c r="BN103" s="151">
        <f>'Acuario (Arribado - mortalidad)'!AT203</f>
        <v>0</v>
      </c>
      <c r="BO103" s="151">
        <f>'Acuario (Arribado - mortalidad)'!AU203</f>
        <v>0</v>
      </c>
      <c r="BP103" s="151">
        <f>'Acuario (Arribado - mortalidad)'!AV203</f>
        <v>0</v>
      </c>
      <c r="BQ103" s="151" t="str">
        <f>'Acuario (Arribado - mortalidad)'!AW203</f>
        <v/>
      </c>
      <c r="BR103" s="151">
        <f>'Acuario (Arribado - mortalidad)'!AX203</f>
        <v>0</v>
      </c>
      <c r="BS103" s="151">
        <f>'Acuario (Arribado - mortalidad)'!AY203</f>
        <v>0</v>
      </c>
      <c r="BT103" s="151" t="str">
        <f>'Acuario (Arribado - mortalidad)'!AZ203</f>
        <v/>
      </c>
      <c r="BU103" s="151" t="str">
        <f>'Acuario (Arribado - mortalidad)'!BA203</f>
        <v/>
      </c>
      <c r="BV103" s="151" t="str">
        <f>'Acuario (Arribado - mortalidad)'!BB203</f>
        <v/>
      </c>
      <c r="BW103" s="151" t="str">
        <f>'Acuario (Arribado - mortalidad)'!BC203</f>
        <v/>
      </c>
      <c r="BX103" s="151">
        <f>'Acuario (Arribado - mortalidad)'!BD203</f>
        <v>0</v>
      </c>
      <c r="BY103" s="151" t="str">
        <f>'Acuario (Arribado - mortalidad)'!BE203</f>
        <v/>
      </c>
      <c r="BZ103" s="22" t="str">
        <f>'Acuario (Arribado - mortalidad)'!BF203</f>
        <v/>
      </c>
      <c r="CA103" s="151" t="str">
        <f>IF(U103&lt;&gt;0,'Acuario (Arribado - mortalidad)'!$M$5,"")</f>
        <v/>
      </c>
    </row>
    <row r="104" spans="1:79" x14ac:dyDescent="0.25">
      <c r="A104" s="313" t="str">
        <f>IF(U104&lt;&gt;0,'ORDEN DE CUARENTENA'!$AE$2,"")</f>
        <v/>
      </c>
      <c r="B104" s="184" t="str">
        <f>IF(U104&lt;&gt;0,'ORDEN DE CUARENTENA'!$AE$3,"")</f>
        <v/>
      </c>
      <c r="C104" s="168" t="str">
        <f t="shared" si="3"/>
        <v/>
      </c>
      <c r="D104" s="315" t="str">
        <f>IF(U104&lt;&gt;0,'ORDEN DE CUARENTENA'!$I$6,"")</f>
        <v/>
      </c>
      <c r="E104" s="168" t="str">
        <f>IF(U104&lt;&gt;0,TEXT('ORDEN DE CUARENTENA'!$I$6,"aaa"),"")</f>
        <v/>
      </c>
      <c r="F104" s="167" t="str">
        <f>IF(U104&lt;&gt;0,TEXT('ORDEN DE CUARENTENA'!$I$6,"dd"),"")</f>
        <v/>
      </c>
      <c r="G104" s="166" t="str">
        <f>IF(U104&lt;&gt;0,TEXT('ORDEN DE CUARENTENA'!$I$6,"mm"),"")</f>
        <v/>
      </c>
      <c r="H104" s="165" t="str">
        <f>IF(U104&lt;&gt;0,TEXT('ORDEN DE CUARENTENA'!$I$6,"yyy"),"")</f>
        <v/>
      </c>
      <c r="I104" s="151" t="str">
        <f>IF(U104&lt;&gt;0,'ORDEN DE CUARENTENA'!$H$7,"")</f>
        <v/>
      </c>
      <c r="J104" s="151" t="str">
        <f>IF(U104&lt;&gt;0,'ORDEN DE CUARENTENA'!$H$9,"")</f>
        <v/>
      </c>
      <c r="K104" s="151" t="str">
        <f>IF(U104&lt;&gt;0,'ORDEN DE CUARENTENA'!$Q$9,"")</f>
        <v/>
      </c>
      <c r="L104" s="151" t="str">
        <f>IFERROR(VLOOKUP(U104,Item[],4,FALSE),IFERROR(VLOOKUP(U104,Item2[],4,FALSE),""))</f>
        <v/>
      </c>
      <c r="M104" s="151" t="str">
        <f>IFERROR(VLOOKUP(U104,Item[],5,FALSE),IFERROR(VLOOKUP(U104,Item2[],5,FALSE),""))</f>
        <v/>
      </c>
      <c r="N104" s="151" t="str">
        <f>IFERROR(VLOOKUP(W104,SuscepEARs[],2,FALSE),"")</f>
        <v/>
      </c>
      <c r="O104" s="151" t="str">
        <f>IFERROR(VLOOKUP(DatosAll[[#This Row],[ESPECIE]],CITES[],2,FALSE),"")</f>
        <v/>
      </c>
      <c r="P104" s="151">
        <f>IFERROR(VLOOKUP(T104,Hallazgo[],2,FALSE),"")</f>
        <v>0</v>
      </c>
      <c r="Q104" s="151">
        <f>IFERROR(VLOOKUP(T104,Hallazgo[],3,FALSE),"")</f>
        <v>0</v>
      </c>
      <c r="R104" s="151">
        <f>IFERROR(VLOOKUP(T104,Hallazgo[],4,FALSE),"")</f>
        <v>0</v>
      </c>
      <c r="S104" s="151">
        <f>IFERROR(VLOOKUP(T104,Hallazgo[],5,FALSE),"")</f>
        <v>0</v>
      </c>
      <c r="T104" s="151">
        <f>'Acuario (Arribado - mortalidad)'!C204</f>
        <v>0</v>
      </c>
      <c r="U104" s="151">
        <f>'Acuario (Arribado - mortalidad)'!B204</f>
        <v>0</v>
      </c>
      <c r="V104" s="151" t="str">
        <f>'Acuario (Arribado - mortalidad)'!D204</f>
        <v/>
      </c>
      <c r="W104" s="151" t="str">
        <f>'Acuario (Arribado - mortalidad)'!E204</f>
        <v/>
      </c>
      <c r="X104" s="151">
        <f>'Acuario (Arribado - mortalidad)'!F204</f>
        <v>0</v>
      </c>
      <c r="Y104" s="151">
        <f>'Acuario (Arribado - mortalidad)'!H204</f>
        <v>0</v>
      </c>
      <c r="Z104" s="151">
        <f>'Acuario (Arribado - mortalidad)'!I204</f>
        <v>0</v>
      </c>
      <c r="AA104" s="151">
        <f>'Acuario (Arribado - mortalidad)'!J204</f>
        <v>0</v>
      </c>
      <c r="AB104" s="151" t="str">
        <f>'Acuario (Arribado - mortalidad)'!K204</f>
        <v/>
      </c>
      <c r="AC104" s="320" t="str">
        <f>IFERROR(('Acuario (Arribado - mortalidad)'!K204/DatosAll[[#This Row],[N_INDIVIDUOS]])*100,"")</f>
        <v/>
      </c>
      <c r="AD104" s="320" t="str">
        <f>IFERROR(('Acuario (Arribado - mortalidad)'!O204/DatosAll[[#This Row],[N_INDIVIDUOS]])*100,"")</f>
        <v/>
      </c>
      <c r="AE104" s="320" t="str">
        <f>IFERROR(('Acuario (Arribado - mortalidad)'!BG204/DatosAll[[#This Row],[N_INDIVIDUOS]])*100,"")</f>
        <v/>
      </c>
      <c r="AF104" s="320" t="str">
        <f>IFERROR(('Acuario (Arribado - mortalidad)'!BH204/DatosAll[[#This Row],[N_INDIVIDUOS]])*100,"")</f>
        <v/>
      </c>
      <c r="AG104" s="151">
        <f>'Acuario (Arribado - mortalidad)'!M204</f>
        <v>0</v>
      </c>
      <c r="AH104" s="151" t="str">
        <f>'Acuario (Arribado - mortalidad)'!G204</f>
        <v/>
      </c>
      <c r="AI104" s="151">
        <f>'Acuario (Arribado - mortalidad)'!O204</f>
        <v>0</v>
      </c>
      <c r="AJ104" s="151">
        <f>'Acuario (Arribado - mortalidad)'!P204</f>
        <v>0</v>
      </c>
      <c r="AK104" s="151">
        <f>'Acuario (Arribado - mortalidad)'!Q204</f>
        <v>0</v>
      </c>
      <c r="AL104" s="151">
        <f>'Acuario (Arribado - mortalidad)'!R204</f>
        <v>0</v>
      </c>
      <c r="AM104" s="151">
        <f>'Acuario (Arribado - mortalidad)'!S204</f>
        <v>0</v>
      </c>
      <c r="AN104" s="151">
        <f>'Acuario (Arribado - mortalidad)'!T204</f>
        <v>0</v>
      </c>
      <c r="AO104" s="151">
        <f>'Acuario (Arribado - mortalidad)'!U204</f>
        <v>0</v>
      </c>
      <c r="AP104" s="151">
        <f>'Acuario (Arribado - mortalidad)'!V204</f>
        <v>0</v>
      </c>
      <c r="AQ104" s="151">
        <f>'Acuario (Arribado - mortalidad)'!W204</f>
        <v>0</v>
      </c>
      <c r="AR104" s="151">
        <f>'Acuario (Arribado - mortalidad)'!X204</f>
        <v>0</v>
      </c>
      <c r="AS104" s="151">
        <f>'Acuario (Arribado - mortalidad)'!Y204</f>
        <v>0</v>
      </c>
      <c r="AT104" s="151">
        <f>'Acuario (Arribado - mortalidad)'!Z204</f>
        <v>0</v>
      </c>
      <c r="AU104" s="151">
        <f>'Acuario (Arribado - mortalidad)'!AA204</f>
        <v>0</v>
      </c>
      <c r="AV104" s="151">
        <f>'Acuario (Arribado - mortalidad)'!AB204</f>
        <v>0</v>
      </c>
      <c r="AW104" s="151">
        <f>'Acuario (Arribado - mortalidad)'!AC204</f>
        <v>0</v>
      </c>
      <c r="AX104" s="151">
        <f>'Acuario (Arribado - mortalidad)'!AD204</f>
        <v>0</v>
      </c>
      <c r="AY104" s="151">
        <f>'Acuario (Arribado - mortalidad)'!AE204</f>
        <v>0</v>
      </c>
      <c r="AZ104" s="151">
        <f>'Acuario (Arribado - mortalidad)'!AF204</f>
        <v>0</v>
      </c>
      <c r="BA104" s="151">
        <f>'Acuario (Arribado - mortalidad)'!AG204</f>
        <v>0</v>
      </c>
      <c r="BB104" s="151">
        <f>'Acuario (Arribado - mortalidad)'!AH204</f>
        <v>0</v>
      </c>
      <c r="BC104" s="151">
        <f>'Acuario (Arribado - mortalidad)'!AI204</f>
        <v>0</v>
      </c>
      <c r="BD104" s="151">
        <f>'Acuario (Arribado - mortalidad)'!AJ204</f>
        <v>0</v>
      </c>
      <c r="BE104" s="151">
        <f>'Acuario (Arribado - mortalidad)'!AK204</f>
        <v>0</v>
      </c>
      <c r="BF104" s="151">
        <f>'Acuario (Arribado - mortalidad)'!AL204</f>
        <v>0</v>
      </c>
      <c r="BG104" s="151">
        <f>'Acuario (Arribado - mortalidad)'!AM204</f>
        <v>0</v>
      </c>
      <c r="BH104" s="151">
        <f>'Acuario (Arribado - mortalidad)'!AN204</f>
        <v>0</v>
      </c>
      <c r="BI104" s="151">
        <f>'Acuario (Arribado - mortalidad)'!AO204</f>
        <v>0</v>
      </c>
      <c r="BJ104" s="151">
        <f>'Acuario (Arribado - mortalidad)'!AP204</f>
        <v>0</v>
      </c>
      <c r="BK104" s="151">
        <f>'Acuario (Arribado - mortalidad)'!AQ204</f>
        <v>0</v>
      </c>
      <c r="BL104" s="151">
        <f>'Acuario (Arribado - mortalidad)'!AR204</f>
        <v>0</v>
      </c>
      <c r="BM104" s="151" t="str">
        <f>'Acuario (Arribado - mortalidad)'!AS204</f>
        <v/>
      </c>
      <c r="BN104" s="151">
        <f>'Acuario (Arribado - mortalidad)'!AT204</f>
        <v>0</v>
      </c>
      <c r="BO104" s="151">
        <f>'Acuario (Arribado - mortalidad)'!AU204</f>
        <v>0</v>
      </c>
      <c r="BP104" s="151">
        <f>'Acuario (Arribado - mortalidad)'!AV204</f>
        <v>0</v>
      </c>
      <c r="BQ104" s="151" t="str">
        <f>'Acuario (Arribado - mortalidad)'!AW204</f>
        <v/>
      </c>
      <c r="BR104" s="151">
        <f>'Acuario (Arribado - mortalidad)'!AX204</f>
        <v>0</v>
      </c>
      <c r="BS104" s="151">
        <f>'Acuario (Arribado - mortalidad)'!AY204</f>
        <v>0</v>
      </c>
      <c r="BT104" s="151" t="str">
        <f>'Acuario (Arribado - mortalidad)'!AZ204</f>
        <v/>
      </c>
      <c r="BU104" s="151" t="str">
        <f>'Acuario (Arribado - mortalidad)'!BA204</f>
        <v/>
      </c>
      <c r="BV104" s="151" t="str">
        <f>'Acuario (Arribado - mortalidad)'!BB204</f>
        <v/>
      </c>
      <c r="BW104" s="151" t="str">
        <f>'Acuario (Arribado - mortalidad)'!BC204</f>
        <v/>
      </c>
      <c r="BX104" s="151">
        <f>'Acuario (Arribado - mortalidad)'!BD204</f>
        <v>0</v>
      </c>
      <c r="BY104" s="151" t="str">
        <f>'Acuario (Arribado - mortalidad)'!BE204</f>
        <v/>
      </c>
      <c r="BZ104" s="22" t="str">
        <f>'Acuario (Arribado - mortalidad)'!BF204</f>
        <v/>
      </c>
      <c r="CA104" s="151" t="str">
        <f>IF(U104&lt;&gt;0,'Acuario (Arribado - mortalidad)'!$M$5,"")</f>
        <v/>
      </c>
    </row>
    <row r="105" spans="1:79" x14ac:dyDescent="0.25">
      <c r="A105" s="313" t="str">
        <f>IF(U105&lt;&gt;0,'ORDEN DE CUARENTENA'!$AE$2,"")</f>
        <v/>
      </c>
      <c r="B105" s="184" t="str">
        <f>IF(U105&lt;&gt;0,'ORDEN DE CUARENTENA'!$AE$3,"")</f>
        <v/>
      </c>
      <c r="C105" s="168" t="str">
        <f t="shared" si="3"/>
        <v/>
      </c>
      <c r="D105" s="315" t="str">
        <f>IF(U105&lt;&gt;0,'ORDEN DE CUARENTENA'!$I$6,"")</f>
        <v/>
      </c>
      <c r="E105" s="168" t="str">
        <f>IF(U105&lt;&gt;0,TEXT('ORDEN DE CUARENTENA'!$I$6,"aaa"),"")</f>
        <v/>
      </c>
      <c r="F105" s="167" t="str">
        <f>IF(U105&lt;&gt;0,TEXT('ORDEN DE CUARENTENA'!$I$6,"dd"),"")</f>
        <v/>
      </c>
      <c r="G105" s="166" t="str">
        <f>IF(U105&lt;&gt;0,TEXT('ORDEN DE CUARENTENA'!$I$6,"mm"),"")</f>
        <v/>
      </c>
      <c r="H105" s="165" t="str">
        <f>IF(U105&lt;&gt;0,TEXT('ORDEN DE CUARENTENA'!$I$6,"yyy"),"")</f>
        <v/>
      </c>
      <c r="I105" s="151" t="str">
        <f>IF(U105&lt;&gt;0,'ORDEN DE CUARENTENA'!$H$7,"")</f>
        <v/>
      </c>
      <c r="J105" s="151" t="str">
        <f>IF(U105&lt;&gt;0,'ORDEN DE CUARENTENA'!$H$9,"")</f>
        <v/>
      </c>
      <c r="K105" s="151" t="str">
        <f>IF(U105&lt;&gt;0,'ORDEN DE CUARENTENA'!$Q$9,"")</f>
        <v/>
      </c>
      <c r="L105" s="151" t="str">
        <f>IFERROR(VLOOKUP(U105,Item[],4,FALSE),IFERROR(VLOOKUP(U105,Item2[],4,FALSE),""))</f>
        <v/>
      </c>
      <c r="M105" s="151" t="str">
        <f>IFERROR(VLOOKUP(U105,Item[],5,FALSE),IFERROR(VLOOKUP(U105,Item2[],5,FALSE),""))</f>
        <v/>
      </c>
      <c r="N105" s="151" t="str">
        <f>IFERROR(VLOOKUP(W105,SuscepEARs[],2,FALSE),"")</f>
        <v/>
      </c>
      <c r="O105" s="151" t="str">
        <f>IFERROR(VLOOKUP(DatosAll[[#This Row],[ESPECIE]],CITES[],2,FALSE),"")</f>
        <v/>
      </c>
      <c r="P105" s="151">
        <f>IFERROR(VLOOKUP(T105,Hallazgo[],2,FALSE),"")</f>
        <v>0</v>
      </c>
      <c r="Q105" s="151">
        <f>IFERROR(VLOOKUP(T105,Hallazgo[],3,FALSE),"")</f>
        <v>0</v>
      </c>
      <c r="R105" s="151">
        <f>IFERROR(VLOOKUP(T105,Hallazgo[],4,FALSE),"")</f>
        <v>0</v>
      </c>
      <c r="S105" s="151">
        <f>IFERROR(VLOOKUP(T105,Hallazgo[],5,FALSE),"")</f>
        <v>0</v>
      </c>
      <c r="T105" s="151">
        <f>'Acuario (Arribado - mortalidad)'!C205</f>
        <v>0</v>
      </c>
      <c r="U105" s="151">
        <f>'Acuario (Arribado - mortalidad)'!B205</f>
        <v>0</v>
      </c>
      <c r="V105" s="151" t="str">
        <f>'Acuario (Arribado - mortalidad)'!D205</f>
        <v/>
      </c>
      <c r="W105" s="151" t="str">
        <f>'Acuario (Arribado - mortalidad)'!E205</f>
        <v/>
      </c>
      <c r="X105" s="151">
        <f>'Acuario (Arribado - mortalidad)'!F205</f>
        <v>0</v>
      </c>
      <c r="Y105" s="151">
        <f>'Acuario (Arribado - mortalidad)'!H205</f>
        <v>0</v>
      </c>
      <c r="Z105" s="151">
        <f>'Acuario (Arribado - mortalidad)'!I205</f>
        <v>0</v>
      </c>
      <c r="AA105" s="151">
        <f>'Acuario (Arribado - mortalidad)'!J205</f>
        <v>0</v>
      </c>
      <c r="AB105" s="151" t="str">
        <f>'Acuario (Arribado - mortalidad)'!K205</f>
        <v/>
      </c>
      <c r="AC105" s="320" t="str">
        <f>IFERROR(('Acuario (Arribado - mortalidad)'!K205/DatosAll[[#This Row],[N_INDIVIDUOS]])*100,"")</f>
        <v/>
      </c>
      <c r="AD105" s="320" t="str">
        <f>IFERROR(('Acuario (Arribado - mortalidad)'!O205/DatosAll[[#This Row],[N_INDIVIDUOS]])*100,"")</f>
        <v/>
      </c>
      <c r="AE105" s="320" t="str">
        <f>IFERROR(('Acuario (Arribado - mortalidad)'!BG205/DatosAll[[#This Row],[N_INDIVIDUOS]])*100,"")</f>
        <v/>
      </c>
      <c r="AF105" s="320" t="str">
        <f>IFERROR(('Acuario (Arribado - mortalidad)'!BH205/DatosAll[[#This Row],[N_INDIVIDUOS]])*100,"")</f>
        <v/>
      </c>
      <c r="AG105" s="151">
        <f>'Acuario (Arribado - mortalidad)'!M205</f>
        <v>0</v>
      </c>
      <c r="AH105" s="151" t="str">
        <f>'Acuario (Arribado - mortalidad)'!G205</f>
        <v/>
      </c>
      <c r="AI105" s="151">
        <f>'Acuario (Arribado - mortalidad)'!O205</f>
        <v>0</v>
      </c>
      <c r="AJ105" s="151">
        <f>'Acuario (Arribado - mortalidad)'!P205</f>
        <v>0</v>
      </c>
      <c r="AK105" s="151">
        <f>'Acuario (Arribado - mortalidad)'!Q205</f>
        <v>0</v>
      </c>
      <c r="AL105" s="151">
        <f>'Acuario (Arribado - mortalidad)'!R205</f>
        <v>0</v>
      </c>
      <c r="AM105" s="151">
        <f>'Acuario (Arribado - mortalidad)'!S205</f>
        <v>0</v>
      </c>
      <c r="AN105" s="151">
        <f>'Acuario (Arribado - mortalidad)'!T205</f>
        <v>0</v>
      </c>
      <c r="AO105" s="151">
        <f>'Acuario (Arribado - mortalidad)'!U205</f>
        <v>0</v>
      </c>
      <c r="AP105" s="151">
        <f>'Acuario (Arribado - mortalidad)'!V205</f>
        <v>0</v>
      </c>
      <c r="AQ105" s="151">
        <f>'Acuario (Arribado - mortalidad)'!W205</f>
        <v>0</v>
      </c>
      <c r="AR105" s="151">
        <f>'Acuario (Arribado - mortalidad)'!X205</f>
        <v>0</v>
      </c>
      <c r="AS105" s="151">
        <f>'Acuario (Arribado - mortalidad)'!Y205</f>
        <v>0</v>
      </c>
      <c r="AT105" s="151">
        <f>'Acuario (Arribado - mortalidad)'!Z205</f>
        <v>0</v>
      </c>
      <c r="AU105" s="151">
        <f>'Acuario (Arribado - mortalidad)'!AA205</f>
        <v>0</v>
      </c>
      <c r="AV105" s="151">
        <f>'Acuario (Arribado - mortalidad)'!AB205</f>
        <v>0</v>
      </c>
      <c r="AW105" s="151">
        <f>'Acuario (Arribado - mortalidad)'!AC205</f>
        <v>0</v>
      </c>
      <c r="AX105" s="151">
        <f>'Acuario (Arribado - mortalidad)'!AD205</f>
        <v>0</v>
      </c>
      <c r="AY105" s="151">
        <f>'Acuario (Arribado - mortalidad)'!AE205</f>
        <v>0</v>
      </c>
      <c r="AZ105" s="151">
        <f>'Acuario (Arribado - mortalidad)'!AF205</f>
        <v>0</v>
      </c>
      <c r="BA105" s="151">
        <f>'Acuario (Arribado - mortalidad)'!AG205</f>
        <v>0</v>
      </c>
      <c r="BB105" s="151">
        <f>'Acuario (Arribado - mortalidad)'!AH205</f>
        <v>0</v>
      </c>
      <c r="BC105" s="151">
        <f>'Acuario (Arribado - mortalidad)'!AI205</f>
        <v>0</v>
      </c>
      <c r="BD105" s="151">
        <f>'Acuario (Arribado - mortalidad)'!AJ205</f>
        <v>0</v>
      </c>
      <c r="BE105" s="151">
        <f>'Acuario (Arribado - mortalidad)'!AK205</f>
        <v>0</v>
      </c>
      <c r="BF105" s="151">
        <f>'Acuario (Arribado - mortalidad)'!AL205</f>
        <v>0</v>
      </c>
      <c r="BG105" s="151">
        <f>'Acuario (Arribado - mortalidad)'!AM205</f>
        <v>0</v>
      </c>
      <c r="BH105" s="151">
        <f>'Acuario (Arribado - mortalidad)'!AN205</f>
        <v>0</v>
      </c>
      <c r="BI105" s="151">
        <f>'Acuario (Arribado - mortalidad)'!AO205</f>
        <v>0</v>
      </c>
      <c r="BJ105" s="151">
        <f>'Acuario (Arribado - mortalidad)'!AP205</f>
        <v>0</v>
      </c>
      <c r="BK105" s="151">
        <f>'Acuario (Arribado - mortalidad)'!AQ205</f>
        <v>0</v>
      </c>
      <c r="BL105" s="151">
        <f>'Acuario (Arribado - mortalidad)'!AR205</f>
        <v>0</v>
      </c>
      <c r="BM105" s="151" t="str">
        <f>'Acuario (Arribado - mortalidad)'!AS205</f>
        <v/>
      </c>
      <c r="BN105" s="151">
        <f>'Acuario (Arribado - mortalidad)'!AT205</f>
        <v>0</v>
      </c>
      <c r="BO105" s="151">
        <f>'Acuario (Arribado - mortalidad)'!AU205</f>
        <v>0</v>
      </c>
      <c r="BP105" s="151">
        <f>'Acuario (Arribado - mortalidad)'!AV205</f>
        <v>0</v>
      </c>
      <c r="BQ105" s="151" t="str">
        <f>'Acuario (Arribado - mortalidad)'!AW205</f>
        <v/>
      </c>
      <c r="BR105" s="151">
        <f>'Acuario (Arribado - mortalidad)'!AX205</f>
        <v>0</v>
      </c>
      <c r="BS105" s="151">
        <f>'Acuario (Arribado - mortalidad)'!AY205</f>
        <v>0</v>
      </c>
      <c r="BT105" s="151" t="str">
        <f>'Acuario (Arribado - mortalidad)'!AZ205</f>
        <v/>
      </c>
      <c r="BU105" s="151" t="str">
        <f>'Acuario (Arribado - mortalidad)'!BA205</f>
        <v/>
      </c>
      <c r="BV105" s="151" t="str">
        <f>'Acuario (Arribado - mortalidad)'!BB205</f>
        <v/>
      </c>
      <c r="BW105" s="151" t="str">
        <f>'Acuario (Arribado - mortalidad)'!BC205</f>
        <v/>
      </c>
      <c r="BX105" s="151">
        <f>'Acuario (Arribado - mortalidad)'!BD205</f>
        <v>0</v>
      </c>
      <c r="BY105" s="151" t="str">
        <f>'Acuario (Arribado - mortalidad)'!BE205</f>
        <v/>
      </c>
      <c r="BZ105" s="22" t="str">
        <f>'Acuario (Arribado - mortalidad)'!BF205</f>
        <v/>
      </c>
      <c r="CA105" s="151" t="str">
        <f>IF(U105&lt;&gt;0,'Acuario (Arribado - mortalidad)'!$M$5,"")</f>
        <v/>
      </c>
    </row>
    <row r="106" spans="1:79" x14ac:dyDescent="0.25">
      <c r="A106" s="313" t="str">
        <f>IF(U106&lt;&gt;0,'ORDEN DE CUARENTENA'!$AE$2,"")</f>
        <v/>
      </c>
      <c r="B106" s="184" t="str">
        <f>IF(U106&lt;&gt;0,'ORDEN DE CUARENTENA'!$AE$3,"")</f>
        <v/>
      </c>
      <c r="C106" s="168" t="str">
        <f t="shared" si="3"/>
        <v/>
      </c>
      <c r="D106" s="315" t="str">
        <f>IF(U106&lt;&gt;0,'ORDEN DE CUARENTENA'!$I$6,"")</f>
        <v/>
      </c>
      <c r="E106" s="168" t="str">
        <f>IF(U106&lt;&gt;0,TEXT('ORDEN DE CUARENTENA'!$I$6,"aaa"),"")</f>
        <v/>
      </c>
      <c r="F106" s="167" t="str">
        <f>IF(U106&lt;&gt;0,TEXT('ORDEN DE CUARENTENA'!$I$6,"dd"),"")</f>
        <v/>
      </c>
      <c r="G106" s="166" t="str">
        <f>IF(U106&lt;&gt;0,TEXT('ORDEN DE CUARENTENA'!$I$6,"mm"),"")</f>
        <v/>
      </c>
      <c r="H106" s="165" t="str">
        <f>IF(U106&lt;&gt;0,TEXT('ORDEN DE CUARENTENA'!$I$6,"yyy"),"")</f>
        <v/>
      </c>
      <c r="I106" s="151" t="str">
        <f>IF(U106&lt;&gt;0,'ORDEN DE CUARENTENA'!$H$7,"")</f>
        <v/>
      </c>
      <c r="J106" s="151" t="str">
        <f>IF(U106&lt;&gt;0,'ORDEN DE CUARENTENA'!$H$9,"")</f>
        <v/>
      </c>
      <c r="K106" s="151" t="str">
        <f>IF(U106&lt;&gt;0,'ORDEN DE CUARENTENA'!$Q$9,"")</f>
        <v/>
      </c>
      <c r="L106" s="151" t="str">
        <f>IFERROR(VLOOKUP(U106,Item[],4,FALSE),IFERROR(VLOOKUP(U106,Item2[],4,FALSE),""))</f>
        <v/>
      </c>
      <c r="M106" s="151" t="str">
        <f>IFERROR(VLOOKUP(U106,Item[],5,FALSE),IFERROR(VLOOKUP(U106,Item2[],5,FALSE),""))</f>
        <v/>
      </c>
      <c r="N106" s="151" t="str">
        <f>IFERROR(VLOOKUP(W106,SuscepEARs[],2,FALSE),"")</f>
        <v/>
      </c>
      <c r="O106" s="151" t="str">
        <f>IFERROR(VLOOKUP(DatosAll[[#This Row],[ESPECIE]],CITES[],2,FALSE),"")</f>
        <v/>
      </c>
      <c r="P106" s="151">
        <f>IFERROR(VLOOKUP(T106,Hallazgo[],2,FALSE),"")</f>
        <v>0</v>
      </c>
      <c r="Q106" s="151">
        <f>IFERROR(VLOOKUP(T106,Hallazgo[],3,FALSE),"")</f>
        <v>0</v>
      </c>
      <c r="R106" s="151">
        <f>IFERROR(VLOOKUP(T106,Hallazgo[],4,FALSE),"")</f>
        <v>0</v>
      </c>
      <c r="S106" s="151">
        <f>IFERROR(VLOOKUP(T106,Hallazgo[],5,FALSE),"")</f>
        <v>0</v>
      </c>
      <c r="T106" s="151">
        <f>'Acuario (Arribado - mortalidad)'!C206</f>
        <v>0</v>
      </c>
      <c r="U106" s="151">
        <f>'Acuario (Arribado - mortalidad)'!B206</f>
        <v>0</v>
      </c>
      <c r="V106" s="151" t="str">
        <f>'Acuario (Arribado - mortalidad)'!D206</f>
        <v/>
      </c>
      <c r="W106" s="151" t="str">
        <f>'Acuario (Arribado - mortalidad)'!E206</f>
        <v/>
      </c>
      <c r="X106" s="151">
        <f>'Acuario (Arribado - mortalidad)'!F206</f>
        <v>0</v>
      </c>
      <c r="Y106" s="151">
        <f>'Acuario (Arribado - mortalidad)'!H206</f>
        <v>0</v>
      </c>
      <c r="Z106" s="151">
        <f>'Acuario (Arribado - mortalidad)'!I206</f>
        <v>0</v>
      </c>
      <c r="AA106" s="151">
        <f>'Acuario (Arribado - mortalidad)'!J206</f>
        <v>0</v>
      </c>
      <c r="AB106" s="151" t="str">
        <f>'Acuario (Arribado - mortalidad)'!K206</f>
        <v/>
      </c>
      <c r="AC106" s="320" t="str">
        <f>IFERROR(('Acuario (Arribado - mortalidad)'!K206/DatosAll[[#This Row],[N_INDIVIDUOS]])*100,"")</f>
        <v/>
      </c>
      <c r="AD106" s="320" t="str">
        <f>IFERROR(('Acuario (Arribado - mortalidad)'!O206/DatosAll[[#This Row],[N_INDIVIDUOS]])*100,"")</f>
        <v/>
      </c>
      <c r="AE106" s="320" t="str">
        <f>IFERROR(('Acuario (Arribado - mortalidad)'!BG206/DatosAll[[#This Row],[N_INDIVIDUOS]])*100,"")</f>
        <v/>
      </c>
      <c r="AF106" s="320" t="str">
        <f>IFERROR(('Acuario (Arribado - mortalidad)'!BH206/DatosAll[[#This Row],[N_INDIVIDUOS]])*100,"")</f>
        <v/>
      </c>
      <c r="AG106" s="151">
        <f>'Acuario (Arribado - mortalidad)'!M206</f>
        <v>0</v>
      </c>
      <c r="AH106" s="151" t="str">
        <f>'Acuario (Arribado - mortalidad)'!G206</f>
        <v/>
      </c>
      <c r="AI106" s="151">
        <f>'Acuario (Arribado - mortalidad)'!O206</f>
        <v>0</v>
      </c>
      <c r="AJ106" s="151">
        <f>'Acuario (Arribado - mortalidad)'!P206</f>
        <v>0</v>
      </c>
      <c r="AK106" s="151">
        <f>'Acuario (Arribado - mortalidad)'!Q206</f>
        <v>0</v>
      </c>
      <c r="AL106" s="151">
        <f>'Acuario (Arribado - mortalidad)'!R206</f>
        <v>0</v>
      </c>
      <c r="AM106" s="151">
        <f>'Acuario (Arribado - mortalidad)'!S206</f>
        <v>0</v>
      </c>
      <c r="AN106" s="151">
        <f>'Acuario (Arribado - mortalidad)'!T206</f>
        <v>0</v>
      </c>
      <c r="AO106" s="151">
        <f>'Acuario (Arribado - mortalidad)'!U206</f>
        <v>0</v>
      </c>
      <c r="AP106" s="151">
        <f>'Acuario (Arribado - mortalidad)'!V206</f>
        <v>0</v>
      </c>
      <c r="AQ106" s="151">
        <f>'Acuario (Arribado - mortalidad)'!W206</f>
        <v>0</v>
      </c>
      <c r="AR106" s="151">
        <f>'Acuario (Arribado - mortalidad)'!X206</f>
        <v>0</v>
      </c>
      <c r="AS106" s="151">
        <f>'Acuario (Arribado - mortalidad)'!Y206</f>
        <v>0</v>
      </c>
      <c r="AT106" s="151">
        <f>'Acuario (Arribado - mortalidad)'!Z206</f>
        <v>0</v>
      </c>
      <c r="AU106" s="151">
        <f>'Acuario (Arribado - mortalidad)'!AA206</f>
        <v>0</v>
      </c>
      <c r="AV106" s="151">
        <f>'Acuario (Arribado - mortalidad)'!AB206</f>
        <v>0</v>
      </c>
      <c r="AW106" s="151">
        <f>'Acuario (Arribado - mortalidad)'!AC206</f>
        <v>0</v>
      </c>
      <c r="AX106" s="151">
        <f>'Acuario (Arribado - mortalidad)'!AD206</f>
        <v>0</v>
      </c>
      <c r="AY106" s="151">
        <f>'Acuario (Arribado - mortalidad)'!AE206</f>
        <v>0</v>
      </c>
      <c r="AZ106" s="151">
        <f>'Acuario (Arribado - mortalidad)'!AF206</f>
        <v>0</v>
      </c>
      <c r="BA106" s="151">
        <f>'Acuario (Arribado - mortalidad)'!AG206</f>
        <v>0</v>
      </c>
      <c r="BB106" s="151">
        <f>'Acuario (Arribado - mortalidad)'!AH206</f>
        <v>0</v>
      </c>
      <c r="BC106" s="151">
        <f>'Acuario (Arribado - mortalidad)'!AI206</f>
        <v>0</v>
      </c>
      <c r="BD106" s="151">
        <f>'Acuario (Arribado - mortalidad)'!AJ206</f>
        <v>0</v>
      </c>
      <c r="BE106" s="151">
        <f>'Acuario (Arribado - mortalidad)'!AK206</f>
        <v>0</v>
      </c>
      <c r="BF106" s="151">
        <f>'Acuario (Arribado - mortalidad)'!AL206</f>
        <v>0</v>
      </c>
      <c r="BG106" s="151">
        <f>'Acuario (Arribado - mortalidad)'!AM206</f>
        <v>0</v>
      </c>
      <c r="BH106" s="151">
        <f>'Acuario (Arribado - mortalidad)'!AN206</f>
        <v>0</v>
      </c>
      <c r="BI106" s="151">
        <f>'Acuario (Arribado - mortalidad)'!AO206</f>
        <v>0</v>
      </c>
      <c r="BJ106" s="151">
        <f>'Acuario (Arribado - mortalidad)'!AP206</f>
        <v>0</v>
      </c>
      <c r="BK106" s="151">
        <f>'Acuario (Arribado - mortalidad)'!AQ206</f>
        <v>0</v>
      </c>
      <c r="BL106" s="151">
        <f>'Acuario (Arribado - mortalidad)'!AR206</f>
        <v>0</v>
      </c>
      <c r="BM106" s="151" t="str">
        <f>'Acuario (Arribado - mortalidad)'!AS206</f>
        <v/>
      </c>
      <c r="BN106" s="151">
        <f>'Acuario (Arribado - mortalidad)'!AT206</f>
        <v>0</v>
      </c>
      <c r="BO106" s="151">
        <f>'Acuario (Arribado - mortalidad)'!AU206</f>
        <v>0</v>
      </c>
      <c r="BP106" s="151">
        <f>'Acuario (Arribado - mortalidad)'!AV206</f>
        <v>0</v>
      </c>
      <c r="BQ106" s="151" t="str">
        <f>'Acuario (Arribado - mortalidad)'!AW206</f>
        <v/>
      </c>
      <c r="BR106" s="151">
        <f>'Acuario (Arribado - mortalidad)'!AX206</f>
        <v>0</v>
      </c>
      <c r="BS106" s="151">
        <f>'Acuario (Arribado - mortalidad)'!AY206</f>
        <v>0</v>
      </c>
      <c r="BT106" s="151" t="str">
        <f>'Acuario (Arribado - mortalidad)'!AZ206</f>
        <v/>
      </c>
      <c r="BU106" s="151" t="str">
        <f>'Acuario (Arribado - mortalidad)'!BA206</f>
        <v/>
      </c>
      <c r="BV106" s="151" t="str">
        <f>'Acuario (Arribado - mortalidad)'!BB206</f>
        <v/>
      </c>
      <c r="BW106" s="151" t="str">
        <f>'Acuario (Arribado - mortalidad)'!BC206</f>
        <v/>
      </c>
      <c r="BX106" s="151">
        <f>'Acuario (Arribado - mortalidad)'!BD206</f>
        <v>0</v>
      </c>
      <c r="BY106" s="151" t="str">
        <f>'Acuario (Arribado - mortalidad)'!BE206</f>
        <v/>
      </c>
      <c r="BZ106" s="22" t="str">
        <f>'Acuario (Arribado - mortalidad)'!BF206</f>
        <v/>
      </c>
      <c r="CA106" s="151" t="str">
        <f>IF(U106&lt;&gt;0,'Acuario (Arribado - mortalidad)'!$M$5,"")</f>
        <v/>
      </c>
    </row>
    <row r="107" spans="1:79" x14ac:dyDescent="0.25">
      <c r="A107" s="313" t="str">
        <f>IF(U107&lt;&gt;0,'ORDEN DE CUARENTENA'!$AE$2,"")</f>
        <v/>
      </c>
      <c r="B107" s="184" t="str">
        <f>IF(U107&lt;&gt;0,'ORDEN DE CUARENTENA'!$AE$3,"")</f>
        <v/>
      </c>
      <c r="C107" s="168" t="str">
        <f t="shared" si="3"/>
        <v/>
      </c>
      <c r="D107" s="315" t="str">
        <f>IF(U107&lt;&gt;0,'ORDEN DE CUARENTENA'!$I$6,"")</f>
        <v/>
      </c>
      <c r="E107" s="168" t="str">
        <f>IF(U107&lt;&gt;0,TEXT('ORDEN DE CUARENTENA'!$I$6,"aaa"),"")</f>
        <v/>
      </c>
      <c r="F107" s="167" t="str">
        <f>IF(U107&lt;&gt;0,TEXT('ORDEN DE CUARENTENA'!$I$6,"dd"),"")</f>
        <v/>
      </c>
      <c r="G107" s="166" t="str">
        <f>IF(U107&lt;&gt;0,TEXT('ORDEN DE CUARENTENA'!$I$6,"mm"),"")</f>
        <v/>
      </c>
      <c r="H107" s="165" t="str">
        <f>IF(U107&lt;&gt;0,TEXT('ORDEN DE CUARENTENA'!$I$6,"yyy"),"")</f>
        <v/>
      </c>
      <c r="I107" s="151" t="str">
        <f>IF(U107&lt;&gt;0,'ORDEN DE CUARENTENA'!$H$7,"")</f>
        <v/>
      </c>
      <c r="J107" s="151" t="str">
        <f>IF(U107&lt;&gt;0,'ORDEN DE CUARENTENA'!$H$9,"")</f>
        <v/>
      </c>
      <c r="K107" s="151" t="str">
        <f>IF(U107&lt;&gt;0,'ORDEN DE CUARENTENA'!$Q$9,"")</f>
        <v/>
      </c>
      <c r="L107" s="151" t="str">
        <f>IFERROR(VLOOKUP(U107,Item[],4,FALSE),IFERROR(VLOOKUP(U107,Item2[],4,FALSE),""))</f>
        <v/>
      </c>
      <c r="M107" s="151" t="str">
        <f>IFERROR(VLOOKUP(U107,Item[],5,FALSE),IFERROR(VLOOKUP(U107,Item2[],5,FALSE),""))</f>
        <v/>
      </c>
      <c r="N107" s="151" t="str">
        <f>IFERROR(VLOOKUP(W107,SuscepEARs[],2,FALSE),"")</f>
        <v/>
      </c>
      <c r="O107" s="151" t="str">
        <f>IFERROR(VLOOKUP(DatosAll[[#This Row],[ESPECIE]],CITES[],2,FALSE),"")</f>
        <v/>
      </c>
      <c r="P107" s="151">
        <f>IFERROR(VLOOKUP(T107,Hallazgo[],2,FALSE),"")</f>
        <v>0</v>
      </c>
      <c r="Q107" s="151">
        <f>IFERROR(VLOOKUP(T107,Hallazgo[],3,FALSE),"")</f>
        <v>0</v>
      </c>
      <c r="R107" s="151">
        <f>IFERROR(VLOOKUP(T107,Hallazgo[],4,FALSE),"")</f>
        <v>0</v>
      </c>
      <c r="S107" s="151">
        <f>IFERROR(VLOOKUP(T107,Hallazgo[],5,FALSE),"")</f>
        <v>0</v>
      </c>
      <c r="T107" s="151">
        <f>'Acuario (Arribado - mortalidad)'!C207</f>
        <v>0</v>
      </c>
      <c r="U107" s="151">
        <f>'Acuario (Arribado - mortalidad)'!B207</f>
        <v>0</v>
      </c>
      <c r="V107" s="151" t="str">
        <f>'Acuario (Arribado - mortalidad)'!D207</f>
        <v/>
      </c>
      <c r="W107" s="151" t="str">
        <f>'Acuario (Arribado - mortalidad)'!E207</f>
        <v/>
      </c>
      <c r="X107" s="151">
        <f>'Acuario (Arribado - mortalidad)'!F207</f>
        <v>0</v>
      </c>
      <c r="Y107" s="151">
        <f>'Acuario (Arribado - mortalidad)'!H207</f>
        <v>0</v>
      </c>
      <c r="Z107" s="151">
        <f>'Acuario (Arribado - mortalidad)'!I207</f>
        <v>0</v>
      </c>
      <c r="AA107" s="151">
        <f>'Acuario (Arribado - mortalidad)'!J207</f>
        <v>0</v>
      </c>
      <c r="AB107" s="151" t="str">
        <f>'Acuario (Arribado - mortalidad)'!K207</f>
        <v/>
      </c>
      <c r="AC107" s="320" t="str">
        <f>IFERROR(('Acuario (Arribado - mortalidad)'!K207/DatosAll[[#This Row],[N_INDIVIDUOS]])*100,"")</f>
        <v/>
      </c>
      <c r="AD107" s="320" t="str">
        <f>IFERROR(('Acuario (Arribado - mortalidad)'!O207/DatosAll[[#This Row],[N_INDIVIDUOS]])*100,"")</f>
        <v/>
      </c>
      <c r="AE107" s="320" t="str">
        <f>IFERROR(('Acuario (Arribado - mortalidad)'!BG207/DatosAll[[#This Row],[N_INDIVIDUOS]])*100,"")</f>
        <v/>
      </c>
      <c r="AF107" s="320" t="str">
        <f>IFERROR(('Acuario (Arribado - mortalidad)'!BH207/DatosAll[[#This Row],[N_INDIVIDUOS]])*100,"")</f>
        <v/>
      </c>
      <c r="AG107" s="151">
        <f>'Acuario (Arribado - mortalidad)'!M207</f>
        <v>0</v>
      </c>
      <c r="AH107" s="151" t="str">
        <f>'Acuario (Arribado - mortalidad)'!G207</f>
        <v/>
      </c>
      <c r="AI107" s="151">
        <f>'Acuario (Arribado - mortalidad)'!O207</f>
        <v>0</v>
      </c>
      <c r="AJ107" s="151">
        <f>'Acuario (Arribado - mortalidad)'!P207</f>
        <v>0</v>
      </c>
      <c r="AK107" s="151">
        <f>'Acuario (Arribado - mortalidad)'!Q207</f>
        <v>0</v>
      </c>
      <c r="AL107" s="151">
        <f>'Acuario (Arribado - mortalidad)'!R207</f>
        <v>0</v>
      </c>
      <c r="AM107" s="151">
        <f>'Acuario (Arribado - mortalidad)'!S207</f>
        <v>0</v>
      </c>
      <c r="AN107" s="151">
        <f>'Acuario (Arribado - mortalidad)'!T207</f>
        <v>0</v>
      </c>
      <c r="AO107" s="151">
        <f>'Acuario (Arribado - mortalidad)'!U207</f>
        <v>0</v>
      </c>
      <c r="AP107" s="151">
        <f>'Acuario (Arribado - mortalidad)'!V207</f>
        <v>0</v>
      </c>
      <c r="AQ107" s="151">
        <f>'Acuario (Arribado - mortalidad)'!W207</f>
        <v>0</v>
      </c>
      <c r="AR107" s="151">
        <f>'Acuario (Arribado - mortalidad)'!X207</f>
        <v>0</v>
      </c>
      <c r="AS107" s="151">
        <f>'Acuario (Arribado - mortalidad)'!Y207</f>
        <v>0</v>
      </c>
      <c r="AT107" s="151">
        <f>'Acuario (Arribado - mortalidad)'!Z207</f>
        <v>0</v>
      </c>
      <c r="AU107" s="151">
        <f>'Acuario (Arribado - mortalidad)'!AA207</f>
        <v>0</v>
      </c>
      <c r="AV107" s="151">
        <f>'Acuario (Arribado - mortalidad)'!AB207</f>
        <v>0</v>
      </c>
      <c r="AW107" s="151">
        <f>'Acuario (Arribado - mortalidad)'!AC207</f>
        <v>0</v>
      </c>
      <c r="AX107" s="151">
        <f>'Acuario (Arribado - mortalidad)'!AD207</f>
        <v>0</v>
      </c>
      <c r="AY107" s="151">
        <f>'Acuario (Arribado - mortalidad)'!AE207</f>
        <v>0</v>
      </c>
      <c r="AZ107" s="151">
        <f>'Acuario (Arribado - mortalidad)'!AF207</f>
        <v>0</v>
      </c>
      <c r="BA107" s="151">
        <f>'Acuario (Arribado - mortalidad)'!AG207</f>
        <v>0</v>
      </c>
      <c r="BB107" s="151">
        <f>'Acuario (Arribado - mortalidad)'!AH207</f>
        <v>0</v>
      </c>
      <c r="BC107" s="151">
        <f>'Acuario (Arribado - mortalidad)'!AI207</f>
        <v>0</v>
      </c>
      <c r="BD107" s="151">
        <f>'Acuario (Arribado - mortalidad)'!AJ207</f>
        <v>0</v>
      </c>
      <c r="BE107" s="151">
        <f>'Acuario (Arribado - mortalidad)'!AK207</f>
        <v>0</v>
      </c>
      <c r="BF107" s="151">
        <f>'Acuario (Arribado - mortalidad)'!AL207</f>
        <v>0</v>
      </c>
      <c r="BG107" s="151">
        <f>'Acuario (Arribado - mortalidad)'!AM207</f>
        <v>0</v>
      </c>
      <c r="BH107" s="151">
        <f>'Acuario (Arribado - mortalidad)'!AN207</f>
        <v>0</v>
      </c>
      <c r="BI107" s="151">
        <f>'Acuario (Arribado - mortalidad)'!AO207</f>
        <v>0</v>
      </c>
      <c r="BJ107" s="151">
        <f>'Acuario (Arribado - mortalidad)'!AP207</f>
        <v>0</v>
      </c>
      <c r="BK107" s="151">
        <f>'Acuario (Arribado - mortalidad)'!AQ207</f>
        <v>0</v>
      </c>
      <c r="BL107" s="151">
        <f>'Acuario (Arribado - mortalidad)'!AR207</f>
        <v>0</v>
      </c>
      <c r="BM107" s="151" t="str">
        <f>'Acuario (Arribado - mortalidad)'!AS207</f>
        <v/>
      </c>
      <c r="BN107" s="151">
        <f>'Acuario (Arribado - mortalidad)'!AT207</f>
        <v>0</v>
      </c>
      <c r="BO107" s="151">
        <f>'Acuario (Arribado - mortalidad)'!AU207</f>
        <v>0</v>
      </c>
      <c r="BP107" s="151">
        <f>'Acuario (Arribado - mortalidad)'!AV207</f>
        <v>0</v>
      </c>
      <c r="BQ107" s="151" t="str">
        <f>'Acuario (Arribado - mortalidad)'!AW207</f>
        <v/>
      </c>
      <c r="BR107" s="151">
        <f>'Acuario (Arribado - mortalidad)'!AX207</f>
        <v>0</v>
      </c>
      <c r="BS107" s="151">
        <f>'Acuario (Arribado - mortalidad)'!AY207</f>
        <v>0</v>
      </c>
      <c r="BT107" s="151" t="str">
        <f>'Acuario (Arribado - mortalidad)'!AZ207</f>
        <v/>
      </c>
      <c r="BU107" s="151" t="str">
        <f>'Acuario (Arribado - mortalidad)'!BA207</f>
        <v/>
      </c>
      <c r="BV107" s="151" t="str">
        <f>'Acuario (Arribado - mortalidad)'!BB207</f>
        <v/>
      </c>
      <c r="BW107" s="151" t="str">
        <f>'Acuario (Arribado - mortalidad)'!BC207</f>
        <v/>
      </c>
      <c r="BX107" s="151">
        <f>'Acuario (Arribado - mortalidad)'!BD207</f>
        <v>0</v>
      </c>
      <c r="BY107" s="151" t="str">
        <f>'Acuario (Arribado - mortalidad)'!BE207</f>
        <v/>
      </c>
      <c r="BZ107" s="22" t="str">
        <f>'Acuario (Arribado - mortalidad)'!BF207</f>
        <v/>
      </c>
      <c r="CA107" s="151" t="str">
        <f>IF(U107&lt;&gt;0,'Acuario (Arribado - mortalidad)'!$M$5,"")</f>
        <v/>
      </c>
    </row>
    <row r="108" spans="1:79" x14ac:dyDescent="0.25">
      <c r="A108" s="313" t="str">
        <f>IF(U108&lt;&gt;0,'ORDEN DE CUARENTENA'!$AE$2,"")</f>
        <v/>
      </c>
      <c r="B108" s="184" t="str">
        <f>IF(U108&lt;&gt;0,'ORDEN DE CUARENTENA'!$AE$3,"")</f>
        <v/>
      </c>
      <c r="C108" s="168" t="str">
        <f t="shared" si="3"/>
        <v/>
      </c>
      <c r="D108" s="315" t="str">
        <f>IF(U108&lt;&gt;0,'ORDEN DE CUARENTENA'!$I$6,"")</f>
        <v/>
      </c>
      <c r="E108" s="168" t="str">
        <f>IF(U108&lt;&gt;0,TEXT('ORDEN DE CUARENTENA'!$I$6,"aaa"),"")</f>
        <v/>
      </c>
      <c r="F108" s="167" t="str">
        <f>IF(U108&lt;&gt;0,TEXT('ORDEN DE CUARENTENA'!$I$6,"dd"),"")</f>
        <v/>
      </c>
      <c r="G108" s="166" t="str">
        <f>IF(U108&lt;&gt;0,TEXT('ORDEN DE CUARENTENA'!$I$6,"mm"),"")</f>
        <v/>
      </c>
      <c r="H108" s="165" t="str">
        <f>IF(U108&lt;&gt;0,TEXT('ORDEN DE CUARENTENA'!$I$6,"yyy"),"")</f>
        <v/>
      </c>
      <c r="I108" s="151" t="str">
        <f>IF(U108&lt;&gt;0,'ORDEN DE CUARENTENA'!$H$7,"")</f>
        <v/>
      </c>
      <c r="J108" s="151" t="str">
        <f>IF(U108&lt;&gt;0,'ORDEN DE CUARENTENA'!$H$9,"")</f>
        <v/>
      </c>
      <c r="K108" s="151" t="str">
        <f>IF(U108&lt;&gt;0,'ORDEN DE CUARENTENA'!$Q$9,"")</f>
        <v/>
      </c>
      <c r="L108" s="151" t="str">
        <f>IFERROR(VLOOKUP(U108,Item[],4,FALSE),IFERROR(VLOOKUP(U108,Item2[],4,FALSE),""))</f>
        <v/>
      </c>
      <c r="M108" s="151" t="str">
        <f>IFERROR(VLOOKUP(U108,Item[],5,FALSE),IFERROR(VLOOKUP(U108,Item2[],5,FALSE),""))</f>
        <v/>
      </c>
      <c r="N108" s="151" t="str">
        <f>IFERROR(VLOOKUP(W108,SuscepEARs[],2,FALSE),"")</f>
        <v/>
      </c>
      <c r="O108" s="151" t="str">
        <f>IFERROR(VLOOKUP(DatosAll[[#This Row],[ESPECIE]],CITES[],2,FALSE),"")</f>
        <v/>
      </c>
      <c r="P108" s="151">
        <f>IFERROR(VLOOKUP(T108,Hallazgo[],2,FALSE),"")</f>
        <v>0</v>
      </c>
      <c r="Q108" s="151">
        <f>IFERROR(VLOOKUP(T108,Hallazgo[],3,FALSE),"")</f>
        <v>0</v>
      </c>
      <c r="R108" s="151">
        <f>IFERROR(VLOOKUP(T108,Hallazgo[],4,FALSE),"")</f>
        <v>0</v>
      </c>
      <c r="S108" s="151">
        <f>IFERROR(VLOOKUP(T108,Hallazgo[],5,FALSE),"")</f>
        <v>0</v>
      </c>
      <c r="T108" s="151">
        <f>'Acuario (Arribado - mortalidad)'!C208</f>
        <v>0</v>
      </c>
      <c r="U108" s="151">
        <f>'Acuario (Arribado - mortalidad)'!B208</f>
        <v>0</v>
      </c>
      <c r="V108" s="151" t="str">
        <f>'Acuario (Arribado - mortalidad)'!D208</f>
        <v/>
      </c>
      <c r="W108" s="151" t="str">
        <f>'Acuario (Arribado - mortalidad)'!E208</f>
        <v/>
      </c>
      <c r="X108" s="151">
        <f>'Acuario (Arribado - mortalidad)'!F208</f>
        <v>0</v>
      </c>
      <c r="Y108" s="151">
        <f>'Acuario (Arribado - mortalidad)'!H208</f>
        <v>0</v>
      </c>
      <c r="Z108" s="151">
        <f>'Acuario (Arribado - mortalidad)'!I208</f>
        <v>0</v>
      </c>
      <c r="AA108" s="151">
        <f>'Acuario (Arribado - mortalidad)'!J208</f>
        <v>0</v>
      </c>
      <c r="AB108" s="151" t="str">
        <f>'Acuario (Arribado - mortalidad)'!K208</f>
        <v/>
      </c>
      <c r="AC108" s="320" t="str">
        <f>IFERROR(('Acuario (Arribado - mortalidad)'!K208/DatosAll[[#This Row],[N_INDIVIDUOS]])*100,"")</f>
        <v/>
      </c>
      <c r="AD108" s="320" t="str">
        <f>IFERROR(('Acuario (Arribado - mortalidad)'!O208/DatosAll[[#This Row],[N_INDIVIDUOS]])*100,"")</f>
        <v/>
      </c>
      <c r="AE108" s="320" t="str">
        <f>IFERROR(('Acuario (Arribado - mortalidad)'!BG208/DatosAll[[#This Row],[N_INDIVIDUOS]])*100,"")</f>
        <v/>
      </c>
      <c r="AF108" s="320" t="str">
        <f>IFERROR(('Acuario (Arribado - mortalidad)'!BH208/DatosAll[[#This Row],[N_INDIVIDUOS]])*100,"")</f>
        <v/>
      </c>
      <c r="AG108" s="151">
        <f>'Acuario (Arribado - mortalidad)'!M208</f>
        <v>0</v>
      </c>
      <c r="AH108" s="151" t="str">
        <f>'Acuario (Arribado - mortalidad)'!G208</f>
        <v/>
      </c>
      <c r="AI108" s="151">
        <f>'Acuario (Arribado - mortalidad)'!O208</f>
        <v>0</v>
      </c>
      <c r="AJ108" s="151">
        <f>'Acuario (Arribado - mortalidad)'!P208</f>
        <v>0</v>
      </c>
      <c r="AK108" s="151">
        <f>'Acuario (Arribado - mortalidad)'!Q208</f>
        <v>0</v>
      </c>
      <c r="AL108" s="151">
        <f>'Acuario (Arribado - mortalidad)'!R208</f>
        <v>0</v>
      </c>
      <c r="AM108" s="151">
        <f>'Acuario (Arribado - mortalidad)'!S208</f>
        <v>0</v>
      </c>
      <c r="AN108" s="151">
        <f>'Acuario (Arribado - mortalidad)'!T208</f>
        <v>0</v>
      </c>
      <c r="AO108" s="151">
        <f>'Acuario (Arribado - mortalidad)'!U208</f>
        <v>0</v>
      </c>
      <c r="AP108" s="151">
        <f>'Acuario (Arribado - mortalidad)'!V208</f>
        <v>0</v>
      </c>
      <c r="AQ108" s="151">
        <f>'Acuario (Arribado - mortalidad)'!W208</f>
        <v>0</v>
      </c>
      <c r="AR108" s="151">
        <f>'Acuario (Arribado - mortalidad)'!X208</f>
        <v>0</v>
      </c>
      <c r="AS108" s="151">
        <f>'Acuario (Arribado - mortalidad)'!Y208</f>
        <v>0</v>
      </c>
      <c r="AT108" s="151">
        <f>'Acuario (Arribado - mortalidad)'!Z208</f>
        <v>0</v>
      </c>
      <c r="AU108" s="151">
        <f>'Acuario (Arribado - mortalidad)'!AA208</f>
        <v>0</v>
      </c>
      <c r="AV108" s="151">
        <f>'Acuario (Arribado - mortalidad)'!AB208</f>
        <v>0</v>
      </c>
      <c r="AW108" s="151">
        <f>'Acuario (Arribado - mortalidad)'!AC208</f>
        <v>0</v>
      </c>
      <c r="AX108" s="151">
        <f>'Acuario (Arribado - mortalidad)'!AD208</f>
        <v>0</v>
      </c>
      <c r="AY108" s="151">
        <f>'Acuario (Arribado - mortalidad)'!AE208</f>
        <v>0</v>
      </c>
      <c r="AZ108" s="151">
        <f>'Acuario (Arribado - mortalidad)'!AF208</f>
        <v>0</v>
      </c>
      <c r="BA108" s="151">
        <f>'Acuario (Arribado - mortalidad)'!AG208</f>
        <v>0</v>
      </c>
      <c r="BB108" s="151">
        <f>'Acuario (Arribado - mortalidad)'!AH208</f>
        <v>0</v>
      </c>
      <c r="BC108" s="151">
        <f>'Acuario (Arribado - mortalidad)'!AI208</f>
        <v>0</v>
      </c>
      <c r="BD108" s="151">
        <f>'Acuario (Arribado - mortalidad)'!AJ208</f>
        <v>0</v>
      </c>
      <c r="BE108" s="151">
        <f>'Acuario (Arribado - mortalidad)'!AK208</f>
        <v>0</v>
      </c>
      <c r="BF108" s="151">
        <f>'Acuario (Arribado - mortalidad)'!AL208</f>
        <v>0</v>
      </c>
      <c r="BG108" s="151">
        <f>'Acuario (Arribado - mortalidad)'!AM208</f>
        <v>0</v>
      </c>
      <c r="BH108" s="151">
        <f>'Acuario (Arribado - mortalidad)'!AN208</f>
        <v>0</v>
      </c>
      <c r="BI108" s="151">
        <f>'Acuario (Arribado - mortalidad)'!AO208</f>
        <v>0</v>
      </c>
      <c r="BJ108" s="151">
        <f>'Acuario (Arribado - mortalidad)'!AP208</f>
        <v>0</v>
      </c>
      <c r="BK108" s="151">
        <f>'Acuario (Arribado - mortalidad)'!AQ208</f>
        <v>0</v>
      </c>
      <c r="BL108" s="151">
        <f>'Acuario (Arribado - mortalidad)'!AR208</f>
        <v>0</v>
      </c>
      <c r="BM108" s="151" t="str">
        <f>'Acuario (Arribado - mortalidad)'!AS208</f>
        <v/>
      </c>
      <c r="BN108" s="151">
        <f>'Acuario (Arribado - mortalidad)'!AT208</f>
        <v>0</v>
      </c>
      <c r="BO108" s="151">
        <f>'Acuario (Arribado - mortalidad)'!AU208</f>
        <v>0</v>
      </c>
      <c r="BP108" s="151">
        <f>'Acuario (Arribado - mortalidad)'!AV208</f>
        <v>0</v>
      </c>
      <c r="BQ108" s="151" t="str">
        <f>'Acuario (Arribado - mortalidad)'!AW208</f>
        <v/>
      </c>
      <c r="BR108" s="151">
        <f>'Acuario (Arribado - mortalidad)'!AX208</f>
        <v>0</v>
      </c>
      <c r="BS108" s="151">
        <f>'Acuario (Arribado - mortalidad)'!AY208</f>
        <v>0</v>
      </c>
      <c r="BT108" s="151" t="str">
        <f>'Acuario (Arribado - mortalidad)'!AZ208</f>
        <v/>
      </c>
      <c r="BU108" s="151" t="str">
        <f>'Acuario (Arribado - mortalidad)'!BA208</f>
        <v/>
      </c>
      <c r="BV108" s="151" t="str">
        <f>'Acuario (Arribado - mortalidad)'!BB208</f>
        <v/>
      </c>
      <c r="BW108" s="151" t="str">
        <f>'Acuario (Arribado - mortalidad)'!BC208</f>
        <v/>
      </c>
      <c r="BX108" s="151">
        <f>'Acuario (Arribado - mortalidad)'!BD208</f>
        <v>0</v>
      </c>
      <c r="BY108" s="151" t="str">
        <f>'Acuario (Arribado - mortalidad)'!BE208</f>
        <v/>
      </c>
      <c r="BZ108" s="22" t="str">
        <f>'Acuario (Arribado - mortalidad)'!BF208</f>
        <v/>
      </c>
      <c r="CA108" s="151" t="str">
        <f>IF(U108&lt;&gt;0,'Acuario (Arribado - mortalidad)'!$M$5,"")</f>
        <v/>
      </c>
    </row>
    <row r="109" spans="1:79" x14ac:dyDescent="0.25">
      <c r="A109" s="313" t="str">
        <f>IF(U109&lt;&gt;0,'ORDEN DE CUARENTENA'!$AE$2,"")</f>
        <v/>
      </c>
      <c r="B109" s="184" t="str">
        <f>IF(U109&lt;&gt;0,'ORDEN DE CUARENTENA'!$AE$3,"")</f>
        <v/>
      </c>
      <c r="C109" s="168" t="str">
        <f t="shared" si="3"/>
        <v/>
      </c>
      <c r="D109" s="315" t="str">
        <f>IF(U109&lt;&gt;0,'ORDEN DE CUARENTENA'!$I$6,"")</f>
        <v/>
      </c>
      <c r="E109" s="168" t="str">
        <f>IF(U109&lt;&gt;0,TEXT('ORDEN DE CUARENTENA'!$I$6,"aaa"),"")</f>
        <v/>
      </c>
      <c r="F109" s="167" t="str">
        <f>IF(U109&lt;&gt;0,TEXT('ORDEN DE CUARENTENA'!$I$6,"dd"),"")</f>
        <v/>
      </c>
      <c r="G109" s="166" t="str">
        <f>IF(U109&lt;&gt;0,TEXT('ORDEN DE CUARENTENA'!$I$6,"mm"),"")</f>
        <v/>
      </c>
      <c r="H109" s="165" t="str">
        <f>IF(U109&lt;&gt;0,TEXT('ORDEN DE CUARENTENA'!$I$6,"yyy"),"")</f>
        <v/>
      </c>
      <c r="I109" s="151" t="str">
        <f>IF(U109&lt;&gt;0,'ORDEN DE CUARENTENA'!$H$7,"")</f>
        <v/>
      </c>
      <c r="J109" s="151" t="str">
        <f>IF(U109&lt;&gt;0,'ORDEN DE CUARENTENA'!$H$9,"")</f>
        <v/>
      </c>
      <c r="K109" s="151" t="str">
        <f>IF(U109&lt;&gt;0,'ORDEN DE CUARENTENA'!$Q$9,"")</f>
        <v/>
      </c>
      <c r="L109" s="151" t="str">
        <f>IFERROR(VLOOKUP(U109,Item[],4,FALSE),IFERROR(VLOOKUP(U109,Item2[],4,FALSE),""))</f>
        <v/>
      </c>
      <c r="M109" s="151" t="str">
        <f>IFERROR(VLOOKUP(U109,Item[],5,FALSE),IFERROR(VLOOKUP(U109,Item2[],5,FALSE),""))</f>
        <v/>
      </c>
      <c r="N109" s="151" t="str">
        <f>IFERROR(VLOOKUP(W109,SuscepEARs[],2,FALSE),"")</f>
        <v/>
      </c>
      <c r="O109" s="151" t="str">
        <f>IFERROR(VLOOKUP(DatosAll[[#This Row],[ESPECIE]],CITES[],2,FALSE),"")</f>
        <v/>
      </c>
      <c r="P109" s="151">
        <f>IFERROR(VLOOKUP(T109,Hallazgo[],2,FALSE),"")</f>
        <v>0</v>
      </c>
      <c r="Q109" s="151">
        <f>IFERROR(VLOOKUP(T109,Hallazgo[],3,FALSE),"")</f>
        <v>0</v>
      </c>
      <c r="R109" s="151">
        <f>IFERROR(VLOOKUP(T109,Hallazgo[],4,FALSE),"")</f>
        <v>0</v>
      </c>
      <c r="S109" s="151">
        <f>IFERROR(VLOOKUP(T109,Hallazgo[],5,FALSE),"")</f>
        <v>0</v>
      </c>
      <c r="T109" s="151">
        <f>'Acuario (Arribado - mortalidad)'!C209</f>
        <v>0</v>
      </c>
      <c r="U109" s="151">
        <f>'Acuario (Arribado - mortalidad)'!B209</f>
        <v>0</v>
      </c>
      <c r="V109" s="151" t="str">
        <f>'Acuario (Arribado - mortalidad)'!D209</f>
        <v/>
      </c>
      <c r="W109" s="151" t="str">
        <f>'Acuario (Arribado - mortalidad)'!E209</f>
        <v/>
      </c>
      <c r="X109" s="151">
        <f>'Acuario (Arribado - mortalidad)'!F209</f>
        <v>0</v>
      </c>
      <c r="Y109" s="151">
        <f>'Acuario (Arribado - mortalidad)'!H209</f>
        <v>0</v>
      </c>
      <c r="Z109" s="151">
        <f>'Acuario (Arribado - mortalidad)'!I209</f>
        <v>0</v>
      </c>
      <c r="AA109" s="151">
        <f>'Acuario (Arribado - mortalidad)'!J209</f>
        <v>0</v>
      </c>
      <c r="AB109" s="151" t="str">
        <f>'Acuario (Arribado - mortalidad)'!K209</f>
        <v/>
      </c>
      <c r="AC109" s="320" t="str">
        <f>IFERROR(('Acuario (Arribado - mortalidad)'!K209/DatosAll[[#This Row],[N_INDIVIDUOS]])*100,"")</f>
        <v/>
      </c>
      <c r="AD109" s="320" t="str">
        <f>IFERROR(('Acuario (Arribado - mortalidad)'!O209/DatosAll[[#This Row],[N_INDIVIDUOS]])*100,"")</f>
        <v/>
      </c>
      <c r="AE109" s="320" t="str">
        <f>IFERROR(('Acuario (Arribado - mortalidad)'!BG209/DatosAll[[#This Row],[N_INDIVIDUOS]])*100,"")</f>
        <v/>
      </c>
      <c r="AF109" s="320" t="str">
        <f>IFERROR(('Acuario (Arribado - mortalidad)'!BH209/DatosAll[[#This Row],[N_INDIVIDUOS]])*100,"")</f>
        <v/>
      </c>
      <c r="AG109" s="151">
        <f>'Acuario (Arribado - mortalidad)'!M209</f>
        <v>0</v>
      </c>
      <c r="AH109" s="151" t="str">
        <f>'Acuario (Arribado - mortalidad)'!G209</f>
        <v/>
      </c>
      <c r="AI109" s="151">
        <f>'Acuario (Arribado - mortalidad)'!O209</f>
        <v>0</v>
      </c>
      <c r="AJ109" s="151">
        <f>'Acuario (Arribado - mortalidad)'!P209</f>
        <v>0</v>
      </c>
      <c r="AK109" s="151">
        <f>'Acuario (Arribado - mortalidad)'!Q209</f>
        <v>0</v>
      </c>
      <c r="AL109" s="151">
        <f>'Acuario (Arribado - mortalidad)'!R209</f>
        <v>0</v>
      </c>
      <c r="AM109" s="151">
        <f>'Acuario (Arribado - mortalidad)'!S209</f>
        <v>0</v>
      </c>
      <c r="AN109" s="151">
        <f>'Acuario (Arribado - mortalidad)'!T209</f>
        <v>0</v>
      </c>
      <c r="AO109" s="151">
        <f>'Acuario (Arribado - mortalidad)'!U209</f>
        <v>0</v>
      </c>
      <c r="AP109" s="151">
        <f>'Acuario (Arribado - mortalidad)'!V209</f>
        <v>0</v>
      </c>
      <c r="AQ109" s="151">
        <f>'Acuario (Arribado - mortalidad)'!W209</f>
        <v>0</v>
      </c>
      <c r="AR109" s="151">
        <f>'Acuario (Arribado - mortalidad)'!X209</f>
        <v>0</v>
      </c>
      <c r="AS109" s="151">
        <f>'Acuario (Arribado - mortalidad)'!Y209</f>
        <v>0</v>
      </c>
      <c r="AT109" s="151">
        <f>'Acuario (Arribado - mortalidad)'!Z209</f>
        <v>0</v>
      </c>
      <c r="AU109" s="151">
        <f>'Acuario (Arribado - mortalidad)'!AA209</f>
        <v>0</v>
      </c>
      <c r="AV109" s="151">
        <f>'Acuario (Arribado - mortalidad)'!AB209</f>
        <v>0</v>
      </c>
      <c r="AW109" s="151">
        <f>'Acuario (Arribado - mortalidad)'!AC209</f>
        <v>0</v>
      </c>
      <c r="AX109" s="151">
        <f>'Acuario (Arribado - mortalidad)'!AD209</f>
        <v>0</v>
      </c>
      <c r="AY109" s="151">
        <f>'Acuario (Arribado - mortalidad)'!AE209</f>
        <v>0</v>
      </c>
      <c r="AZ109" s="151">
        <f>'Acuario (Arribado - mortalidad)'!AF209</f>
        <v>0</v>
      </c>
      <c r="BA109" s="151">
        <f>'Acuario (Arribado - mortalidad)'!AG209</f>
        <v>0</v>
      </c>
      <c r="BB109" s="151">
        <f>'Acuario (Arribado - mortalidad)'!AH209</f>
        <v>0</v>
      </c>
      <c r="BC109" s="151">
        <f>'Acuario (Arribado - mortalidad)'!AI209</f>
        <v>0</v>
      </c>
      <c r="BD109" s="151">
        <f>'Acuario (Arribado - mortalidad)'!AJ209</f>
        <v>0</v>
      </c>
      <c r="BE109" s="151">
        <f>'Acuario (Arribado - mortalidad)'!AK209</f>
        <v>0</v>
      </c>
      <c r="BF109" s="151">
        <f>'Acuario (Arribado - mortalidad)'!AL209</f>
        <v>0</v>
      </c>
      <c r="BG109" s="151">
        <f>'Acuario (Arribado - mortalidad)'!AM209</f>
        <v>0</v>
      </c>
      <c r="BH109" s="151">
        <f>'Acuario (Arribado - mortalidad)'!AN209</f>
        <v>0</v>
      </c>
      <c r="BI109" s="151">
        <f>'Acuario (Arribado - mortalidad)'!AO209</f>
        <v>0</v>
      </c>
      <c r="BJ109" s="151">
        <f>'Acuario (Arribado - mortalidad)'!AP209</f>
        <v>0</v>
      </c>
      <c r="BK109" s="151">
        <f>'Acuario (Arribado - mortalidad)'!AQ209</f>
        <v>0</v>
      </c>
      <c r="BL109" s="151">
        <f>'Acuario (Arribado - mortalidad)'!AR209</f>
        <v>0</v>
      </c>
      <c r="BM109" s="151" t="str">
        <f>'Acuario (Arribado - mortalidad)'!AS209</f>
        <v/>
      </c>
      <c r="BN109" s="151">
        <f>'Acuario (Arribado - mortalidad)'!AT209</f>
        <v>0</v>
      </c>
      <c r="BO109" s="151">
        <f>'Acuario (Arribado - mortalidad)'!AU209</f>
        <v>0</v>
      </c>
      <c r="BP109" s="151">
        <f>'Acuario (Arribado - mortalidad)'!AV209</f>
        <v>0</v>
      </c>
      <c r="BQ109" s="151" t="str">
        <f>'Acuario (Arribado - mortalidad)'!AW209</f>
        <v/>
      </c>
      <c r="BR109" s="151">
        <f>'Acuario (Arribado - mortalidad)'!AX209</f>
        <v>0</v>
      </c>
      <c r="BS109" s="151">
        <f>'Acuario (Arribado - mortalidad)'!AY209</f>
        <v>0</v>
      </c>
      <c r="BT109" s="151" t="str">
        <f>'Acuario (Arribado - mortalidad)'!AZ209</f>
        <v/>
      </c>
      <c r="BU109" s="151" t="str">
        <f>'Acuario (Arribado - mortalidad)'!BA209</f>
        <v/>
      </c>
      <c r="BV109" s="151" t="str">
        <f>'Acuario (Arribado - mortalidad)'!BB209</f>
        <v/>
      </c>
      <c r="BW109" s="151" t="str">
        <f>'Acuario (Arribado - mortalidad)'!BC209</f>
        <v/>
      </c>
      <c r="BX109" s="151">
        <f>'Acuario (Arribado - mortalidad)'!BD209</f>
        <v>0</v>
      </c>
      <c r="BY109" s="151" t="str">
        <f>'Acuario (Arribado - mortalidad)'!BE209</f>
        <v/>
      </c>
      <c r="BZ109" s="22" t="str">
        <f>'Acuario (Arribado - mortalidad)'!BF209</f>
        <v/>
      </c>
      <c r="CA109" s="151" t="str">
        <f>IF(U109&lt;&gt;0,'Acuario (Arribado - mortalidad)'!$M$5,"")</f>
        <v/>
      </c>
    </row>
    <row r="110" spans="1:79" x14ac:dyDescent="0.25">
      <c r="A110" s="313" t="str">
        <f>IF(U110&lt;&gt;0,'ORDEN DE CUARENTENA'!$AE$2,"")</f>
        <v/>
      </c>
      <c r="B110" s="184" t="str">
        <f>IF(U110&lt;&gt;0,'ORDEN DE CUARENTENA'!$AE$3,"")</f>
        <v/>
      </c>
      <c r="C110" s="168" t="str">
        <f t="shared" si="3"/>
        <v/>
      </c>
      <c r="D110" s="315" t="str">
        <f>IF(U110&lt;&gt;0,'ORDEN DE CUARENTENA'!$I$6,"")</f>
        <v/>
      </c>
      <c r="E110" s="168" t="str">
        <f>IF(U110&lt;&gt;0,TEXT('ORDEN DE CUARENTENA'!$I$6,"aaa"),"")</f>
        <v/>
      </c>
      <c r="F110" s="167" t="str">
        <f>IF(U110&lt;&gt;0,TEXT('ORDEN DE CUARENTENA'!$I$6,"dd"),"")</f>
        <v/>
      </c>
      <c r="G110" s="166" t="str">
        <f>IF(U110&lt;&gt;0,TEXT('ORDEN DE CUARENTENA'!$I$6,"mm"),"")</f>
        <v/>
      </c>
      <c r="H110" s="165" t="str">
        <f>IF(U110&lt;&gt;0,TEXT('ORDEN DE CUARENTENA'!$I$6,"yyy"),"")</f>
        <v/>
      </c>
      <c r="I110" s="151" t="str">
        <f>IF(U110&lt;&gt;0,'ORDEN DE CUARENTENA'!$H$7,"")</f>
        <v/>
      </c>
      <c r="J110" s="151" t="str">
        <f>IF(U110&lt;&gt;0,'ORDEN DE CUARENTENA'!$H$9,"")</f>
        <v/>
      </c>
      <c r="K110" s="151" t="str">
        <f>IF(U110&lt;&gt;0,'ORDEN DE CUARENTENA'!$Q$9,"")</f>
        <v/>
      </c>
      <c r="L110" s="151" t="str">
        <f>IFERROR(VLOOKUP(U110,Item[],4,FALSE),IFERROR(VLOOKUP(U110,Item2[],4,FALSE),""))</f>
        <v/>
      </c>
      <c r="M110" s="151" t="str">
        <f>IFERROR(VLOOKUP(U110,Item[],5,FALSE),IFERROR(VLOOKUP(U110,Item2[],5,FALSE),""))</f>
        <v/>
      </c>
      <c r="N110" s="151" t="str">
        <f>IFERROR(VLOOKUP(W110,SuscepEARs[],2,FALSE),"")</f>
        <v/>
      </c>
      <c r="O110" s="151" t="str">
        <f>IFERROR(VLOOKUP(DatosAll[[#This Row],[ESPECIE]],CITES[],2,FALSE),"")</f>
        <v/>
      </c>
      <c r="P110" s="151">
        <f>IFERROR(VLOOKUP(T110,Hallazgo[],2,FALSE),"")</f>
        <v>0</v>
      </c>
      <c r="Q110" s="151">
        <f>IFERROR(VLOOKUP(T110,Hallazgo[],3,FALSE),"")</f>
        <v>0</v>
      </c>
      <c r="R110" s="151">
        <f>IFERROR(VLOOKUP(T110,Hallazgo[],4,FALSE),"")</f>
        <v>0</v>
      </c>
      <c r="S110" s="151">
        <f>IFERROR(VLOOKUP(T110,Hallazgo[],5,FALSE),"")</f>
        <v>0</v>
      </c>
      <c r="T110" s="151">
        <f>'Acuario (Arribado - mortalidad)'!C210</f>
        <v>0</v>
      </c>
      <c r="U110" s="151">
        <f>'Acuario (Arribado - mortalidad)'!B210</f>
        <v>0</v>
      </c>
      <c r="V110" s="151" t="str">
        <f>'Acuario (Arribado - mortalidad)'!D210</f>
        <v/>
      </c>
      <c r="W110" s="151" t="str">
        <f>'Acuario (Arribado - mortalidad)'!E210</f>
        <v/>
      </c>
      <c r="X110" s="151">
        <f>'Acuario (Arribado - mortalidad)'!F210</f>
        <v>0</v>
      </c>
      <c r="Y110" s="151">
        <f>'Acuario (Arribado - mortalidad)'!H210</f>
        <v>0</v>
      </c>
      <c r="Z110" s="151">
        <f>'Acuario (Arribado - mortalidad)'!I210</f>
        <v>0</v>
      </c>
      <c r="AA110" s="151">
        <f>'Acuario (Arribado - mortalidad)'!J210</f>
        <v>0</v>
      </c>
      <c r="AB110" s="151" t="str">
        <f>'Acuario (Arribado - mortalidad)'!K210</f>
        <v/>
      </c>
      <c r="AC110" s="320" t="str">
        <f>IFERROR(('Acuario (Arribado - mortalidad)'!K210/DatosAll[[#This Row],[N_INDIVIDUOS]])*100,"")</f>
        <v/>
      </c>
      <c r="AD110" s="320" t="str">
        <f>IFERROR(('Acuario (Arribado - mortalidad)'!O210/DatosAll[[#This Row],[N_INDIVIDUOS]])*100,"")</f>
        <v/>
      </c>
      <c r="AE110" s="320" t="str">
        <f>IFERROR(('Acuario (Arribado - mortalidad)'!BG210/DatosAll[[#This Row],[N_INDIVIDUOS]])*100,"")</f>
        <v/>
      </c>
      <c r="AF110" s="320" t="str">
        <f>IFERROR(('Acuario (Arribado - mortalidad)'!BH210/DatosAll[[#This Row],[N_INDIVIDUOS]])*100,"")</f>
        <v/>
      </c>
      <c r="AG110" s="151">
        <f>'Acuario (Arribado - mortalidad)'!M210</f>
        <v>0</v>
      </c>
      <c r="AH110" s="151" t="str">
        <f>'Acuario (Arribado - mortalidad)'!G210</f>
        <v/>
      </c>
      <c r="AI110" s="151">
        <f>'Acuario (Arribado - mortalidad)'!O210</f>
        <v>0</v>
      </c>
      <c r="AJ110" s="151">
        <f>'Acuario (Arribado - mortalidad)'!P210</f>
        <v>0</v>
      </c>
      <c r="AK110" s="151">
        <f>'Acuario (Arribado - mortalidad)'!Q210</f>
        <v>0</v>
      </c>
      <c r="AL110" s="151">
        <f>'Acuario (Arribado - mortalidad)'!R210</f>
        <v>0</v>
      </c>
      <c r="AM110" s="151">
        <f>'Acuario (Arribado - mortalidad)'!S210</f>
        <v>0</v>
      </c>
      <c r="AN110" s="151">
        <f>'Acuario (Arribado - mortalidad)'!T210</f>
        <v>0</v>
      </c>
      <c r="AO110" s="151">
        <f>'Acuario (Arribado - mortalidad)'!U210</f>
        <v>0</v>
      </c>
      <c r="AP110" s="151">
        <f>'Acuario (Arribado - mortalidad)'!V210</f>
        <v>0</v>
      </c>
      <c r="AQ110" s="151">
        <f>'Acuario (Arribado - mortalidad)'!W210</f>
        <v>0</v>
      </c>
      <c r="AR110" s="151">
        <f>'Acuario (Arribado - mortalidad)'!X210</f>
        <v>0</v>
      </c>
      <c r="AS110" s="151">
        <f>'Acuario (Arribado - mortalidad)'!Y210</f>
        <v>0</v>
      </c>
      <c r="AT110" s="151">
        <f>'Acuario (Arribado - mortalidad)'!Z210</f>
        <v>0</v>
      </c>
      <c r="AU110" s="151">
        <f>'Acuario (Arribado - mortalidad)'!AA210</f>
        <v>0</v>
      </c>
      <c r="AV110" s="151">
        <f>'Acuario (Arribado - mortalidad)'!AB210</f>
        <v>0</v>
      </c>
      <c r="AW110" s="151">
        <f>'Acuario (Arribado - mortalidad)'!AC210</f>
        <v>0</v>
      </c>
      <c r="AX110" s="151">
        <f>'Acuario (Arribado - mortalidad)'!AD210</f>
        <v>0</v>
      </c>
      <c r="AY110" s="151">
        <f>'Acuario (Arribado - mortalidad)'!AE210</f>
        <v>0</v>
      </c>
      <c r="AZ110" s="151">
        <f>'Acuario (Arribado - mortalidad)'!AF210</f>
        <v>0</v>
      </c>
      <c r="BA110" s="151">
        <f>'Acuario (Arribado - mortalidad)'!AG210</f>
        <v>0</v>
      </c>
      <c r="BB110" s="151">
        <f>'Acuario (Arribado - mortalidad)'!AH210</f>
        <v>0</v>
      </c>
      <c r="BC110" s="151">
        <f>'Acuario (Arribado - mortalidad)'!AI210</f>
        <v>0</v>
      </c>
      <c r="BD110" s="151">
        <f>'Acuario (Arribado - mortalidad)'!AJ210</f>
        <v>0</v>
      </c>
      <c r="BE110" s="151">
        <f>'Acuario (Arribado - mortalidad)'!AK210</f>
        <v>0</v>
      </c>
      <c r="BF110" s="151">
        <f>'Acuario (Arribado - mortalidad)'!AL210</f>
        <v>0</v>
      </c>
      <c r="BG110" s="151">
        <f>'Acuario (Arribado - mortalidad)'!AM210</f>
        <v>0</v>
      </c>
      <c r="BH110" s="151">
        <f>'Acuario (Arribado - mortalidad)'!AN210</f>
        <v>0</v>
      </c>
      <c r="BI110" s="151">
        <f>'Acuario (Arribado - mortalidad)'!AO210</f>
        <v>0</v>
      </c>
      <c r="BJ110" s="151">
        <f>'Acuario (Arribado - mortalidad)'!AP210</f>
        <v>0</v>
      </c>
      <c r="BK110" s="151">
        <f>'Acuario (Arribado - mortalidad)'!AQ210</f>
        <v>0</v>
      </c>
      <c r="BL110" s="151">
        <f>'Acuario (Arribado - mortalidad)'!AR210</f>
        <v>0</v>
      </c>
      <c r="BM110" s="151" t="str">
        <f>'Acuario (Arribado - mortalidad)'!AS210</f>
        <v/>
      </c>
      <c r="BN110" s="151">
        <f>'Acuario (Arribado - mortalidad)'!AT210</f>
        <v>0</v>
      </c>
      <c r="BO110" s="151">
        <f>'Acuario (Arribado - mortalidad)'!AU210</f>
        <v>0</v>
      </c>
      <c r="BP110" s="151">
        <f>'Acuario (Arribado - mortalidad)'!AV210</f>
        <v>0</v>
      </c>
      <c r="BQ110" s="151" t="str">
        <f>'Acuario (Arribado - mortalidad)'!AW210</f>
        <v/>
      </c>
      <c r="BR110" s="151">
        <f>'Acuario (Arribado - mortalidad)'!AX210</f>
        <v>0</v>
      </c>
      <c r="BS110" s="151">
        <f>'Acuario (Arribado - mortalidad)'!AY210</f>
        <v>0</v>
      </c>
      <c r="BT110" s="151" t="str">
        <f>'Acuario (Arribado - mortalidad)'!AZ210</f>
        <v/>
      </c>
      <c r="BU110" s="151" t="str">
        <f>'Acuario (Arribado - mortalidad)'!BA210</f>
        <v/>
      </c>
      <c r="BV110" s="151" t="str">
        <f>'Acuario (Arribado - mortalidad)'!BB210</f>
        <v/>
      </c>
      <c r="BW110" s="151" t="str">
        <f>'Acuario (Arribado - mortalidad)'!BC210</f>
        <v/>
      </c>
      <c r="BX110" s="151">
        <f>'Acuario (Arribado - mortalidad)'!BD210</f>
        <v>0</v>
      </c>
      <c r="BY110" s="151" t="str">
        <f>'Acuario (Arribado - mortalidad)'!BE210</f>
        <v/>
      </c>
      <c r="BZ110" s="22" t="str">
        <f>'Acuario (Arribado - mortalidad)'!BF210</f>
        <v/>
      </c>
      <c r="CA110" s="151" t="str">
        <f>IF(U110&lt;&gt;0,'Acuario (Arribado - mortalidad)'!$M$5,"")</f>
        <v/>
      </c>
    </row>
    <row r="111" spans="1:79" x14ac:dyDescent="0.25">
      <c r="A111" s="313" t="str">
        <f>IF(U111&lt;&gt;0,'ORDEN DE CUARENTENA'!$AE$2,"")</f>
        <v/>
      </c>
      <c r="B111" s="184" t="str">
        <f>IF(U111&lt;&gt;0,'ORDEN DE CUARENTENA'!$AE$3,"")</f>
        <v/>
      </c>
      <c r="C111" s="168" t="str">
        <f t="shared" si="3"/>
        <v/>
      </c>
      <c r="D111" s="315" t="str">
        <f>IF(U111&lt;&gt;0,'ORDEN DE CUARENTENA'!$I$6,"")</f>
        <v/>
      </c>
      <c r="E111" s="168" t="str">
        <f>IF(U111&lt;&gt;0,TEXT('ORDEN DE CUARENTENA'!$I$6,"aaa"),"")</f>
        <v/>
      </c>
      <c r="F111" s="167" t="str">
        <f>IF(U111&lt;&gt;0,TEXT('ORDEN DE CUARENTENA'!$I$6,"dd"),"")</f>
        <v/>
      </c>
      <c r="G111" s="166" t="str">
        <f>IF(U111&lt;&gt;0,TEXT('ORDEN DE CUARENTENA'!$I$6,"mm"),"")</f>
        <v/>
      </c>
      <c r="H111" s="165" t="str">
        <f>IF(U111&lt;&gt;0,TEXT('ORDEN DE CUARENTENA'!$I$6,"yyy"),"")</f>
        <v/>
      </c>
      <c r="I111" s="151" t="str">
        <f>IF(U111&lt;&gt;0,'ORDEN DE CUARENTENA'!$H$7,"")</f>
        <v/>
      </c>
      <c r="J111" s="151" t="str">
        <f>IF(U111&lt;&gt;0,'ORDEN DE CUARENTENA'!$H$9,"")</f>
        <v/>
      </c>
      <c r="K111" s="151" t="str">
        <f>IF(U111&lt;&gt;0,'ORDEN DE CUARENTENA'!$Q$9,"")</f>
        <v/>
      </c>
      <c r="L111" s="151" t="str">
        <f>IFERROR(VLOOKUP(U111,Item[],4,FALSE),IFERROR(VLOOKUP(U111,Item2[],4,FALSE),""))</f>
        <v/>
      </c>
      <c r="M111" s="151" t="str">
        <f>IFERROR(VLOOKUP(U111,Item[],5,FALSE),IFERROR(VLOOKUP(U111,Item2[],5,FALSE),""))</f>
        <v/>
      </c>
      <c r="N111" s="151" t="str">
        <f>IFERROR(VLOOKUP(W111,SuscepEARs[],2,FALSE),"")</f>
        <v/>
      </c>
      <c r="O111" s="151" t="str">
        <f>IFERROR(VLOOKUP(DatosAll[[#This Row],[ESPECIE]],CITES[],2,FALSE),"")</f>
        <v/>
      </c>
      <c r="P111" s="151">
        <f>IFERROR(VLOOKUP(T111,Hallazgo[],2,FALSE),"")</f>
        <v>0</v>
      </c>
      <c r="Q111" s="151">
        <f>IFERROR(VLOOKUP(T111,Hallazgo[],3,FALSE),"")</f>
        <v>0</v>
      </c>
      <c r="R111" s="151">
        <f>IFERROR(VLOOKUP(T111,Hallazgo[],4,FALSE),"")</f>
        <v>0</v>
      </c>
      <c r="S111" s="151">
        <f>IFERROR(VLOOKUP(T111,Hallazgo[],5,FALSE),"")</f>
        <v>0</v>
      </c>
      <c r="T111" s="151">
        <f>'Acuario (Arribado - mortalidad)'!C211</f>
        <v>0</v>
      </c>
      <c r="U111" s="151">
        <f>'Acuario (Arribado - mortalidad)'!B211</f>
        <v>0</v>
      </c>
      <c r="V111" s="151" t="str">
        <f>'Acuario (Arribado - mortalidad)'!D211</f>
        <v/>
      </c>
      <c r="W111" s="151" t="str">
        <f>'Acuario (Arribado - mortalidad)'!E211</f>
        <v/>
      </c>
      <c r="X111" s="151">
        <f>'Acuario (Arribado - mortalidad)'!F211</f>
        <v>0</v>
      </c>
      <c r="Y111" s="151">
        <f>'Acuario (Arribado - mortalidad)'!H211</f>
        <v>0</v>
      </c>
      <c r="Z111" s="151">
        <f>'Acuario (Arribado - mortalidad)'!I211</f>
        <v>0</v>
      </c>
      <c r="AA111" s="151">
        <f>'Acuario (Arribado - mortalidad)'!J211</f>
        <v>0</v>
      </c>
      <c r="AB111" s="151" t="str">
        <f>'Acuario (Arribado - mortalidad)'!K211</f>
        <v/>
      </c>
      <c r="AC111" s="320" t="str">
        <f>IFERROR(('Acuario (Arribado - mortalidad)'!K211/DatosAll[[#This Row],[N_INDIVIDUOS]])*100,"")</f>
        <v/>
      </c>
      <c r="AD111" s="320" t="str">
        <f>IFERROR(('Acuario (Arribado - mortalidad)'!O211/DatosAll[[#This Row],[N_INDIVIDUOS]])*100,"")</f>
        <v/>
      </c>
      <c r="AE111" s="320" t="str">
        <f>IFERROR(('Acuario (Arribado - mortalidad)'!BG211/DatosAll[[#This Row],[N_INDIVIDUOS]])*100,"")</f>
        <v/>
      </c>
      <c r="AF111" s="320" t="str">
        <f>IFERROR(('Acuario (Arribado - mortalidad)'!BH211/DatosAll[[#This Row],[N_INDIVIDUOS]])*100,"")</f>
        <v/>
      </c>
      <c r="AG111" s="151">
        <f>'Acuario (Arribado - mortalidad)'!M211</f>
        <v>0</v>
      </c>
      <c r="AH111" s="151" t="str">
        <f>'Acuario (Arribado - mortalidad)'!G211</f>
        <v/>
      </c>
      <c r="AI111" s="151">
        <f>'Acuario (Arribado - mortalidad)'!O211</f>
        <v>0</v>
      </c>
      <c r="AJ111" s="151">
        <f>'Acuario (Arribado - mortalidad)'!P211</f>
        <v>0</v>
      </c>
      <c r="AK111" s="151">
        <f>'Acuario (Arribado - mortalidad)'!Q211</f>
        <v>0</v>
      </c>
      <c r="AL111" s="151">
        <f>'Acuario (Arribado - mortalidad)'!R211</f>
        <v>0</v>
      </c>
      <c r="AM111" s="151">
        <f>'Acuario (Arribado - mortalidad)'!S211</f>
        <v>0</v>
      </c>
      <c r="AN111" s="151">
        <f>'Acuario (Arribado - mortalidad)'!T211</f>
        <v>0</v>
      </c>
      <c r="AO111" s="151">
        <f>'Acuario (Arribado - mortalidad)'!U211</f>
        <v>0</v>
      </c>
      <c r="AP111" s="151">
        <f>'Acuario (Arribado - mortalidad)'!V211</f>
        <v>0</v>
      </c>
      <c r="AQ111" s="151">
        <f>'Acuario (Arribado - mortalidad)'!W211</f>
        <v>0</v>
      </c>
      <c r="AR111" s="151">
        <f>'Acuario (Arribado - mortalidad)'!X211</f>
        <v>0</v>
      </c>
      <c r="AS111" s="151">
        <f>'Acuario (Arribado - mortalidad)'!Y211</f>
        <v>0</v>
      </c>
      <c r="AT111" s="151">
        <f>'Acuario (Arribado - mortalidad)'!Z211</f>
        <v>0</v>
      </c>
      <c r="AU111" s="151">
        <f>'Acuario (Arribado - mortalidad)'!AA211</f>
        <v>0</v>
      </c>
      <c r="AV111" s="151">
        <f>'Acuario (Arribado - mortalidad)'!AB211</f>
        <v>0</v>
      </c>
      <c r="AW111" s="151">
        <f>'Acuario (Arribado - mortalidad)'!AC211</f>
        <v>0</v>
      </c>
      <c r="AX111" s="151">
        <f>'Acuario (Arribado - mortalidad)'!AD211</f>
        <v>0</v>
      </c>
      <c r="AY111" s="151">
        <f>'Acuario (Arribado - mortalidad)'!AE211</f>
        <v>0</v>
      </c>
      <c r="AZ111" s="151">
        <f>'Acuario (Arribado - mortalidad)'!AF211</f>
        <v>0</v>
      </c>
      <c r="BA111" s="151">
        <f>'Acuario (Arribado - mortalidad)'!AG211</f>
        <v>0</v>
      </c>
      <c r="BB111" s="151">
        <f>'Acuario (Arribado - mortalidad)'!AH211</f>
        <v>0</v>
      </c>
      <c r="BC111" s="151">
        <f>'Acuario (Arribado - mortalidad)'!AI211</f>
        <v>0</v>
      </c>
      <c r="BD111" s="151">
        <f>'Acuario (Arribado - mortalidad)'!AJ211</f>
        <v>0</v>
      </c>
      <c r="BE111" s="151">
        <f>'Acuario (Arribado - mortalidad)'!AK211</f>
        <v>0</v>
      </c>
      <c r="BF111" s="151">
        <f>'Acuario (Arribado - mortalidad)'!AL211</f>
        <v>0</v>
      </c>
      <c r="BG111" s="151">
        <f>'Acuario (Arribado - mortalidad)'!AM211</f>
        <v>0</v>
      </c>
      <c r="BH111" s="151">
        <f>'Acuario (Arribado - mortalidad)'!AN211</f>
        <v>0</v>
      </c>
      <c r="BI111" s="151">
        <f>'Acuario (Arribado - mortalidad)'!AO211</f>
        <v>0</v>
      </c>
      <c r="BJ111" s="151">
        <f>'Acuario (Arribado - mortalidad)'!AP211</f>
        <v>0</v>
      </c>
      <c r="BK111" s="151">
        <f>'Acuario (Arribado - mortalidad)'!AQ211</f>
        <v>0</v>
      </c>
      <c r="BL111" s="151">
        <f>'Acuario (Arribado - mortalidad)'!AR211</f>
        <v>0</v>
      </c>
      <c r="BM111" s="151" t="str">
        <f>'Acuario (Arribado - mortalidad)'!AS211</f>
        <v/>
      </c>
      <c r="BN111" s="151">
        <f>'Acuario (Arribado - mortalidad)'!AT211</f>
        <v>0</v>
      </c>
      <c r="BO111" s="151">
        <f>'Acuario (Arribado - mortalidad)'!AU211</f>
        <v>0</v>
      </c>
      <c r="BP111" s="151">
        <f>'Acuario (Arribado - mortalidad)'!AV211</f>
        <v>0</v>
      </c>
      <c r="BQ111" s="151" t="str">
        <f>'Acuario (Arribado - mortalidad)'!AW211</f>
        <v/>
      </c>
      <c r="BR111" s="151">
        <f>'Acuario (Arribado - mortalidad)'!AX211</f>
        <v>0</v>
      </c>
      <c r="BS111" s="151">
        <f>'Acuario (Arribado - mortalidad)'!AY211</f>
        <v>0</v>
      </c>
      <c r="BT111" s="151" t="str">
        <f>'Acuario (Arribado - mortalidad)'!AZ211</f>
        <v/>
      </c>
      <c r="BU111" s="151" t="str">
        <f>'Acuario (Arribado - mortalidad)'!BA211</f>
        <v/>
      </c>
      <c r="BV111" s="151" t="str">
        <f>'Acuario (Arribado - mortalidad)'!BB211</f>
        <v/>
      </c>
      <c r="BW111" s="151" t="str">
        <f>'Acuario (Arribado - mortalidad)'!BC211</f>
        <v/>
      </c>
      <c r="BX111" s="151">
        <f>'Acuario (Arribado - mortalidad)'!BD211</f>
        <v>0</v>
      </c>
      <c r="BY111" s="151" t="str">
        <f>'Acuario (Arribado - mortalidad)'!BE211</f>
        <v/>
      </c>
      <c r="BZ111" s="22" t="str">
        <f>'Acuario (Arribado - mortalidad)'!BF211</f>
        <v/>
      </c>
      <c r="CA111" s="151" t="str">
        <f>IF(U111&lt;&gt;0,'Acuario (Arribado - mortalidad)'!$M$5,"")</f>
        <v/>
      </c>
    </row>
    <row r="112" spans="1:79" x14ac:dyDescent="0.25">
      <c r="A112" s="313" t="str">
        <f>IF(U112&lt;&gt;0,'ORDEN DE CUARENTENA'!$AE$2,"")</f>
        <v/>
      </c>
      <c r="B112" s="184" t="str">
        <f>IF(U112&lt;&gt;0,'ORDEN DE CUARENTENA'!$AE$3,"")</f>
        <v/>
      </c>
      <c r="C112" s="168" t="str">
        <f t="shared" si="3"/>
        <v/>
      </c>
      <c r="D112" s="315" t="str">
        <f>IF(U112&lt;&gt;0,'ORDEN DE CUARENTENA'!$I$6,"")</f>
        <v/>
      </c>
      <c r="E112" s="168" t="str">
        <f>IF(U112&lt;&gt;0,TEXT('ORDEN DE CUARENTENA'!$I$6,"aaa"),"")</f>
        <v/>
      </c>
      <c r="F112" s="167" t="str">
        <f>IF(U112&lt;&gt;0,TEXT('ORDEN DE CUARENTENA'!$I$6,"dd"),"")</f>
        <v/>
      </c>
      <c r="G112" s="166" t="str">
        <f>IF(U112&lt;&gt;0,TEXT('ORDEN DE CUARENTENA'!$I$6,"mm"),"")</f>
        <v/>
      </c>
      <c r="H112" s="165" t="str">
        <f>IF(U112&lt;&gt;0,TEXT('ORDEN DE CUARENTENA'!$I$6,"yyy"),"")</f>
        <v/>
      </c>
      <c r="I112" s="151" t="str">
        <f>IF(U112&lt;&gt;0,'ORDEN DE CUARENTENA'!$H$7,"")</f>
        <v/>
      </c>
      <c r="J112" s="151" t="str">
        <f>IF(U112&lt;&gt;0,'ORDEN DE CUARENTENA'!$H$9,"")</f>
        <v/>
      </c>
      <c r="K112" s="151" t="str">
        <f>IF(U112&lt;&gt;0,'ORDEN DE CUARENTENA'!$Q$9,"")</f>
        <v/>
      </c>
      <c r="L112" s="151" t="str">
        <f>IFERROR(VLOOKUP(U112,Item[],4,FALSE),IFERROR(VLOOKUP(U112,Item2[],4,FALSE),""))</f>
        <v/>
      </c>
      <c r="M112" s="151" t="str">
        <f>IFERROR(VLOOKUP(U112,Item[],5,FALSE),IFERROR(VLOOKUP(U112,Item2[],5,FALSE),""))</f>
        <v/>
      </c>
      <c r="N112" s="151" t="str">
        <f>IFERROR(VLOOKUP(W112,SuscepEARs[],2,FALSE),"")</f>
        <v/>
      </c>
      <c r="O112" s="151" t="str">
        <f>IFERROR(VLOOKUP(DatosAll[[#This Row],[ESPECIE]],CITES[],2,FALSE),"")</f>
        <v/>
      </c>
      <c r="P112" s="151">
        <f>IFERROR(VLOOKUP(T112,Hallazgo[],2,FALSE),"")</f>
        <v>0</v>
      </c>
      <c r="Q112" s="151">
        <f>IFERROR(VLOOKUP(T112,Hallazgo[],3,FALSE),"")</f>
        <v>0</v>
      </c>
      <c r="R112" s="151">
        <f>IFERROR(VLOOKUP(T112,Hallazgo[],4,FALSE),"")</f>
        <v>0</v>
      </c>
      <c r="S112" s="151">
        <f>IFERROR(VLOOKUP(T112,Hallazgo[],5,FALSE),"")</f>
        <v>0</v>
      </c>
      <c r="T112" s="151">
        <f>'Acuario (Arribado - mortalidad)'!C212</f>
        <v>0</v>
      </c>
      <c r="U112" s="151">
        <f>'Acuario (Arribado - mortalidad)'!B212</f>
        <v>0</v>
      </c>
      <c r="V112" s="151" t="str">
        <f>'Acuario (Arribado - mortalidad)'!D212</f>
        <v/>
      </c>
      <c r="W112" s="151" t="str">
        <f>'Acuario (Arribado - mortalidad)'!E212</f>
        <v/>
      </c>
      <c r="X112" s="151">
        <f>'Acuario (Arribado - mortalidad)'!F212</f>
        <v>0</v>
      </c>
      <c r="Y112" s="151">
        <f>'Acuario (Arribado - mortalidad)'!H212</f>
        <v>0</v>
      </c>
      <c r="Z112" s="151">
        <f>'Acuario (Arribado - mortalidad)'!I212</f>
        <v>0</v>
      </c>
      <c r="AA112" s="151">
        <f>'Acuario (Arribado - mortalidad)'!J212</f>
        <v>0</v>
      </c>
      <c r="AB112" s="151" t="str">
        <f>'Acuario (Arribado - mortalidad)'!K212</f>
        <v/>
      </c>
      <c r="AC112" s="320" t="str">
        <f>IFERROR(('Acuario (Arribado - mortalidad)'!K212/DatosAll[[#This Row],[N_INDIVIDUOS]])*100,"")</f>
        <v/>
      </c>
      <c r="AD112" s="320" t="str">
        <f>IFERROR(('Acuario (Arribado - mortalidad)'!O212/DatosAll[[#This Row],[N_INDIVIDUOS]])*100,"")</f>
        <v/>
      </c>
      <c r="AE112" s="320" t="str">
        <f>IFERROR(('Acuario (Arribado - mortalidad)'!BG212/DatosAll[[#This Row],[N_INDIVIDUOS]])*100,"")</f>
        <v/>
      </c>
      <c r="AF112" s="320" t="str">
        <f>IFERROR(('Acuario (Arribado - mortalidad)'!BH212/DatosAll[[#This Row],[N_INDIVIDUOS]])*100,"")</f>
        <v/>
      </c>
      <c r="AG112" s="151">
        <f>'Acuario (Arribado - mortalidad)'!M212</f>
        <v>0</v>
      </c>
      <c r="AH112" s="151" t="str">
        <f>'Acuario (Arribado - mortalidad)'!G212</f>
        <v/>
      </c>
      <c r="AI112" s="151">
        <f>'Acuario (Arribado - mortalidad)'!O212</f>
        <v>0</v>
      </c>
      <c r="AJ112" s="151">
        <f>'Acuario (Arribado - mortalidad)'!P212</f>
        <v>0</v>
      </c>
      <c r="AK112" s="151">
        <f>'Acuario (Arribado - mortalidad)'!Q212</f>
        <v>0</v>
      </c>
      <c r="AL112" s="151">
        <f>'Acuario (Arribado - mortalidad)'!R212</f>
        <v>0</v>
      </c>
      <c r="AM112" s="151">
        <f>'Acuario (Arribado - mortalidad)'!S212</f>
        <v>0</v>
      </c>
      <c r="AN112" s="151">
        <f>'Acuario (Arribado - mortalidad)'!T212</f>
        <v>0</v>
      </c>
      <c r="AO112" s="151">
        <f>'Acuario (Arribado - mortalidad)'!U212</f>
        <v>0</v>
      </c>
      <c r="AP112" s="151">
        <f>'Acuario (Arribado - mortalidad)'!V212</f>
        <v>0</v>
      </c>
      <c r="AQ112" s="151">
        <f>'Acuario (Arribado - mortalidad)'!W212</f>
        <v>0</v>
      </c>
      <c r="AR112" s="151">
        <f>'Acuario (Arribado - mortalidad)'!X212</f>
        <v>0</v>
      </c>
      <c r="AS112" s="151">
        <f>'Acuario (Arribado - mortalidad)'!Y212</f>
        <v>0</v>
      </c>
      <c r="AT112" s="151">
        <f>'Acuario (Arribado - mortalidad)'!Z212</f>
        <v>0</v>
      </c>
      <c r="AU112" s="151">
        <f>'Acuario (Arribado - mortalidad)'!AA212</f>
        <v>0</v>
      </c>
      <c r="AV112" s="151">
        <f>'Acuario (Arribado - mortalidad)'!AB212</f>
        <v>0</v>
      </c>
      <c r="AW112" s="151">
        <f>'Acuario (Arribado - mortalidad)'!AC212</f>
        <v>0</v>
      </c>
      <c r="AX112" s="151">
        <f>'Acuario (Arribado - mortalidad)'!AD212</f>
        <v>0</v>
      </c>
      <c r="AY112" s="151">
        <f>'Acuario (Arribado - mortalidad)'!AE212</f>
        <v>0</v>
      </c>
      <c r="AZ112" s="151">
        <f>'Acuario (Arribado - mortalidad)'!AF212</f>
        <v>0</v>
      </c>
      <c r="BA112" s="151">
        <f>'Acuario (Arribado - mortalidad)'!AG212</f>
        <v>0</v>
      </c>
      <c r="BB112" s="151">
        <f>'Acuario (Arribado - mortalidad)'!AH212</f>
        <v>0</v>
      </c>
      <c r="BC112" s="151">
        <f>'Acuario (Arribado - mortalidad)'!AI212</f>
        <v>0</v>
      </c>
      <c r="BD112" s="151">
        <f>'Acuario (Arribado - mortalidad)'!AJ212</f>
        <v>0</v>
      </c>
      <c r="BE112" s="151">
        <f>'Acuario (Arribado - mortalidad)'!AK212</f>
        <v>0</v>
      </c>
      <c r="BF112" s="151">
        <f>'Acuario (Arribado - mortalidad)'!AL212</f>
        <v>0</v>
      </c>
      <c r="BG112" s="151">
        <f>'Acuario (Arribado - mortalidad)'!AM212</f>
        <v>0</v>
      </c>
      <c r="BH112" s="151">
        <f>'Acuario (Arribado - mortalidad)'!AN212</f>
        <v>0</v>
      </c>
      <c r="BI112" s="151">
        <f>'Acuario (Arribado - mortalidad)'!AO212</f>
        <v>0</v>
      </c>
      <c r="BJ112" s="151">
        <f>'Acuario (Arribado - mortalidad)'!AP212</f>
        <v>0</v>
      </c>
      <c r="BK112" s="151">
        <f>'Acuario (Arribado - mortalidad)'!AQ212</f>
        <v>0</v>
      </c>
      <c r="BL112" s="151">
        <f>'Acuario (Arribado - mortalidad)'!AR212</f>
        <v>0</v>
      </c>
      <c r="BM112" s="151" t="str">
        <f>'Acuario (Arribado - mortalidad)'!AS212</f>
        <v/>
      </c>
      <c r="BN112" s="151">
        <f>'Acuario (Arribado - mortalidad)'!AT212</f>
        <v>0</v>
      </c>
      <c r="BO112" s="151">
        <f>'Acuario (Arribado - mortalidad)'!AU212</f>
        <v>0</v>
      </c>
      <c r="BP112" s="151">
        <f>'Acuario (Arribado - mortalidad)'!AV212</f>
        <v>0</v>
      </c>
      <c r="BQ112" s="151" t="str">
        <f>'Acuario (Arribado - mortalidad)'!AW212</f>
        <v/>
      </c>
      <c r="BR112" s="151">
        <f>'Acuario (Arribado - mortalidad)'!AX212</f>
        <v>0</v>
      </c>
      <c r="BS112" s="151">
        <f>'Acuario (Arribado - mortalidad)'!AY212</f>
        <v>0</v>
      </c>
      <c r="BT112" s="151" t="str">
        <f>'Acuario (Arribado - mortalidad)'!AZ212</f>
        <v/>
      </c>
      <c r="BU112" s="151" t="str">
        <f>'Acuario (Arribado - mortalidad)'!BA212</f>
        <v/>
      </c>
      <c r="BV112" s="151" t="str">
        <f>'Acuario (Arribado - mortalidad)'!BB212</f>
        <v/>
      </c>
      <c r="BW112" s="151" t="str">
        <f>'Acuario (Arribado - mortalidad)'!BC212</f>
        <v/>
      </c>
      <c r="BX112" s="151">
        <f>'Acuario (Arribado - mortalidad)'!BD212</f>
        <v>0</v>
      </c>
      <c r="BY112" s="151" t="str">
        <f>'Acuario (Arribado - mortalidad)'!BE212</f>
        <v/>
      </c>
      <c r="BZ112" s="22" t="str">
        <f>'Acuario (Arribado - mortalidad)'!BF212</f>
        <v/>
      </c>
      <c r="CA112" s="151" t="str">
        <f>IF(U112&lt;&gt;0,'Acuario (Arribado - mortalidad)'!$M$5,"")</f>
        <v/>
      </c>
    </row>
    <row r="113" spans="1:79" x14ac:dyDescent="0.25">
      <c r="A113" s="313" t="str">
        <f>IF(U113&lt;&gt;0,'ORDEN DE CUARENTENA'!$AE$2,"")</f>
        <v/>
      </c>
      <c r="B113" s="184" t="str">
        <f>IF(U113&lt;&gt;0,'ORDEN DE CUARENTENA'!$AE$3,"")</f>
        <v/>
      </c>
      <c r="C113" s="168" t="str">
        <f t="shared" si="3"/>
        <v/>
      </c>
      <c r="D113" s="315" t="str">
        <f>IF(U113&lt;&gt;0,'ORDEN DE CUARENTENA'!$I$6,"")</f>
        <v/>
      </c>
      <c r="E113" s="168" t="str">
        <f>IF(U113&lt;&gt;0,TEXT('ORDEN DE CUARENTENA'!$I$6,"aaa"),"")</f>
        <v/>
      </c>
      <c r="F113" s="167" t="str">
        <f>IF(U113&lt;&gt;0,TEXT('ORDEN DE CUARENTENA'!$I$6,"dd"),"")</f>
        <v/>
      </c>
      <c r="G113" s="166" t="str">
        <f>IF(U113&lt;&gt;0,TEXT('ORDEN DE CUARENTENA'!$I$6,"mm"),"")</f>
        <v/>
      </c>
      <c r="H113" s="165" t="str">
        <f>IF(U113&lt;&gt;0,TEXT('ORDEN DE CUARENTENA'!$I$6,"yyy"),"")</f>
        <v/>
      </c>
      <c r="I113" s="151" t="str">
        <f>IF(U113&lt;&gt;0,'ORDEN DE CUARENTENA'!$H$7,"")</f>
        <v/>
      </c>
      <c r="J113" s="151" t="str">
        <f>IF(U113&lt;&gt;0,'ORDEN DE CUARENTENA'!$H$9,"")</f>
        <v/>
      </c>
      <c r="K113" s="151" t="str">
        <f>IF(U113&lt;&gt;0,'ORDEN DE CUARENTENA'!$Q$9,"")</f>
        <v/>
      </c>
      <c r="L113" s="151" t="str">
        <f>IFERROR(VLOOKUP(U113,Item[],4,FALSE),IFERROR(VLOOKUP(U113,Item2[],4,FALSE),""))</f>
        <v/>
      </c>
      <c r="M113" s="151" t="str">
        <f>IFERROR(VLOOKUP(U113,Item[],5,FALSE),IFERROR(VLOOKUP(U113,Item2[],5,FALSE),""))</f>
        <v/>
      </c>
      <c r="N113" s="151" t="str">
        <f>IFERROR(VLOOKUP(W113,SuscepEARs[],2,FALSE),"")</f>
        <v/>
      </c>
      <c r="O113" s="151" t="str">
        <f>IFERROR(VLOOKUP(DatosAll[[#This Row],[ESPECIE]],CITES[],2,FALSE),"")</f>
        <v/>
      </c>
      <c r="P113" s="151">
        <f>IFERROR(VLOOKUP(T113,Hallazgo[],2,FALSE),"")</f>
        <v>0</v>
      </c>
      <c r="Q113" s="151">
        <f>IFERROR(VLOOKUP(T113,Hallazgo[],3,FALSE),"")</f>
        <v>0</v>
      </c>
      <c r="R113" s="151">
        <f>IFERROR(VLOOKUP(T113,Hallazgo[],4,FALSE),"")</f>
        <v>0</v>
      </c>
      <c r="S113" s="151">
        <f>IFERROR(VLOOKUP(T113,Hallazgo[],5,FALSE),"")</f>
        <v>0</v>
      </c>
      <c r="T113" s="151">
        <f>'Acuario (Arribado - mortalidad)'!C213</f>
        <v>0</v>
      </c>
      <c r="U113" s="151">
        <f>'Acuario (Arribado - mortalidad)'!B213</f>
        <v>0</v>
      </c>
      <c r="V113" s="151" t="str">
        <f>'Acuario (Arribado - mortalidad)'!D213</f>
        <v/>
      </c>
      <c r="W113" s="151" t="str">
        <f>'Acuario (Arribado - mortalidad)'!E213</f>
        <v/>
      </c>
      <c r="X113" s="151">
        <f>'Acuario (Arribado - mortalidad)'!F213</f>
        <v>0</v>
      </c>
      <c r="Y113" s="151">
        <f>'Acuario (Arribado - mortalidad)'!H213</f>
        <v>0</v>
      </c>
      <c r="Z113" s="151">
        <f>'Acuario (Arribado - mortalidad)'!I213</f>
        <v>0</v>
      </c>
      <c r="AA113" s="151">
        <f>'Acuario (Arribado - mortalidad)'!J213</f>
        <v>0</v>
      </c>
      <c r="AB113" s="151" t="str">
        <f>'Acuario (Arribado - mortalidad)'!K213</f>
        <v/>
      </c>
      <c r="AC113" s="320" t="str">
        <f>IFERROR(('Acuario (Arribado - mortalidad)'!K213/DatosAll[[#This Row],[N_INDIVIDUOS]])*100,"")</f>
        <v/>
      </c>
      <c r="AD113" s="320" t="str">
        <f>IFERROR(('Acuario (Arribado - mortalidad)'!O213/DatosAll[[#This Row],[N_INDIVIDUOS]])*100,"")</f>
        <v/>
      </c>
      <c r="AE113" s="320" t="str">
        <f>IFERROR(('Acuario (Arribado - mortalidad)'!BG213/DatosAll[[#This Row],[N_INDIVIDUOS]])*100,"")</f>
        <v/>
      </c>
      <c r="AF113" s="320" t="str">
        <f>IFERROR(('Acuario (Arribado - mortalidad)'!BH213/DatosAll[[#This Row],[N_INDIVIDUOS]])*100,"")</f>
        <v/>
      </c>
      <c r="AG113" s="151">
        <f>'Acuario (Arribado - mortalidad)'!M213</f>
        <v>0</v>
      </c>
      <c r="AH113" s="151" t="str">
        <f>'Acuario (Arribado - mortalidad)'!G213</f>
        <v/>
      </c>
      <c r="AI113" s="151">
        <f>'Acuario (Arribado - mortalidad)'!O213</f>
        <v>0</v>
      </c>
      <c r="AJ113" s="151">
        <f>'Acuario (Arribado - mortalidad)'!P213</f>
        <v>0</v>
      </c>
      <c r="AK113" s="151">
        <f>'Acuario (Arribado - mortalidad)'!Q213</f>
        <v>0</v>
      </c>
      <c r="AL113" s="151">
        <f>'Acuario (Arribado - mortalidad)'!R213</f>
        <v>0</v>
      </c>
      <c r="AM113" s="151">
        <f>'Acuario (Arribado - mortalidad)'!S213</f>
        <v>0</v>
      </c>
      <c r="AN113" s="151">
        <f>'Acuario (Arribado - mortalidad)'!T213</f>
        <v>0</v>
      </c>
      <c r="AO113" s="151">
        <f>'Acuario (Arribado - mortalidad)'!U213</f>
        <v>0</v>
      </c>
      <c r="AP113" s="151">
        <f>'Acuario (Arribado - mortalidad)'!V213</f>
        <v>0</v>
      </c>
      <c r="AQ113" s="151">
        <f>'Acuario (Arribado - mortalidad)'!W213</f>
        <v>0</v>
      </c>
      <c r="AR113" s="151">
        <f>'Acuario (Arribado - mortalidad)'!X213</f>
        <v>0</v>
      </c>
      <c r="AS113" s="151">
        <f>'Acuario (Arribado - mortalidad)'!Y213</f>
        <v>0</v>
      </c>
      <c r="AT113" s="151">
        <f>'Acuario (Arribado - mortalidad)'!Z213</f>
        <v>0</v>
      </c>
      <c r="AU113" s="151">
        <f>'Acuario (Arribado - mortalidad)'!AA213</f>
        <v>0</v>
      </c>
      <c r="AV113" s="151">
        <f>'Acuario (Arribado - mortalidad)'!AB213</f>
        <v>0</v>
      </c>
      <c r="AW113" s="151">
        <f>'Acuario (Arribado - mortalidad)'!AC213</f>
        <v>0</v>
      </c>
      <c r="AX113" s="151">
        <f>'Acuario (Arribado - mortalidad)'!AD213</f>
        <v>0</v>
      </c>
      <c r="AY113" s="151">
        <f>'Acuario (Arribado - mortalidad)'!AE213</f>
        <v>0</v>
      </c>
      <c r="AZ113" s="151">
        <f>'Acuario (Arribado - mortalidad)'!AF213</f>
        <v>0</v>
      </c>
      <c r="BA113" s="151">
        <f>'Acuario (Arribado - mortalidad)'!AG213</f>
        <v>0</v>
      </c>
      <c r="BB113" s="151">
        <f>'Acuario (Arribado - mortalidad)'!AH213</f>
        <v>0</v>
      </c>
      <c r="BC113" s="151">
        <f>'Acuario (Arribado - mortalidad)'!AI213</f>
        <v>0</v>
      </c>
      <c r="BD113" s="151">
        <f>'Acuario (Arribado - mortalidad)'!AJ213</f>
        <v>0</v>
      </c>
      <c r="BE113" s="151">
        <f>'Acuario (Arribado - mortalidad)'!AK213</f>
        <v>0</v>
      </c>
      <c r="BF113" s="151">
        <f>'Acuario (Arribado - mortalidad)'!AL213</f>
        <v>0</v>
      </c>
      <c r="BG113" s="151">
        <f>'Acuario (Arribado - mortalidad)'!AM213</f>
        <v>0</v>
      </c>
      <c r="BH113" s="151">
        <f>'Acuario (Arribado - mortalidad)'!AN213</f>
        <v>0</v>
      </c>
      <c r="BI113" s="151">
        <f>'Acuario (Arribado - mortalidad)'!AO213</f>
        <v>0</v>
      </c>
      <c r="BJ113" s="151">
        <f>'Acuario (Arribado - mortalidad)'!AP213</f>
        <v>0</v>
      </c>
      <c r="BK113" s="151">
        <f>'Acuario (Arribado - mortalidad)'!AQ213</f>
        <v>0</v>
      </c>
      <c r="BL113" s="151">
        <f>'Acuario (Arribado - mortalidad)'!AR213</f>
        <v>0</v>
      </c>
      <c r="BM113" s="151" t="str">
        <f>'Acuario (Arribado - mortalidad)'!AS213</f>
        <v/>
      </c>
      <c r="BN113" s="151">
        <f>'Acuario (Arribado - mortalidad)'!AT213</f>
        <v>0</v>
      </c>
      <c r="BO113" s="151">
        <f>'Acuario (Arribado - mortalidad)'!AU213</f>
        <v>0</v>
      </c>
      <c r="BP113" s="151">
        <f>'Acuario (Arribado - mortalidad)'!AV213</f>
        <v>0</v>
      </c>
      <c r="BQ113" s="151" t="str">
        <f>'Acuario (Arribado - mortalidad)'!AW213</f>
        <v/>
      </c>
      <c r="BR113" s="151">
        <f>'Acuario (Arribado - mortalidad)'!AX213</f>
        <v>0</v>
      </c>
      <c r="BS113" s="151">
        <f>'Acuario (Arribado - mortalidad)'!AY213</f>
        <v>0</v>
      </c>
      <c r="BT113" s="151" t="str">
        <f>'Acuario (Arribado - mortalidad)'!AZ213</f>
        <v/>
      </c>
      <c r="BU113" s="151" t="str">
        <f>'Acuario (Arribado - mortalidad)'!BA213</f>
        <v/>
      </c>
      <c r="BV113" s="151" t="str">
        <f>'Acuario (Arribado - mortalidad)'!BB213</f>
        <v/>
      </c>
      <c r="BW113" s="151" t="str">
        <f>'Acuario (Arribado - mortalidad)'!BC213</f>
        <v/>
      </c>
      <c r="BX113" s="151">
        <f>'Acuario (Arribado - mortalidad)'!BD213</f>
        <v>0</v>
      </c>
      <c r="BY113" s="151" t="str">
        <f>'Acuario (Arribado - mortalidad)'!BE213</f>
        <v/>
      </c>
      <c r="BZ113" s="22" t="str">
        <f>'Acuario (Arribado - mortalidad)'!BF213</f>
        <v/>
      </c>
      <c r="CA113" s="151" t="str">
        <f>IF(U113&lt;&gt;0,'Acuario (Arribado - mortalidad)'!$M$5,"")</f>
        <v/>
      </c>
    </row>
    <row r="114" spans="1:79" x14ac:dyDescent="0.25">
      <c r="A114" s="313" t="str">
        <f>IF(U114&lt;&gt;0,'ORDEN DE CUARENTENA'!$AE$2,"")</f>
        <v/>
      </c>
      <c r="B114" s="184" t="str">
        <f>IF(U114&lt;&gt;0,'ORDEN DE CUARENTENA'!$AE$3,"")</f>
        <v/>
      </c>
      <c r="C114" s="168" t="str">
        <f t="shared" si="3"/>
        <v/>
      </c>
      <c r="D114" s="315" t="str">
        <f>IF(U114&lt;&gt;0,'ORDEN DE CUARENTENA'!$I$6,"")</f>
        <v/>
      </c>
      <c r="E114" s="168" t="str">
        <f>IF(U114&lt;&gt;0,TEXT('ORDEN DE CUARENTENA'!$I$6,"aaa"),"")</f>
        <v/>
      </c>
      <c r="F114" s="167" t="str">
        <f>IF(U114&lt;&gt;0,TEXT('ORDEN DE CUARENTENA'!$I$6,"dd"),"")</f>
        <v/>
      </c>
      <c r="G114" s="166" t="str">
        <f>IF(U114&lt;&gt;0,TEXT('ORDEN DE CUARENTENA'!$I$6,"mm"),"")</f>
        <v/>
      </c>
      <c r="H114" s="165" t="str">
        <f>IF(U114&lt;&gt;0,TEXT('ORDEN DE CUARENTENA'!$I$6,"yyy"),"")</f>
        <v/>
      </c>
      <c r="I114" s="151" t="str">
        <f>IF(U114&lt;&gt;0,'ORDEN DE CUARENTENA'!$H$7,"")</f>
        <v/>
      </c>
      <c r="J114" s="151" t="str">
        <f>IF(U114&lt;&gt;0,'ORDEN DE CUARENTENA'!$H$9,"")</f>
        <v/>
      </c>
      <c r="K114" s="151" t="str">
        <f>IF(U114&lt;&gt;0,'ORDEN DE CUARENTENA'!$Q$9,"")</f>
        <v/>
      </c>
      <c r="L114" s="151" t="str">
        <f>IFERROR(VLOOKUP(U114,Item[],4,FALSE),IFERROR(VLOOKUP(U114,Item2[],4,FALSE),""))</f>
        <v/>
      </c>
      <c r="M114" s="151" t="str">
        <f>IFERROR(VLOOKUP(U114,Item[],5,FALSE),IFERROR(VLOOKUP(U114,Item2[],5,FALSE),""))</f>
        <v/>
      </c>
      <c r="N114" s="151" t="str">
        <f>IFERROR(VLOOKUP(W114,SuscepEARs[],2,FALSE),"")</f>
        <v/>
      </c>
      <c r="O114" s="151" t="str">
        <f>IFERROR(VLOOKUP(DatosAll[[#This Row],[ESPECIE]],CITES[],2,FALSE),"")</f>
        <v/>
      </c>
      <c r="P114" s="151">
        <f>IFERROR(VLOOKUP(T114,Hallazgo[],2,FALSE),"")</f>
        <v>0</v>
      </c>
      <c r="Q114" s="151">
        <f>IFERROR(VLOOKUP(T114,Hallazgo[],3,FALSE),"")</f>
        <v>0</v>
      </c>
      <c r="R114" s="151">
        <f>IFERROR(VLOOKUP(T114,Hallazgo[],4,FALSE),"")</f>
        <v>0</v>
      </c>
      <c r="S114" s="151">
        <f>IFERROR(VLOOKUP(T114,Hallazgo[],5,FALSE),"")</f>
        <v>0</v>
      </c>
      <c r="T114" s="151">
        <f>'Acuario (Arribado - mortalidad)'!C214</f>
        <v>0</v>
      </c>
      <c r="U114" s="151">
        <f>'Acuario (Arribado - mortalidad)'!B214</f>
        <v>0</v>
      </c>
      <c r="V114" s="151" t="str">
        <f>'Acuario (Arribado - mortalidad)'!D214</f>
        <v/>
      </c>
      <c r="W114" s="151" t="str">
        <f>'Acuario (Arribado - mortalidad)'!E214</f>
        <v/>
      </c>
      <c r="X114" s="151">
        <f>'Acuario (Arribado - mortalidad)'!F214</f>
        <v>0</v>
      </c>
      <c r="Y114" s="151">
        <f>'Acuario (Arribado - mortalidad)'!H214</f>
        <v>0</v>
      </c>
      <c r="Z114" s="151">
        <f>'Acuario (Arribado - mortalidad)'!I214</f>
        <v>0</v>
      </c>
      <c r="AA114" s="151">
        <f>'Acuario (Arribado - mortalidad)'!J214</f>
        <v>0</v>
      </c>
      <c r="AB114" s="151" t="str">
        <f>'Acuario (Arribado - mortalidad)'!K214</f>
        <v/>
      </c>
      <c r="AC114" s="320" t="str">
        <f>IFERROR(('Acuario (Arribado - mortalidad)'!K214/DatosAll[[#This Row],[N_INDIVIDUOS]])*100,"")</f>
        <v/>
      </c>
      <c r="AD114" s="320" t="str">
        <f>IFERROR(('Acuario (Arribado - mortalidad)'!O214/DatosAll[[#This Row],[N_INDIVIDUOS]])*100,"")</f>
        <v/>
      </c>
      <c r="AE114" s="320" t="str">
        <f>IFERROR(('Acuario (Arribado - mortalidad)'!BG214/DatosAll[[#This Row],[N_INDIVIDUOS]])*100,"")</f>
        <v/>
      </c>
      <c r="AF114" s="320" t="str">
        <f>IFERROR(('Acuario (Arribado - mortalidad)'!BH214/DatosAll[[#This Row],[N_INDIVIDUOS]])*100,"")</f>
        <v/>
      </c>
      <c r="AG114" s="151">
        <f>'Acuario (Arribado - mortalidad)'!M214</f>
        <v>0</v>
      </c>
      <c r="AH114" s="151" t="str">
        <f>'Acuario (Arribado - mortalidad)'!G214</f>
        <v/>
      </c>
      <c r="AI114" s="151">
        <f>'Acuario (Arribado - mortalidad)'!O214</f>
        <v>0</v>
      </c>
      <c r="AJ114" s="151">
        <f>'Acuario (Arribado - mortalidad)'!P214</f>
        <v>0</v>
      </c>
      <c r="AK114" s="151">
        <f>'Acuario (Arribado - mortalidad)'!Q214</f>
        <v>0</v>
      </c>
      <c r="AL114" s="151">
        <f>'Acuario (Arribado - mortalidad)'!R214</f>
        <v>0</v>
      </c>
      <c r="AM114" s="151">
        <f>'Acuario (Arribado - mortalidad)'!S214</f>
        <v>0</v>
      </c>
      <c r="AN114" s="151">
        <f>'Acuario (Arribado - mortalidad)'!T214</f>
        <v>0</v>
      </c>
      <c r="AO114" s="151">
        <f>'Acuario (Arribado - mortalidad)'!U214</f>
        <v>0</v>
      </c>
      <c r="AP114" s="151">
        <f>'Acuario (Arribado - mortalidad)'!V214</f>
        <v>0</v>
      </c>
      <c r="AQ114" s="151">
        <f>'Acuario (Arribado - mortalidad)'!W214</f>
        <v>0</v>
      </c>
      <c r="AR114" s="151">
        <f>'Acuario (Arribado - mortalidad)'!X214</f>
        <v>0</v>
      </c>
      <c r="AS114" s="151">
        <f>'Acuario (Arribado - mortalidad)'!Y214</f>
        <v>0</v>
      </c>
      <c r="AT114" s="151">
        <f>'Acuario (Arribado - mortalidad)'!Z214</f>
        <v>0</v>
      </c>
      <c r="AU114" s="151">
        <f>'Acuario (Arribado - mortalidad)'!AA214</f>
        <v>0</v>
      </c>
      <c r="AV114" s="151">
        <f>'Acuario (Arribado - mortalidad)'!AB214</f>
        <v>0</v>
      </c>
      <c r="AW114" s="151">
        <f>'Acuario (Arribado - mortalidad)'!AC214</f>
        <v>0</v>
      </c>
      <c r="AX114" s="151">
        <f>'Acuario (Arribado - mortalidad)'!AD214</f>
        <v>0</v>
      </c>
      <c r="AY114" s="151">
        <f>'Acuario (Arribado - mortalidad)'!AE214</f>
        <v>0</v>
      </c>
      <c r="AZ114" s="151">
        <f>'Acuario (Arribado - mortalidad)'!AF214</f>
        <v>0</v>
      </c>
      <c r="BA114" s="151">
        <f>'Acuario (Arribado - mortalidad)'!AG214</f>
        <v>0</v>
      </c>
      <c r="BB114" s="151">
        <f>'Acuario (Arribado - mortalidad)'!AH214</f>
        <v>0</v>
      </c>
      <c r="BC114" s="151">
        <f>'Acuario (Arribado - mortalidad)'!AI214</f>
        <v>0</v>
      </c>
      <c r="BD114" s="151">
        <f>'Acuario (Arribado - mortalidad)'!AJ214</f>
        <v>0</v>
      </c>
      <c r="BE114" s="151">
        <f>'Acuario (Arribado - mortalidad)'!AK214</f>
        <v>0</v>
      </c>
      <c r="BF114" s="151">
        <f>'Acuario (Arribado - mortalidad)'!AL214</f>
        <v>0</v>
      </c>
      <c r="BG114" s="151">
        <f>'Acuario (Arribado - mortalidad)'!AM214</f>
        <v>0</v>
      </c>
      <c r="BH114" s="151">
        <f>'Acuario (Arribado - mortalidad)'!AN214</f>
        <v>0</v>
      </c>
      <c r="BI114" s="151">
        <f>'Acuario (Arribado - mortalidad)'!AO214</f>
        <v>0</v>
      </c>
      <c r="BJ114" s="151">
        <f>'Acuario (Arribado - mortalidad)'!AP214</f>
        <v>0</v>
      </c>
      <c r="BK114" s="151">
        <f>'Acuario (Arribado - mortalidad)'!AQ214</f>
        <v>0</v>
      </c>
      <c r="BL114" s="151">
        <f>'Acuario (Arribado - mortalidad)'!AR214</f>
        <v>0</v>
      </c>
      <c r="BM114" s="151" t="str">
        <f>'Acuario (Arribado - mortalidad)'!AS214</f>
        <v/>
      </c>
      <c r="BN114" s="151">
        <f>'Acuario (Arribado - mortalidad)'!AT214</f>
        <v>0</v>
      </c>
      <c r="BO114" s="151">
        <f>'Acuario (Arribado - mortalidad)'!AU214</f>
        <v>0</v>
      </c>
      <c r="BP114" s="151">
        <f>'Acuario (Arribado - mortalidad)'!AV214</f>
        <v>0</v>
      </c>
      <c r="BQ114" s="151" t="str">
        <f>'Acuario (Arribado - mortalidad)'!AW214</f>
        <v/>
      </c>
      <c r="BR114" s="151">
        <f>'Acuario (Arribado - mortalidad)'!AX214</f>
        <v>0</v>
      </c>
      <c r="BS114" s="151">
        <f>'Acuario (Arribado - mortalidad)'!AY214</f>
        <v>0</v>
      </c>
      <c r="BT114" s="151" t="str">
        <f>'Acuario (Arribado - mortalidad)'!AZ214</f>
        <v/>
      </c>
      <c r="BU114" s="151" t="str">
        <f>'Acuario (Arribado - mortalidad)'!BA214</f>
        <v/>
      </c>
      <c r="BV114" s="151" t="str">
        <f>'Acuario (Arribado - mortalidad)'!BB214</f>
        <v/>
      </c>
      <c r="BW114" s="151" t="str">
        <f>'Acuario (Arribado - mortalidad)'!BC214</f>
        <v/>
      </c>
      <c r="BX114" s="151">
        <f>'Acuario (Arribado - mortalidad)'!BD214</f>
        <v>0</v>
      </c>
      <c r="BY114" s="151" t="str">
        <f>'Acuario (Arribado - mortalidad)'!BE214</f>
        <v/>
      </c>
      <c r="BZ114" s="22" t="str">
        <f>'Acuario (Arribado - mortalidad)'!BF214</f>
        <v/>
      </c>
      <c r="CA114" s="151" t="str">
        <f>IF(U114&lt;&gt;0,'Acuario (Arribado - mortalidad)'!$M$5,"")</f>
        <v/>
      </c>
    </row>
    <row r="115" spans="1:79" x14ac:dyDescent="0.25">
      <c r="A115" s="313" t="str">
        <f>IF(U115&lt;&gt;0,'ORDEN DE CUARENTENA'!$AE$2,"")</f>
        <v/>
      </c>
      <c r="B115" s="184" t="str">
        <f>IF(U115&lt;&gt;0,'ORDEN DE CUARENTENA'!$AE$3,"")</f>
        <v/>
      </c>
      <c r="C115" s="168" t="str">
        <f t="shared" si="3"/>
        <v/>
      </c>
      <c r="D115" s="315" t="str">
        <f>IF(U115&lt;&gt;0,'ORDEN DE CUARENTENA'!$I$6,"")</f>
        <v/>
      </c>
      <c r="E115" s="168" t="str">
        <f>IF(U115&lt;&gt;0,TEXT('ORDEN DE CUARENTENA'!$I$6,"aaa"),"")</f>
        <v/>
      </c>
      <c r="F115" s="167" t="str">
        <f>IF(U115&lt;&gt;0,TEXT('ORDEN DE CUARENTENA'!$I$6,"dd"),"")</f>
        <v/>
      </c>
      <c r="G115" s="166" t="str">
        <f>IF(U115&lt;&gt;0,TEXT('ORDEN DE CUARENTENA'!$I$6,"mm"),"")</f>
        <v/>
      </c>
      <c r="H115" s="165" t="str">
        <f>IF(U115&lt;&gt;0,TEXT('ORDEN DE CUARENTENA'!$I$6,"yyy"),"")</f>
        <v/>
      </c>
      <c r="I115" s="151" t="str">
        <f>IF(U115&lt;&gt;0,'ORDEN DE CUARENTENA'!$H$7,"")</f>
        <v/>
      </c>
      <c r="J115" s="151" t="str">
        <f>IF(U115&lt;&gt;0,'ORDEN DE CUARENTENA'!$H$9,"")</f>
        <v/>
      </c>
      <c r="K115" s="151" t="str">
        <f>IF(U115&lt;&gt;0,'ORDEN DE CUARENTENA'!$Q$9,"")</f>
        <v/>
      </c>
      <c r="L115" s="151" t="str">
        <f>IFERROR(VLOOKUP(U115,Item[],4,FALSE),IFERROR(VLOOKUP(U115,Item2[],4,FALSE),""))</f>
        <v/>
      </c>
      <c r="M115" s="151" t="str">
        <f>IFERROR(VLOOKUP(U115,Item[],5,FALSE),IFERROR(VLOOKUP(U115,Item2[],5,FALSE),""))</f>
        <v/>
      </c>
      <c r="N115" s="151" t="str">
        <f>IFERROR(VLOOKUP(W115,SuscepEARs[],2,FALSE),"")</f>
        <v/>
      </c>
      <c r="O115" s="151" t="str">
        <f>IFERROR(VLOOKUP(DatosAll[[#This Row],[ESPECIE]],CITES[],2,FALSE),"")</f>
        <v/>
      </c>
      <c r="P115" s="151">
        <f>IFERROR(VLOOKUP(T115,Hallazgo[],2,FALSE),"")</f>
        <v>0</v>
      </c>
      <c r="Q115" s="151">
        <f>IFERROR(VLOOKUP(T115,Hallazgo[],3,FALSE),"")</f>
        <v>0</v>
      </c>
      <c r="R115" s="151">
        <f>IFERROR(VLOOKUP(T115,Hallazgo[],4,FALSE),"")</f>
        <v>0</v>
      </c>
      <c r="S115" s="151">
        <f>IFERROR(VLOOKUP(T115,Hallazgo[],5,FALSE),"")</f>
        <v>0</v>
      </c>
      <c r="T115" s="151">
        <f>'Acuario (Arribado - mortalidad)'!C215</f>
        <v>0</v>
      </c>
      <c r="U115" s="151">
        <f>'Acuario (Arribado - mortalidad)'!B215</f>
        <v>0</v>
      </c>
      <c r="V115" s="151" t="str">
        <f>'Acuario (Arribado - mortalidad)'!D215</f>
        <v/>
      </c>
      <c r="W115" s="151" t="str">
        <f>'Acuario (Arribado - mortalidad)'!E215</f>
        <v/>
      </c>
      <c r="X115" s="151">
        <f>'Acuario (Arribado - mortalidad)'!F215</f>
        <v>0</v>
      </c>
      <c r="Y115" s="151">
        <f>'Acuario (Arribado - mortalidad)'!H215</f>
        <v>0</v>
      </c>
      <c r="Z115" s="151">
        <f>'Acuario (Arribado - mortalidad)'!I215</f>
        <v>0</v>
      </c>
      <c r="AA115" s="151">
        <f>'Acuario (Arribado - mortalidad)'!J215</f>
        <v>0</v>
      </c>
      <c r="AB115" s="151" t="str">
        <f>'Acuario (Arribado - mortalidad)'!K215</f>
        <v/>
      </c>
      <c r="AC115" s="320" t="str">
        <f>IFERROR(('Acuario (Arribado - mortalidad)'!K215/DatosAll[[#This Row],[N_INDIVIDUOS]])*100,"")</f>
        <v/>
      </c>
      <c r="AD115" s="320" t="str">
        <f>IFERROR(('Acuario (Arribado - mortalidad)'!O215/DatosAll[[#This Row],[N_INDIVIDUOS]])*100,"")</f>
        <v/>
      </c>
      <c r="AE115" s="320" t="str">
        <f>IFERROR(('Acuario (Arribado - mortalidad)'!BG215/DatosAll[[#This Row],[N_INDIVIDUOS]])*100,"")</f>
        <v/>
      </c>
      <c r="AF115" s="320" t="str">
        <f>IFERROR(('Acuario (Arribado - mortalidad)'!BH215/DatosAll[[#This Row],[N_INDIVIDUOS]])*100,"")</f>
        <v/>
      </c>
      <c r="AG115" s="151">
        <f>'Acuario (Arribado - mortalidad)'!M215</f>
        <v>0</v>
      </c>
      <c r="AH115" s="151" t="str">
        <f>'Acuario (Arribado - mortalidad)'!G215</f>
        <v/>
      </c>
      <c r="AI115" s="151">
        <f>'Acuario (Arribado - mortalidad)'!O215</f>
        <v>0</v>
      </c>
      <c r="AJ115" s="151">
        <f>'Acuario (Arribado - mortalidad)'!P215</f>
        <v>0</v>
      </c>
      <c r="AK115" s="151">
        <f>'Acuario (Arribado - mortalidad)'!Q215</f>
        <v>0</v>
      </c>
      <c r="AL115" s="151">
        <f>'Acuario (Arribado - mortalidad)'!R215</f>
        <v>0</v>
      </c>
      <c r="AM115" s="151">
        <f>'Acuario (Arribado - mortalidad)'!S215</f>
        <v>0</v>
      </c>
      <c r="AN115" s="151">
        <f>'Acuario (Arribado - mortalidad)'!T215</f>
        <v>0</v>
      </c>
      <c r="AO115" s="151">
        <f>'Acuario (Arribado - mortalidad)'!U215</f>
        <v>0</v>
      </c>
      <c r="AP115" s="151">
        <f>'Acuario (Arribado - mortalidad)'!V215</f>
        <v>0</v>
      </c>
      <c r="AQ115" s="151">
        <f>'Acuario (Arribado - mortalidad)'!W215</f>
        <v>0</v>
      </c>
      <c r="AR115" s="151">
        <f>'Acuario (Arribado - mortalidad)'!X215</f>
        <v>0</v>
      </c>
      <c r="AS115" s="151">
        <f>'Acuario (Arribado - mortalidad)'!Y215</f>
        <v>0</v>
      </c>
      <c r="AT115" s="151">
        <f>'Acuario (Arribado - mortalidad)'!Z215</f>
        <v>0</v>
      </c>
      <c r="AU115" s="151">
        <f>'Acuario (Arribado - mortalidad)'!AA215</f>
        <v>0</v>
      </c>
      <c r="AV115" s="151">
        <f>'Acuario (Arribado - mortalidad)'!AB215</f>
        <v>0</v>
      </c>
      <c r="AW115" s="151">
        <f>'Acuario (Arribado - mortalidad)'!AC215</f>
        <v>0</v>
      </c>
      <c r="AX115" s="151">
        <f>'Acuario (Arribado - mortalidad)'!AD215</f>
        <v>0</v>
      </c>
      <c r="AY115" s="151">
        <f>'Acuario (Arribado - mortalidad)'!AE215</f>
        <v>0</v>
      </c>
      <c r="AZ115" s="151">
        <f>'Acuario (Arribado - mortalidad)'!AF215</f>
        <v>0</v>
      </c>
      <c r="BA115" s="151">
        <f>'Acuario (Arribado - mortalidad)'!AG215</f>
        <v>0</v>
      </c>
      <c r="BB115" s="151">
        <f>'Acuario (Arribado - mortalidad)'!AH215</f>
        <v>0</v>
      </c>
      <c r="BC115" s="151">
        <f>'Acuario (Arribado - mortalidad)'!AI215</f>
        <v>0</v>
      </c>
      <c r="BD115" s="151">
        <f>'Acuario (Arribado - mortalidad)'!AJ215</f>
        <v>0</v>
      </c>
      <c r="BE115" s="151">
        <f>'Acuario (Arribado - mortalidad)'!AK215</f>
        <v>0</v>
      </c>
      <c r="BF115" s="151">
        <f>'Acuario (Arribado - mortalidad)'!AL215</f>
        <v>0</v>
      </c>
      <c r="BG115" s="151">
        <f>'Acuario (Arribado - mortalidad)'!AM215</f>
        <v>0</v>
      </c>
      <c r="BH115" s="151">
        <f>'Acuario (Arribado - mortalidad)'!AN215</f>
        <v>0</v>
      </c>
      <c r="BI115" s="151">
        <f>'Acuario (Arribado - mortalidad)'!AO215</f>
        <v>0</v>
      </c>
      <c r="BJ115" s="151">
        <f>'Acuario (Arribado - mortalidad)'!AP215</f>
        <v>0</v>
      </c>
      <c r="BK115" s="151">
        <f>'Acuario (Arribado - mortalidad)'!AQ215</f>
        <v>0</v>
      </c>
      <c r="BL115" s="151">
        <f>'Acuario (Arribado - mortalidad)'!AR215</f>
        <v>0</v>
      </c>
      <c r="BM115" s="151" t="str">
        <f>'Acuario (Arribado - mortalidad)'!AS215</f>
        <v/>
      </c>
      <c r="BN115" s="151">
        <f>'Acuario (Arribado - mortalidad)'!AT215</f>
        <v>0</v>
      </c>
      <c r="BO115" s="151">
        <f>'Acuario (Arribado - mortalidad)'!AU215</f>
        <v>0</v>
      </c>
      <c r="BP115" s="151">
        <f>'Acuario (Arribado - mortalidad)'!AV215</f>
        <v>0</v>
      </c>
      <c r="BQ115" s="151" t="str">
        <f>'Acuario (Arribado - mortalidad)'!AW215</f>
        <v/>
      </c>
      <c r="BR115" s="151">
        <f>'Acuario (Arribado - mortalidad)'!AX215</f>
        <v>0</v>
      </c>
      <c r="BS115" s="151">
        <f>'Acuario (Arribado - mortalidad)'!AY215</f>
        <v>0</v>
      </c>
      <c r="BT115" s="151" t="str">
        <f>'Acuario (Arribado - mortalidad)'!AZ215</f>
        <v/>
      </c>
      <c r="BU115" s="151" t="str">
        <f>'Acuario (Arribado - mortalidad)'!BA215</f>
        <v/>
      </c>
      <c r="BV115" s="151" t="str">
        <f>'Acuario (Arribado - mortalidad)'!BB215</f>
        <v/>
      </c>
      <c r="BW115" s="151" t="str">
        <f>'Acuario (Arribado - mortalidad)'!BC215</f>
        <v/>
      </c>
      <c r="BX115" s="151">
        <f>'Acuario (Arribado - mortalidad)'!BD215</f>
        <v>0</v>
      </c>
      <c r="BY115" s="151" t="str">
        <f>'Acuario (Arribado - mortalidad)'!BE215</f>
        <v/>
      </c>
      <c r="BZ115" s="22" t="str">
        <f>'Acuario (Arribado - mortalidad)'!BF215</f>
        <v/>
      </c>
      <c r="CA115" s="151" t="str">
        <f>IF(U115&lt;&gt;0,'Acuario (Arribado - mortalidad)'!$M$5,"")</f>
        <v/>
      </c>
    </row>
    <row r="116" spans="1:79" x14ac:dyDescent="0.25">
      <c r="A116" s="313" t="str">
        <f>IF(U116&lt;&gt;0,'ORDEN DE CUARENTENA'!$AE$2,"")</f>
        <v/>
      </c>
      <c r="B116" s="184" t="str">
        <f>IF(U116&lt;&gt;0,'ORDEN DE CUARENTENA'!$AE$3,"")</f>
        <v/>
      </c>
      <c r="C116" s="168" t="str">
        <f t="shared" si="3"/>
        <v/>
      </c>
      <c r="D116" s="315" t="str">
        <f>IF(U116&lt;&gt;0,'ORDEN DE CUARENTENA'!$I$6,"")</f>
        <v/>
      </c>
      <c r="E116" s="168" t="str">
        <f>IF(U116&lt;&gt;0,TEXT('ORDEN DE CUARENTENA'!$I$6,"aaa"),"")</f>
        <v/>
      </c>
      <c r="F116" s="167" t="str">
        <f>IF(U116&lt;&gt;0,TEXT('ORDEN DE CUARENTENA'!$I$6,"dd"),"")</f>
        <v/>
      </c>
      <c r="G116" s="166" t="str">
        <f>IF(U116&lt;&gt;0,TEXT('ORDEN DE CUARENTENA'!$I$6,"mm"),"")</f>
        <v/>
      </c>
      <c r="H116" s="165" t="str">
        <f>IF(U116&lt;&gt;0,TEXT('ORDEN DE CUARENTENA'!$I$6,"yyy"),"")</f>
        <v/>
      </c>
      <c r="I116" s="151" t="str">
        <f>IF(U116&lt;&gt;0,'ORDEN DE CUARENTENA'!$H$7,"")</f>
        <v/>
      </c>
      <c r="J116" s="151" t="str">
        <f>IF(U116&lt;&gt;0,'ORDEN DE CUARENTENA'!$H$9,"")</f>
        <v/>
      </c>
      <c r="K116" s="151" t="str">
        <f>IF(U116&lt;&gt;0,'ORDEN DE CUARENTENA'!$Q$9,"")</f>
        <v/>
      </c>
      <c r="L116" s="151" t="str">
        <f>IFERROR(VLOOKUP(U116,Item[],4,FALSE),IFERROR(VLOOKUP(U116,Item2[],4,FALSE),""))</f>
        <v/>
      </c>
      <c r="M116" s="151" t="str">
        <f>IFERROR(VLOOKUP(U116,Item[],5,FALSE),IFERROR(VLOOKUP(U116,Item2[],5,FALSE),""))</f>
        <v/>
      </c>
      <c r="N116" s="151" t="str">
        <f>IFERROR(VLOOKUP(W116,SuscepEARs[],2,FALSE),"")</f>
        <v/>
      </c>
      <c r="O116" s="151" t="str">
        <f>IFERROR(VLOOKUP(DatosAll[[#This Row],[ESPECIE]],CITES[],2,FALSE),"")</f>
        <v/>
      </c>
      <c r="P116" s="151">
        <f>IFERROR(VLOOKUP(T116,Hallazgo[],2,FALSE),"")</f>
        <v>0</v>
      </c>
      <c r="Q116" s="151">
        <f>IFERROR(VLOOKUP(T116,Hallazgo[],3,FALSE),"")</f>
        <v>0</v>
      </c>
      <c r="R116" s="151">
        <f>IFERROR(VLOOKUP(T116,Hallazgo[],4,FALSE),"")</f>
        <v>0</v>
      </c>
      <c r="S116" s="151">
        <f>IFERROR(VLOOKUP(T116,Hallazgo[],5,FALSE),"")</f>
        <v>0</v>
      </c>
      <c r="T116" s="151">
        <f>'Acuario (Arribado - mortalidad)'!C216</f>
        <v>0</v>
      </c>
      <c r="U116" s="151">
        <f>'Acuario (Arribado - mortalidad)'!B216</f>
        <v>0</v>
      </c>
      <c r="V116" s="151" t="str">
        <f>'Acuario (Arribado - mortalidad)'!D216</f>
        <v/>
      </c>
      <c r="W116" s="151" t="str">
        <f>'Acuario (Arribado - mortalidad)'!E216</f>
        <v/>
      </c>
      <c r="X116" s="151">
        <f>'Acuario (Arribado - mortalidad)'!F216</f>
        <v>0</v>
      </c>
      <c r="Y116" s="151">
        <f>'Acuario (Arribado - mortalidad)'!H216</f>
        <v>0</v>
      </c>
      <c r="Z116" s="151">
        <f>'Acuario (Arribado - mortalidad)'!I216</f>
        <v>0</v>
      </c>
      <c r="AA116" s="151">
        <f>'Acuario (Arribado - mortalidad)'!J216</f>
        <v>0</v>
      </c>
      <c r="AB116" s="151" t="str">
        <f>'Acuario (Arribado - mortalidad)'!K216</f>
        <v/>
      </c>
      <c r="AC116" s="320" t="str">
        <f>IFERROR(('Acuario (Arribado - mortalidad)'!K216/DatosAll[[#This Row],[N_INDIVIDUOS]])*100,"")</f>
        <v/>
      </c>
      <c r="AD116" s="320" t="str">
        <f>IFERROR(('Acuario (Arribado - mortalidad)'!O216/DatosAll[[#This Row],[N_INDIVIDUOS]])*100,"")</f>
        <v/>
      </c>
      <c r="AE116" s="320" t="str">
        <f>IFERROR(('Acuario (Arribado - mortalidad)'!BG216/DatosAll[[#This Row],[N_INDIVIDUOS]])*100,"")</f>
        <v/>
      </c>
      <c r="AF116" s="320" t="str">
        <f>IFERROR(('Acuario (Arribado - mortalidad)'!BH216/DatosAll[[#This Row],[N_INDIVIDUOS]])*100,"")</f>
        <v/>
      </c>
      <c r="AG116" s="151">
        <f>'Acuario (Arribado - mortalidad)'!M216</f>
        <v>0</v>
      </c>
      <c r="AH116" s="151" t="str">
        <f>'Acuario (Arribado - mortalidad)'!G216</f>
        <v/>
      </c>
      <c r="AI116" s="151">
        <f>'Acuario (Arribado - mortalidad)'!O216</f>
        <v>0</v>
      </c>
      <c r="AJ116" s="151">
        <f>'Acuario (Arribado - mortalidad)'!P216</f>
        <v>0</v>
      </c>
      <c r="AK116" s="151">
        <f>'Acuario (Arribado - mortalidad)'!Q216</f>
        <v>0</v>
      </c>
      <c r="AL116" s="151">
        <f>'Acuario (Arribado - mortalidad)'!R216</f>
        <v>0</v>
      </c>
      <c r="AM116" s="151">
        <f>'Acuario (Arribado - mortalidad)'!S216</f>
        <v>0</v>
      </c>
      <c r="AN116" s="151">
        <f>'Acuario (Arribado - mortalidad)'!T216</f>
        <v>0</v>
      </c>
      <c r="AO116" s="151">
        <f>'Acuario (Arribado - mortalidad)'!U216</f>
        <v>0</v>
      </c>
      <c r="AP116" s="151">
        <f>'Acuario (Arribado - mortalidad)'!V216</f>
        <v>0</v>
      </c>
      <c r="AQ116" s="151">
        <f>'Acuario (Arribado - mortalidad)'!W216</f>
        <v>0</v>
      </c>
      <c r="AR116" s="151">
        <f>'Acuario (Arribado - mortalidad)'!X216</f>
        <v>0</v>
      </c>
      <c r="AS116" s="151">
        <f>'Acuario (Arribado - mortalidad)'!Y216</f>
        <v>0</v>
      </c>
      <c r="AT116" s="151">
        <f>'Acuario (Arribado - mortalidad)'!Z216</f>
        <v>0</v>
      </c>
      <c r="AU116" s="151">
        <f>'Acuario (Arribado - mortalidad)'!AA216</f>
        <v>0</v>
      </c>
      <c r="AV116" s="151">
        <f>'Acuario (Arribado - mortalidad)'!AB216</f>
        <v>0</v>
      </c>
      <c r="AW116" s="151">
        <f>'Acuario (Arribado - mortalidad)'!AC216</f>
        <v>0</v>
      </c>
      <c r="AX116" s="151">
        <f>'Acuario (Arribado - mortalidad)'!AD216</f>
        <v>0</v>
      </c>
      <c r="AY116" s="151">
        <f>'Acuario (Arribado - mortalidad)'!AE216</f>
        <v>0</v>
      </c>
      <c r="AZ116" s="151">
        <f>'Acuario (Arribado - mortalidad)'!AF216</f>
        <v>0</v>
      </c>
      <c r="BA116" s="151">
        <f>'Acuario (Arribado - mortalidad)'!AG216</f>
        <v>0</v>
      </c>
      <c r="BB116" s="151">
        <f>'Acuario (Arribado - mortalidad)'!AH216</f>
        <v>0</v>
      </c>
      <c r="BC116" s="151">
        <f>'Acuario (Arribado - mortalidad)'!AI216</f>
        <v>0</v>
      </c>
      <c r="BD116" s="151">
        <f>'Acuario (Arribado - mortalidad)'!AJ216</f>
        <v>0</v>
      </c>
      <c r="BE116" s="151">
        <f>'Acuario (Arribado - mortalidad)'!AK216</f>
        <v>0</v>
      </c>
      <c r="BF116" s="151">
        <f>'Acuario (Arribado - mortalidad)'!AL216</f>
        <v>0</v>
      </c>
      <c r="BG116" s="151">
        <f>'Acuario (Arribado - mortalidad)'!AM216</f>
        <v>0</v>
      </c>
      <c r="BH116" s="151">
        <f>'Acuario (Arribado - mortalidad)'!AN216</f>
        <v>0</v>
      </c>
      <c r="BI116" s="151">
        <f>'Acuario (Arribado - mortalidad)'!AO216</f>
        <v>0</v>
      </c>
      <c r="BJ116" s="151">
        <f>'Acuario (Arribado - mortalidad)'!AP216</f>
        <v>0</v>
      </c>
      <c r="BK116" s="151">
        <f>'Acuario (Arribado - mortalidad)'!AQ216</f>
        <v>0</v>
      </c>
      <c r="BL116" s="151">
        <f>'Acuario (Arribado - mortalidad)'!AR216</f>
        <v>0</v>
      </c>
      <c r="BM116" s="151" t="str">
        <f>'Acuario (Arribado - mortalidad)'!AS216</f>
        <v/>
      </c>
      <c r="BN116" s="151">
        <f>'Acuario (Arribado - mortalidad)'!AT216</f>
        <v>0</v>
      </c>
      <c r="BO116" s="151">
        <f>'Acuario (Arribado - mortalidad)'!AU216</f>
        <v>0</v>
      </c>
      <c r="BP116" s="151">
        <f>'Acuario (Arribado - mortalidad)'!AV216</f>
        <v>0</v>
      </c>
      <c r="BQ116" s="151" t="str">
        <f>'Acuario (Arribado - mortalidad)'!AW216</f>
        <v/>
      </c>
      <c r="BR116" s="151">
        <f>'Acuario (Arribado - mortalidad)'!AX216</f>
        <v>0</v>
      </c>
      <c r="BS116" s="151">
        <f>'Acuario (Arribado - mortalidad)'!AY216</f>
        <v>0</v>
      </c>
      <c r="BT116" s="151" t="str">
        <f>'Acuario (Arribado - mortalidad)'!AZ216</f>
        <v/>
      </c>
      <c r="BU116" s="151" t="str">
        <f>'Acuario (Arribado - mortalidad)'!BA216</f>
        <v/>
      </c>
      <c r="BV116" s="151" t="str">
        <f>'Acuario (Arribado - mortalidad)'!BB216</f>
        <v/>
      </c>
      <c r="BW116" s="151" t="str">
        <f>'Acuario (Arribado - mortalidad)'!BC216</f>
        <v/>
      </c>
      <c r="BX116" s="151">
        <f>'Acuario (Arribado - mortalidad)'!BD216</f>
        <v>0</v>
      </c>
      <c r="BY116" s="151" t="str">
        <f>'Acuario (Arribado - mortalidad)'!BE216</f>
        <v/>
      </c>
      <c r="BZ116" s="22" t="str">
        <f>'Acuario (Arribado - mortalidad)'!BF216</f>
        <v/>
      </c>
      <c r="CA116" s="151" t="str">
        <f>IF(U116&lt;&gt;0,'Acuario (Arribado - mortalidad)'!$M$5,"")</f>
        <v/>
      </c>
    </row>
    <row r="117" spans="1:79" x14ac:dyDescent="0.25">
      <c r="A117" s="313" t="str">
        <f>IF(U117&lt;&gt;0,'ORDEN DE CUARENTENA'!$AE$2,"")</f>
        <v/>
      </c>
      <c r="B117" s="184" t="str">
        <f>IF(U117&lt;&gt;0,'ORDEN DE CUARENTENA'!$AE$3,"")</f>
        <v/>
      </c>
      <c r="C117" s="168" t="str">
        <f t="shared" si="3"/>
        <v/>
      </c>
      <c r="D117" s="315" t="str">
        <f>IF(U117&lt;&gt;0,'ORDEN DE CUARENTENA'!$I$6,"")</f>
        <v/>
      </c>
      <c r="E117" s="168" t="str">
        <f>IF(U117&lt;&gt;0,TEXT('ORDEN DE CUARENTENA'!$I$6,"aaa"),"")</f>
        <v/>
      </c>
      <c r="F117" s="167" t="str">
        <f>IF(U117&lt;&gt;0,TEXT('ORDEN DE CUARENTENA'!$I$6,"dd"),"")</f>
        <v/>
      </c>
      <c r="G117" s="166" t="str">
        <f>IF(U117&lt;&gt;0,TEXT('ORDEN DE CUARENTENA'!$I$6,"mm"),"")</f>
        <v/>
      </c>
      <c r="H117" s="165" t="str">
        <f>IF(U117&lt;&gt;0,TEXT('ORDEN DE CUARENTENA'!$I$6,"yyy"),"")</f>
        <v/>
      </c>
      <c r="I117" s="151" t="str">
        <f>IF(U117&lt;&gt;0,'ORDEN DE CUARENTENA'!$H$7,"")</f>
        <v/>
      </c>
      <c r="J117" s="151" t="str">
        <f>IF(U117&lt;&gt;0,'ORDEN DE CUARENTENA'!$H$9,"")</f>
        <v/>
      </c>
      <c r="K117" s="151" t="str">
        <f>IF(U117&lt;&gt;0,'ORDEN DE CUARENTENA'!$Q$9,"")</f>
        <v/>
      </c>
      <c r="L117" s="151" t="str">
        <f>IFERROR(VLOOKUP(U117,Item[],4,FALSE),IFERROR(VLOOKUP(U117,Item2[],4,FALSE),""))</f>
        <v/>
      </c>
      <c r="M117" s="151" t="str">
        <f>IFERROR(VLOOKUP(U117,Item[],5,FALSE),IFERROR(VLOOKUP(U117,Item2[],5,FALSE),""))</f>
        <v/>
      </c>
      <c r="N117" s="151" t="str">
        <f>IFERROR(VLOOKUP(W117,SuscepEARs[],2,FALSE),"")</f>
        <v/>
      </c>
      <c r="O117" s="151" t="str">
        <f>IFERROR(VLOOKUP(DatosAll[[#This Row],[ESPECIE]],CITES[],2,FALSE),"")</f>
        <v/>
      </c>
      <c r="P117" s="151">
        <f>IFERROR(VLOOKUP(T117,Hallazgo[],2,FALSE),"")</f>
        <v>0</v>
      </c>
      <c r="Q117" s="151">
        <f>IFERROR(VLOOKUP(T117,Hallazgo[],3,FALSE),"")</f>
        <v>0</v>
      </c>
      <c r="R117" s="151">
        <f>IFERROR(VLOOKUP(T117,Hallazgo[],4,FALSE),"")</f>
        <v>0</v>
      </c>
      <c r="S117" s="151">
        <f>IFERROR(VLOOKUP(T117,Hallazgo[],5,FALSE),"")</f>
        <v>0</v>
      </c>
      <c r="T117" s="151">
        <f>'Acuario (Arribado - mortalidad)'!C217</f>
        <v>0</v>
      </c>
      <c r="U117" s="151">
        <f>'Acuario (Arribado - mortalidad)'!B217</f>
        <v>0</v>
      </c>
      <c r="V117" s="151" t="str">
        <f>'Acuario (Arribado - mortalidad)'!D217</f>
        <v/>
      </c>
      <c r="W117" s="151" t="str">
        <f>'Acuario (Arribado - mortalidad)'!E217</f>
        <v/>
      </c>
      <c r="X117" s="151">
        <f>'Acuario (Arribado - mortalidad)'!F217</f>
        <v>0</v>
      </c>
      <c r="Y117" s="151">
        <f>'Acuario (Arribado - mortalidad)'!H217</f>
        <v>0</v>
      </c>
      <c r="Z117" s="151">
        <f>'Acuario (Arribado - mortalidad)'!I217</f>
        <v>0</v>
      </c>
      <c r="AA117" s="151">
        <f>'Acuario (Arribado - mortalidad)'!J217</f>
        <v>0</v>
      </c>
      <c r="AB117" s="151" t="str">
        <f>'Acuario (Arribado - mortalidad)'!K217</f>
        <v/>
      </c>
      <c r="AC117" s="320" t="str">
        <f>IFERROR(('Acuario (Arribado - mortalidad)'!K217/DatosAll[[#This Row],[N_INDIVIDUOS]])*100,"")</f>
        <v/>
      </c>
      <c r="AD117" s="320" t="str">
        <f>IFERROR(('Acuario (Arribado - mortalidad)'!O217/DatosAll[[#This Row],[N_INDIVIDUOS]])*100,"")</f>
        <v/>
      </c>
      <c r="AE117" s="320" t="str">
        <f>IFERROR(('Acuario (Arribado - mortalidad)'!BG217/DatosAll[[#This Row],[N_INDIVIDUOS]])*100,"")</f>
        <v/>
      </c>
      <c r="AF117" s="320" t="str">
        <f>IFERROR(('Acuario (Arribado - mortalidad)'!BH217/DatosAll[[#This Row],[N_INDIVIDUOS]])*100,"")</f>
        <v/>
      </c>
      <c r="AG117" s="151">
        <f>'Acuario (Arribado - mortalidad)'!M217</f>
        <v>0</v>
      </c>
      <c r="AH117" s="151" t="str">
        <f>'Acuario (Arribado - mortalidad)'!G217</f>
        <v/>
      </c>
      <c r="AI117" s="151">
        <f>'Acuario (Arribado - mortalidad)'!O217</f>
        <v>0</v>
      </c>
      <c r="AJ117" s="151">
        <f>'Acuario (Arribado - mortalidad)'!P217</f>
        <v>0</v>
      </c>
      <c r="AK117" s="151">
        <f>'Acuario (Arribado - mortalidad)'!Q217</f>
        <v>0</v>
      </c>
      <c r="AL117" s="151">
        <f>'Acuario (Arribado - mortalidad)'!R217</f>
        <v>0</v>
      </c>
      <c r="AM117" s="151">
        <f>'Acuario (Arribado - mortalidad)'!S217</f>
        <v>0</v>
      </c>
      <c r="AN117" s="151">
        <f>'Acuario (Arribado - mortalidad)'!T217</f>
        <v>0</v>
      </c>
      <c r="AO117" s="151">
        <f>'Acuario (Arribado - mortalidad)'!U217</f>
        <v>0</v>
      </c>
      <c r="AP117" s="151">
        <f>'Acuario (Arribado - mortalidad)'!V217</f>
        <v>0</v>
      </c>
      <c r="AQ117" s="151">
        <f>'Acuario (Arribado - mortalidad)'!W217</f>
        <v>0</v>
      </c>
      <c r="AR117" s="151">
        <f>'Acuario (Arribado - mortalidad)'!X217</f>
        <v>0</v>
      </c>
      <c r="AS117" s="151">
        <f>'Acuario (Arribado - mortalidad)'!Y217</f>
        <v>0</v>
      </c>
      <c r="AT117" s="151">
        <f>'Acuario (Arribado - mortalidad)'!Z217</f>
        <v>0</v>
      </c>
      <c r="AU117" s="151">
        <f>'Acuario (Arribado - mortalidad)'!AA217</f>
        <v>0</v>
      </c>
      <c r="AV117" s="151">
        <f>'Acuario (Arribado - mortalidad)'!AB217</f>
        <v>0</v>
      </c>
      <c r="AW117" s="151">
        <f>'Acuario (Arribado - mortalidad)'!AC217</f>
        <v>0</v>
      </c>
      <c r="AX117" s="151">
        <f>'Acuario (Arribado - mortalidad)'!AD217</f>
        <v>0</v>
      </c>
      <c r="AY117" s="151">
        <f>'Acuario (Arribado - mortalidad)'!AE217</f>
        <v>0</v>
      </c>
      <c r="AZ117" s="151">
        <f>'Acuario (Arribado - mortalidad)'!AF217</f>
        <v>0</v>
      </c>
      <c r="BA117" s="151">
        <f>'Acuario (Arribado - mortalidad)'!AG217</f>
        <v>0</v>
      </c>
      <c r="BB117" s="151">
        <f>'Acuario (Arribado - mortalidad)'!AH217</f>
        <v>0</v>
      </c>
      <c r="BC117" s="151">
        <f>'Acuario (Arribado - mortalidad)'!AI217</f>
        <v>0</v>
      </c>
      <c r="BD117" s="151">
        <f>'Acuario (Arribado - mortalidad)'!AJ217</f>
        <v>0</v>
      </c>
      <c r="BE117" s="151">
        <f>'Acuario (Arribado - mortalidad)'!AK217</f>
        <v>0</v>
      </c>
      <c r="BF117" s="151">
        <f>'Acuario (Arribado - mortalidad)'!AL217</f>
        <v>0</v>
      </c>
      <c r="BG117" s="151">
        <f>'Acuario (Arribado - mortalidad)'!AM217</f>
        <v>0</v>
      </c>
      <c r="BH117" s="151">
        <f>'Acuario (Arribado - mortalidad)'!AN217</f>
        <v>0</v>
      </c>
      <c r="BI117" s="151">
        <f>'Acuario (Arribado - mortalidad)'!AO217</f>
        <v>0</v>
      </c>
      <c r="BJ117" s="151">
        <f>'Acuario (Arribado - mortalidad)'!AP217</f>
        <v>0</v>
      </c>
      <c r="BK117" s="151">
        <f>'Acuario (Arribado - mortalidad)'!AQ217</f>
        <v>0</v>
      </c>
      <c r="BL117" s="151">
        <f>'Acuario (Arribado - mortalidad)'!AR217</f>
        <v>0</v>
      </c>
      <c r="BM117" s="151" t="str">
        <f>'Acuario (Arribado - mortalidad)'!AS217</f>
        <v/>
      </c>
      <c r="BN117" s="151">
        <f>'Acuario (Arribado - mortalidad)'!AT217</f>
        <v>0</v>
      </c>
      <c r="BO117" s="151">
        <f>'Acuario (Arribado - mortalidad)'!AU217</f>
        <v>0</v>
      </c>
      <c r="BP117" s="151">
        <f>'Acuario (Arribado - mortalidad)'!AV217</f>
        <v>0</v>
      </c>
      <c r="BQ117" s="151" t="str">
        <f>'Acuario (Arribado - mortalidad)'!AW217</f>
        <v/>
      </c>
      <c r="BR117" s="151">
        <f>'Acuario (Arribado - mortalidad)'!AX217</f>
        <v>0</v>
      </c>
      <c r="BS117" s="151">
        <f>'Acuario (Arribado - mortalidad)'!AY217</f>
        <v>0</v>
      </c>
      <c r="BT117" s="151" t="str">
        <f>'Acuario (Arribado - mortalidad)'!AZ217</f>
        <v/>
      </c>
      <c r="BU117" s="151" t="str">
        <f>'Acuario (Arribado - mortalidad)'!BA217</f>
        <v/>
      </c>
      <c r="BV117" s="151" t="str">
        <f>'Acuario (Arribado - mortalidad)'!BB217</f>
        <v/>
      </c>
      <c r="BW117" s="151" t="str">
        <f>'Acuario (Arribado - mortalidad)'!BC217</f>
        <v/>
      </c>
      <c r="BX117" s="151">
        <f>'Acuario (Arribado - mortalidad)'!BD217</f>
        <v>0</v>
      </c>
      <c r="BY117" s="151" t="str">
        <f>'Acuario (Arribado - mortalidad)'!BE217</f>
        <v/>
      </c>
      <c r="BZ117" s="22" t="str">
        <f>'Acuario (Arribado - mortalidad)'!BF217</f>
        <v/>
      </c>
      <c r="CA117" s="151" t="str">
        <f>IF(U117&lt;&gt;0,'Acuario (Arribado - mortalidad)'!$M$5,"")</f>
        <v/>
      </c>
    </row>
    <row r="118" spans="1:79" x14ac:dyDescent="0.25">
      <c r="A118" s="313" t="str">
        <f>IF(U118&lt;&gt;0,'ORDEN DE CUARENTENA'!$AE$2,"")</f>
        <v/>
      </c>
      <c r="B118" s="184" t="str">
        <f>IF(U118&lt;&gt;0,'ORDEN DE CUARENTENA'!$AE$3,"")</f>
        <v/>
      </c>
      <c r="C118" s="168" t="str">
        <f t="shared" si="3"/>
        <v/>
      </c>
      <c r="D118" s="315" t="str">
        <f>IF(U118&lt;&gt;0,'ORDEN DE CUARENTENA'!$I$6,"")</f>
        <v/>
      </c>
      <c r="E118" s="168" t="str">
        <f>IF(U118&lt;&gt;0,TEXT('ORDEN DE CUARENTENA'!$I$6,"aaa"),"")</f>
        <v/>
      </c>
      <c r="F118" s="167" t="str">
        <f>IF(U118&lt;&gt;0,TEXT('ORDEN DE CUARENTENA'!$I$6,"dd"),"")</f>
        <v/>
      </c>
      <c r="G118" s="166" t="str">
        <f>IF(U118&lt;&gt;0,TEXT('ORDEN DE CUARENTENA'!$I$6,"mm"),"")</f>
        <v/>
      </c>
      <c r="H118" s="165" t="str">
        <f>IF(U118&lt;&gt;0,TEXT('ORDEN DE CUARENTENA'!$I$6,"yyy"),"")</f>
        <v/>
      </c>
      <c r="I118" s="151" t="str">
        <f>IF(U118&lt;&gt;0,'ORDEN DE CUARENTENA'!$H$7,"")</f>
        <v/>
      </c>
      <c r="J118" s="151" t="str">
        <f>IF(U118&lt;&gt;0,'ORDEN DE CUARENTENA'!$H$9,"")</f>
        <v/>
      </c>
      <c r="K118" s="151" t="str">
        <f>IF(U118&lt;&gt;0,'ORDEN DE CUARENTENA'!$Q$9,"")</f>
        <v/>
      </c>
      <c r="L118" s="151" t="str">
        <f>IFERROR(VLOOKUP(U118,Item[],4,FALSE),IFERROR(VLOOKUP(U118,Item2[],4,FALSE),""))</f>
        <v/>
      </c>
      <c r="M118" s="151" t="str">
        <f>IFERROR(VLOOKUP(U118,Item[],5,FALSE),IFERROR(VLOOKUP(U118,Item2[],5,FALSE),""))</f>
        <v/>
      </c>
      <c r="N118" s="151" t="str">
        <f>IFERROR(VLOOKUP(W118,SuscepEARs[],2,FALSE),"")</f>
        <v/>
      </c>
      <c r="O118" s="151" t="str">
        <f>IFERROR(VLOOKUP(DatosAll[[#This Row],[ESPECIE]],CITES[],2,FALSE),"")</f>
        <v/>
      </c>
      <c r="P118" s="151">
        <f>IFERROR(VLOOKUP(T118,Hallazgo[],2,FALSE),"")</f>
        <v>0</v>
      </c>
      <c r="Q118" s="151">
        <f>IFERROR(VLOOKUP(T118,Hallazgo[],3,FALSE),"")</f>
        <v>0</v>
      </c>
      <c r="R118" s="151">
        <f>IFERROR(VLOOKUP(T118,Hallazgo[],4,FALSE),"")</f>
        <v>0</v>
      </c>
      <c r="S118" s="151">
        <f>IFERROR(VLOOKUP(T118,Hallazgo[],5,FALSE),"")</f>
        <v>0</v>
      </c>
      <c r="T118" s="151">
        <f>'Acuario (Arribado - mortalidad)'!C218</f>
        <v>0</v>
      </c>
      <c r="U118" s="151">
        <f>'Acuario (Arribado - mortalidad)'!B218</f>
        <v>0</v>
      </c>
      <c r="V118" s="151" t="str">
        <f>'Acuario (Arribado - mortalidad)'!D218</f>
        <v/>
      </c>
      <c r="W118" s="151" t="str">
        <f>'Acuario (Arribado - mortalidad)'!E218</f>
        <v/>
      </c>
      <c r="X118" s="151">
        <f>'Acuario (Arribado - mortalidad)'!F218</f>
        <v>0</v>
      </c>
      <c r="Y118" s="151">
        <f>'Acuario (Arribado - mortalidad)'!H218</f>
        <v>0</v>
      </c>
      <c r="Z118" s="151">
        <f>'Acuario (Arribado - mortalidad)'!I218</f>
        <v>0</v>
      </c>
      <c r="AA118" s="151">
        <f>'Acuario (Arribado - mortalidad)'!J218</f>
        <v>0</v>
      </c>
      <c r="AB118" s="151" t="str">
        <f>'Acuario (Arribado - mortalidad)'!K218</f>
        <v/>
      </c>
      <c r="AC118" s="320" t="str">
        <f>IFERROR(('Acuario (Arribado - mortalidad)'!K218/DatosAll[[#This Row],[N_INDIVIDUOS]])*100,"")</f>
        <v/>
      </c>
      <c r="AD118" s="320" t="str">
        <f>IFERROR(('Acuario (Arribado - mortalidad)'!O218/DatosAll[[#This Row],[N_INDIVIDUOS]])*100,"")</f>
        <v/>
      </c>
      <c r="AE118" s="320" t="str">
        <f>IFERROR(('Acuario (Arribado - mortalidad)'!BG218/DatosAll[[#This Row],[N_INDIVIDUOS]])*100,"")</f>
        <v/>
      </c>
      <c r="AF118" s="320" t="str">
        <f>IFERROR(('Acuario (Arribado - mortalidad)'!BH218/DatosAll[[#This Row],[N_INDIVIDUOS]])*100,"")</f>
        <v/>
      </c>
      <c r="AG118" s="151">
        <f>'Acuario (Arribado - mortalidad)'!M218</f>
        <v>0</v>
      </c>
      <c r="AH118" s="151" t="str">
        <f>'Acuario (Arribado - mortalidad)'!G218</f>
        <v/>
      </c>
      <c r="AI118" s="151">
        <f>'Acuario (Arribado - mortalidad)'!O218</f>
        <v>0</v>
      </c>
      <c r="AJ118" s="151">
        <f>'Acuario (Arribado - mortalidad)'!P218</f>
        <v>0</v>
      </c>
      <c r="AK118" s="151">
        <f>'Acuario (Arribado - mortalidad)'!Q218</f>
        <v>0</v>
      </c>
      <c r="AL118" s="151">
        <f>'Acuario (Arribado - mortalidad)'!R218</f>
        <v>0</v>
      </c>
      <c r="AM118" s="151">
        <f>'Acuario (Arribado - mortalidad)'!S218</f>
        <v>0</v>
      </c>
      <c r="AN118" s="151">
        <f>'Acuario (Arribado - mortalidad)'!T218</f>
        <v>0</v>
      </c>
      <c r="AO118" s="151">
        <f>'Acuario (Arribado - mortalidad)'!U218</f>
        <v>0</v>
      </c>
      <c r="AP118" s="151">
        <f>'Acuario (Arribado - mortalidad)'!V218</f>
        <v>0</v>
      </c>
      <c r="AQ118" s="151">
        <f>'Acuario (Arribado - mortalidad)'!W218</f>
        <v>0</v>
      </c>
      <c r="AR118" s="151">
        <f>'Acuario (Arribado - mortalidad)'!X218</f>
        <v>0</v>
      </c>
      <c r="AS118" s="151">
        <f>'Acuario (Arribado - mortalidad)'!Y218</f>
        <v>0</v>
      </c>
      <c r="AT118" s="151">
        <f>'Acuario (Arribado - mortalidad)'!Z218</f>
        <v>0</v>
      </c>
      <c r="AU118" s="151">
        <f>'Acuario (Arribado - mortalidad)'!AA218</f>
        <v>0</v>
      </c>
      <c r="AV118" s="151">
        <f>'Acuario (Arribado - mortalidad)'!AB218</f>
        <v>0</v>
      </c>
      <c r="AW118" s="151">
        <f>'Acuario (Arribado - mortalidad)'!AC218</f>
        <v>0</v>
      </c>
      <c r="AX118" s="151">
        <f>'Acuario (Arribado - mortalidad)'!AD218</f>
        <v>0</v>
      </c>
      <c r="AY118" s="151">
        <f>'Acuario (Arribado - mortalidad)'!AE218</f>
        <v>0</v>
      </c>
      <c r="AZ118" s="151">
        <f>'Acuario (Arribado - mortalidad)'!AF218</f>
        <v>0</v>
      </c>
      <c r="BA118" s="151">
        <f>'Acuario (Arribado - mortalidad)'!AG218</f>
        <v>0</v>
      </c>
      <c r="BB118" s="151">
        <f>'Acuario (Arribado - mortalidad)'!AH218</f>
        <v>0</v>
      </c>
      <c r="BC118" s="151">
        <f>'Acuario (Arribado - mortalidad)'!AI218</f>
        <v>0</v>
      </c>
      <c r="BD118" s="151">
        <f>'Acuario (Arribado - mortalidad)'!AJ218</f>
        <v>0</v>
      </c>
      <c r="BE118" s="151">
        <f>'Acuario (Arribado - mortalidad)'!AK218</f>
        <v>0</v>
      </c>
      <c r="BF118" s="151">
        <f>'Acuario (Arribado - mortalidad)'!AL218</f>
        <v>0</v>
      </c>
      <c r="BG118" s="151">
        <f>'Acuario (Arribado - mortalidad)'!AM218</f>
        <v>0</v>
      </c>
      <c r="BH118" s="151">
        <f>'Acuario (Arribado - mortalidad)'!AN218</f>
        <v>0</v>
      </c>
      <c r="BI118" s="151">
        <f>'Acuario (Arribado - mortalidad)'!AO218</f>
        <v>0</v>
      </c>
      <c r="BJ118" s="151">
        <f>'Acuario (Arribado - mortalidad)'!AP218</f>
        <v>0</v>
      </c>
      <c r="BK118" s="151">
        <f>'Acuario (Arribado - mortalidad)'!AQ218</f>
        <v>0</v>
      </c>
      <c r="BL118" s="151">
        <f>'Acuario (Arribado - mortalidad)'!AR218</f>
        <v>0</v>
      </c>
      <c r="BM118" s="151" t="str">
        <f>'Acuario (Arribado - mortalidad)'!AS218</f>
        <v/>
      </c>
      <c r="BN118" s="151">
        <f>'Acuario (Arribado - mortalidad)'!AT218</f>
        <v>0</v>
      </c>
      <c r="BO118" s="151">
        <f>'Acuario (Arribado - mortalidad)'!AU218</f>
        <v>0</v>
      </c>
      <c r="BP118" s="151">
        <f>'Acuario (Arribado - mortalidad)'!AV218</f>
        <v>0</v>
      </c>
      <c r="BQ118" s="151" t="str">
        <f>'Acuario (Arribado - mortalidad)'!AW218</f>
        <v/>
      </c>
      <c r="BR118" s="151">
        <f>'Acuario (Arribado - mortalidad)'!AX218</f>
        <v>0</v>
      </c>
      <c r="BS118" s="151">
        <f>'Acuario (Arribado - mortalidad)'!AY218</f>
        <v>0</v>
      </c>
      <c r="BT118" s="151" t="str">
        <f>'Acuario (Arribado - mortalidad)'!AZ218</f>
        <v/>
      </c>
      <c r="BU118" s="151" t="str">
        <f>'Acuario (Arribado - mortalidad)'!BA218</f>
        <v/>
      </c>
      <c r="BV118" s="151" t="str">
        <f>'Acuario (Arribado - mortalidad)'!BB218</f>
        <v/>
      </c>
      <c r="BW118" s="151" t="str">
        <f>'Acuario (Arribado - mortalidad)'!BC218</f>
        <v/>
      </c>
      <c r="BX118" s="151">
        <f>'Acuario (Arribado - mortalidad)'!BD218</f>
        <v>0</v>
      </c>
      <c r="BY118" s="151" t="str">
        <f>'Acuario (Arribado - mortalidad)'!BE218</f>
        <v/>
      </c>
      <c r="BZ118" s="22" t="str">
        <f>'Acuario (Arribado - mortalidad)'!BF218</f>
        <v/>
      </c>
      <c r="CA118" s="151" t="str">
        <f>IF(U118&lt;&gt;0,'Acuario (Arribado - mortalidad)'!$M$5,"")</f>
        <v/>
      </c>
    </row>
    <row r="119" spans="1:79" x14ac:dyDescent="0.25">
      <c r="A119" s="313" t="str">
        <f>IF(U119&lt;&gt;0,'ORDEN DE CUARENTENA'!$AE$2,"")</f>
        <v/>
      </c>
      <c r="B119" s="184" t="str">
        <f>IF(U119&lt;&gt;0,'ORDEN DE CUARENTENA'!$AE$3,"")</f>
        <v/>
      </c>
      <c r="C119" s="168" t="str">
        <f t="shared" si="3"/>
        <v/>
      </c>
      <c r="D119" s="315" t="str">
        <f>IF(U119&lt;&gt;0,'ORDEN DE CUARENTENA'!$I$6,"")</f>
        <v/>
      </c>
      <c r="E119" s="168" t="str">
        <f>IF(U119&lt;&gt;0,TEXT('ORDEN DE CUARENTENA'!$I$6,"aaa"),"")</f>
        <v/>
      </c>
      <c r="F119" s="167" t="str">
        <f>IF(U119&lt;&gt;0,TEXT('ORDEN DE CUARENTENA'!$I$6,"dd"),"")</f>
        <v/>
      </c>
      <c r="G119" s="166" t="str">
        <f>IF(U119&lt;&gt;0,TEXT('ORDEN DE CUARENTENA'!$I$6,"mm"),"")</f>
        <v/>
      </c>
      <c r="H119" s="165" t="str">
        <f>IF(U119&lt;&gt;0,TEXT('ORDEN DE CUARENTENA'!$I$6,"yyy"),"")</f>
        <v/>
      </c>
      <c r="I119" s="151" t="str">
        <f>IF(U119&lt;&gt;0,'ORDEN DE CUARENTENA'!$H$7,"")</f>
        <v/>
      </c>
      <c r="J119" s="151" t="str">
        <f>IF(U119&lt;&gt;0,'ORDEN DE CUARENTENA'!$H$9,"")</f>
        <v/>
      </c>
      <c r="K119" s="151" t="str">
        <f>IF(U119&lt;&gt;0,'ORDEN DE CUARENTENA'!$Q$9,"")</f>
        <v/>
      </c>
      <c r="L119" s="151" t="str">
        <f>IFERROR(VLOOKUP(U119,Item[],4,FALSE),IFERROR(VLOOKUP(U119,Item2[],4,FALSE),""))</f>
        <v/>
      </c>
      <c r="M119" s="151" t="str">
        <f>IFERROR(VLOOKUP(U119,Item[],5,FALSE),IFERROR(VLOOKUP(U119,Item2[],5,FALSE),""))</f>
        <v/>
      </c>
      <c r="N119" s="151" t="str">
        <f>IFERROR(VLOOKUP(W119,SuscepEARs[],2,FALSE),"")</f>
        <v/>
      </c>
      <c r="O119" s="151" t="str">
        <f>IFERROR(VLOOKUP(DatosAll[[#This Row],[ESPECIE]],CITES[],2,FALSE),"")</f>
        <v/>
      </c>
      <c r="P119" s="151">
        <f>IFERROR(VLOOKUP(T119,Hallazgo[],2,FALSE),"")</f>
        <v>0</v>
      </c>
      <c r="Q119" s="151">
        <f>IFERROR(VLOOKUP(T119,Hallazgo[],3,FALSE),"")</f>
        <v>0</v>
      </c>
      <c r="R119" s="151">
        <f>IFERROR(VLOOKUP(T119,Hallazgo[],4,FALSE),"")</f>
        <v>0</v>
      </c>
      <c r="S119" s="151">
        <f>IFERROR(VLOOKUP(T119,Hallazgo[],5,FALSE),"")</f>
        <v>0</v>
      </c>
      <c r="T119" s="151">
        <f>'Acuario (Arribado - mortalidad)'!C219</f>
        <v>0</v>
      </c>
      <c r="U119" s="151">
        <f>'Acuario (Arribado - mortalidad)'!B219</f>
        <v>0</v>
      </c>
      <c r="V119" s="151" t="str">
        <f>'Acuario (Arribado - mortalidad)'!D219</f>
        <v/>
      </c>
      <c r="W119" s="151" t="str">
        <f>'Acuario (Arribado - mortalidad)'!E219</f>
        <v/>
      </c>
      <c r="X119" s="151">
        <f>'Acuario (Arribado - mortalidad)'!F219</f>
        <v>0</v>
      </c>
      <c r="Y119" s="151">
        <f>'Acuario (Arribado - mortalidad)'!H219</f>
        <v>0</v>
      </c>
      <c r="Z119" s="151">
        <f>'Acuario (Arribado - mortalidad)'!I219</f>
        <v>0</v>
      </c>
      <c r="AA119" s="151">
        <f>'Acuario (Arribado - mortalidad)'!J219</f>
        <v>0</v>
      </c>
      <c r="AB119" s="151" t="str">
        <f>'Acuario (Arribado - mortalidad)'!K219</f>
        <v/>
      </c>
      <c r="AC119" s="320" t="str">
        <f>IFERROR(('Acuario (Arribado - mortalidad)'!K219/DatosAll[[#This Row],[N_INDIVIDUOS]])*100,"")</f>
        <v/>
      </c>
      <c r="AD119" s="320" t="str">
        <f>IFERROR(('Acuario (Arribado - mortalidad)'!O219/DatosAll[[#This Row],[N_INDIVIDUOS]])*100,"")</f>
        <v/>
      </c>
      <c r="AE119" s="320" t="str">
        <f>IFERROR(('Acuario (Arribado - mortalidad)'!BG219/DatosAll[[#This Row],[N_INDIVIDUOS]])*100,"")</f>
        <v/>
      </c>
      <c r="AF119" s="320" t="str">
        <f>IFERROR(('Acuario (Arribado - mortalidad)'!BH219/DatosAll[[#This Row],[N_INDIVIDUOS]])*100,"")</f>
        <v/>
      </c>
      <c r="AG119" s="151">
        <f>'Acuario (Arribado - mortalidad)'!M219</f>
        <v>0</v>
      </c>
      <c r="AH119" s="151" t="str">
        <f>'Acuario (Arribado - mortalidad)'!G219</f>
        <v/>
      </c>
      <c r="AI119" s="151">
        <f>'Acuario (Arribado - mortalidad)'!O219</f>
        <v>0</v>
      </c>
      <c r="AJ119" s="151">
        <f>'Acuario (Arribado - mortalidad)'!P219</f>
        <v>0</v>
      </c>
      <c r="AK119" s="151">
        <f>'Acuario (Arribado - mortalidad)'!Q219</f>
        <v>0</v>
      </c>
      <c r="AL119" s="151">
        <f>'Acuario (Arribado - mortalidad)'!R219</f>
        <v>0</v>
      </c>
      <c r="AM119" s="151">
        <f>'Acuario (Arribado - mortalidad)'!S219</f>
        <v>0</v>
      </c>
      <c r="AN119" s="151">
        <f>'Acuario (Arribado - mortalidad)'!T219</f>
        <v>0</v>
      </c>
      <c r="AO119" s="151">
        <f>'Acuario (Arribado - mortalidad)'!U219</f>
        <v>0</v>
      </c>
      <c r="AP119" s="151">
        <f>'Acuario (Arribado - mortalidad)'!V219</f>
        <v>0</v>
      </c>
      <c r="AQ119" s="151">
        <f>'Acuario (Arribado - mortalidad)'!W219</f>
        <v>0</v>
      </c>
      <c r="AR119" s="151">
        <f>'Acuario (Arribado - mortalidad)'!X219</f>
        <v>0</v>
      </c>
      <c r="AS119" s="151">
        <f>'Acuario (Arribado - mortalidad)'!Y219</f>
        <v>0</v>
      </c>
      <c r="AT119" s="151">
        <f>'Acuario (Arribado - mortalidad)'!Z219</f>
        <v>0</v>
      </c>
      <c r="AU119" s="151">
        <f>'Acuario (Arribado - mortalidad)'!AA219</f>
        <v>0</v>
      </c>
      <c r="AV119" s="151">
        <f>'Acuario (Arribado - mortalidad)'!AB219</f>
        <v>0</v>
      </c>
      <c r="AW119" s="151">
        <f>'Acuario (Arribado - mortalidad)'!AC219</f>
        <v>0</v>
      </c>
      <c r="AX119" s="151">
        <f>'Acuario (Arribado - mortalidad)'!AD219</f>
        <v>0</v>
      </c>
      <c r="AY119" s="151">
        <f>'Acuario (Arribado - mortalidad)'!AE219</f>
        <v>0</v>
      </c>
      <c r="AZ119" s="151">
        <f>'Acuario (Arribado - mortalidad)'!AF219</f>
        <v>0</v>
      </c>
      <c r="BA119" s="151">
        <f>'Acuario (Arribado - mortalidad)'!AG219</f>
        <v>0</v>
      </c>
      <c r="BB119" s="151">
        <f>'Acuario (Arribado - mortalidad)'!AH219</f>
        <v>0</v>
      </c>
      <c r="BC119" s="151">
        <f>'Acuario (Arribado - mortalidad)'!AI219</f>
        <v>0</v>
      </c>
      <c r="BD119" s="151">
        <f>'Acuario (Arribado - mortalidad)'!AJ219</f>
        <v>0</v>
      </c>
      <c r="BE119" s="151">
        <f>'Acuario (Arribado - mortalidad)'!AK219</f>
        <v>0</v>
      </c>
      <c r="BF119" s="151">
        <f>'Acuario (Arribado - mortalidad)'!AL219</f>
        <v>0</v>
      </c>
      <c r="BG119" s="151">
        <f>'Acuario (Arribado - mortalidad)'!AM219</f>
        <v>0</v>
      </c>
      <c r="BH119" s="151">
        <f>'Acuario (Arribado - mortalidad)'!AN219</f>
        <v>0</v>
      </c>
      <c r="BI119" s="151">
        <f>'Acuario (Arribado - mortalidad)'!AO219</f>
        <v>0</v>
      </c>
      <c r="BJ119" s="151">
        <f>'Acuario (Arribado - mortalidad)'!AP219</f>
        <v>0</v>
      </c>
      <c r="BK119" s="151">
        <f>'Acuario (Arribado - mortalidad)'!AQ219</f>
        <v>0</v>
      </c>
      <c r="BL119" s="151">
        <f>'Acuario (Arribado - mortalidad)'!AR219</f>
        <v>0</v>
      </c>
      <c r="BM119" s="151" t="str">
        <f>'Acuario (Arribado - mortalidad)'!AS219</f>
        <v/>
      </c>
      <c r="BN119" s="151">
        <f>'Acuario (Arribado - mortalidad)'!AT219</f>
        <v>0</v>
      </c>
      <c r="BO119" s="151">
        <f>'Acuario (Arribado - mortalidad)'!AU219</f>
        <v>0</v>
      </c>
      <c r="BP119" s="151">
        <f>'Acuario (Arribado - mortalidad)'!AV219</f>
        <v>0</v>
      </c>
      <c r="BQ119" s="151" t="str">
        <f>'Acuario (Arribado - mortalidad)'!AW219</f>
        <v/>
      </c>
      <c r="BR119" s="151">
        <f>'Acuario (Arribado - mortalidad)'!AX219</f>
        <v>0</v>
      </c>
      <c r="BS119" s="151">
        <f>'Acuario (Arribado - mortalidad)'!AY219</f>
        <v>0</v>
      </c>
      <c r="BT119" s="151" t="str">
        <f>'Acuario (Arribado - mortalidad)'!AZ219</f>
        <v/>
      </c>
      <c r="BU119" s="151" t="str">
        <f>'Acuario (Arribado - mortalidad)'!BA219</f>
        <v/>
      </c>
      <c r="BV119" s="151" t="str">
        <f>'Acuario (Arribado - mortalidad)'!BB219</f>
        <v/>
      </c>
      <c r="BW119" s="151" t="str">
        <f>'Acuario (Arribado - mortalidad)'!BC219</f>
        <v/>
      </c>
      <c r="BX119" s="151">
        <f>'Acuario (Arribado - mortalidad)'!BD219</f>
        <v>0</v>
      </c>
      <c r="BY119" s="151" t="str">
        <f>'Acuario (Arribado - mortalidad)'!BE219</f>
        <v/>
      </c>
      <c r="BZ119" s="22" t="str">
        <f>'Acuario (Arribado - mortalidad)'!BF219</f>
        <v/>
      </c>
      <c r="CA119" s="151" t="str">
        <f>IF(U119&lt;&gt;0,'Acuario (Arribado - mortalidad)'!$M$5,"")</f>
        <v/>
      </c>
    </row>
    <row r="120" spans="1:79" x14ac:dyDescent="0.25">
      <c r="A120" s="313" t="str">
        <f>IF(U120&lt;&gt;0,'ORDEN DE CUARENTENA'!$AE$2,"")</f>
        <v/>
      </c>
      <c r="B120" s="184" t="str">
        <f>IF(U120&lt;&gt;0,'ORDEN DE CUARENTENA'!$AE$3,"")</f>
        <v/>
      </c>
      <c r="C120" s="168" t="str">
        <f t="shared" si="3"/>
        <v/>
      </c>
      <c r="D120" s="315" t="str">
        <f>IF(U120&lt;&gt;0,'ORDEN DE CUARENTENA'!$I$6,"")</f>
        <v/>
      </c>
      <c r="E120" s="168" t="str">
        <f>IF(U120&lt;&gt;0,TEXT('ORDEN DE CUARENTENA'!$I$6,"aaa"),"")</f>
        <v/>
      </c>
      <c r="F120" s="167" t="str">
        <f>IF(U120&lt;&gt;0,TEXT('ORDEN DE CUARENTENA'!$I$6,"dd"),"")</f>
        <v/>
      </c>
      <c r="G120" s="166" t="str">
        <f>IF(U120&lt;&gt;0,TEXT('ORDEN DE CUARENTENA'!$I$6,"mm"),"")</f>
        <v/>
      </c>
      <c r="H120" s="165" t="str">
        <f>IF(U120&lt;&gt;0,TEXT('ORDEN DE CUARENTENA'!$I$6,"yyy"),"")</f>
        <v/>
      </c>
      <c r="I120" s="151" t="str">
        <f>IF(U120&lt;&gt;0,'ORDEN DE CUARENTENA'!$H$7,"")</f>
        <v/>
      </c>
      <c r="J120" s="151" t="str">
        <f>IF(U120&lt;&gt;0,'ORDEN DE CUARENTENA'!$H$9,"")</f>
        <v/>
      </c>
      <c r="K120" s="151" t="str">
        <f>IF(U120&lt;&gt;0,'ORDEN DE CUARENTENA'!$Q$9,"")</f>
        <v/>
      </c>
      <c r="L120" s="151" t="str">
        <f>IFERROR(VLOOKUP(U120,Item[],4,FALSE),IFERROR(VLOOKUP(U120,Item2[],4,FALSE),""))</f>
        <v/>
      </c>
      <c r="M120" s="151" t="str">
        <f>IFERROR(VLOOKUP(U120,Item[],5,FALSE),IFERROR(VLOOKUP(U120,Item2[],5,FALSE),""))</f>
        <v/>
      </c>
      <c r="N120" s="151" t="str">
        <f>IFERROR(VLOOKUP(W120,SuscepEARs[],2,FALSE),"")</f>
        <v/>
      </c>
      <c r="O120" s="151" t="str">
        <f>IFERROR(VLOOKUP(DatosAll[[#This Row],[ESPECIE]],CITES[],2,FALSE),"")</f>
        <v/>
      </c>
      <c r="P120" s="151">
        <f>IFERROR(VLOOKUP(T120,Hallazgo[],2,FALSE),"")</f>
        <v>0</v>
      </c>
      <c r="Q120" s="151">
        <f>IFERROR(VLOOKUP(T120,Hallazgo[],3,FALSE),"")</f>
        <v>0</v>
      </c>
      <c r="R120" s="151">
        <f>IFERROR(VLOOKUP(T120,Hallazgo[],4,FALSE),"")</f>
        <v>0</v>
      </c>
      <c r="S120" s="151">
        <f>IFERROR(VLOOKUP(T120,Hallazgo[],5,FALSE),"")</f>
        <v>0</v>
      </c>
      <c r="T120" s="151">
        <f>'Acuario (Arribado - mortalidad)'!C220</f>
        <v>0</v>
      </c>
      <c r="U120" s="151">
        <f>'Acuario (Arribado - mortalidad)'!B220</f>
        <v>0</v>
      </c>
      <c r="V120" s="151" t="str">
        <f>'Acuario (Arribado - mortalidad)'!D220</f>
        <v/>
      </c>
      <c r="W120" s="151" t="str">
        <f>'Acuario (Arribado - mortalidad)'!E220</f>
        <v/>
      </c>
      <c r="X120" s="151">
        <f>'Acuario (Arribado - mortalidad)'!F220</f>
        <v>0</v>
      </c>
      <c r="Y120" s="151">
        <f>'Acuario (Arribado - mortalidad)'!H220</f>
        <v>0</v>
      </c>
      <c r="Z120" s="151">
        <f>'Acuario (Arribado - mortalidad)'!I220</f>
        <v>0</v>
      </c>
      <c r="AA120" s="151">
        <f>'Acuario (Arribado - mortalidad)'!J220</f>
        <v>0</v>
      </c>
      <c r="AB120" s="151" t="str">
        <f>'Acuario (Arribado - mortalidad)'!K220</f>
        <v/>
      </c>
      <c r="AC120" s="320" t="str">
        <f>IFERROR(('Acuario (Arribado - mortalidad)'!K220/DatosAll[[#This Row],[N_INDIVIDUOS]])*100,"")</f>
        <v/>
      </c>
      <c r="AD120" s="320" t="str">
        <f>IFERROR(('Acuario (Arribado - mortalidad)'!O220/DatosAll[[#This Row],[N_INDIVIDUOS]])*100,"")</f>
        <v/>
      </c>
      <c r="AE120" s="320" t="str">
        <f>IFERROR(('Acuario (Arribado - mortalidad)'!BG220/DatosAll[[#This Row],[N_INDIVIDUOS]])*100,"")</f>
        <v/>
      </c>
      <c r="AF120" s="320" t="str">
        <f>IFERROR(('Acuario (Arribado - mortalidad)'!BH220/DatosAll[[#This Row],[N_INDIVIDUOS]])*100,"")</f>
        <v/>
      </c>
      <c r="AG120" s="151">
        <f>'Acuario (Arribado - mortalidad)'!M220</f>
        <v>0</v>
      </c>
      <c r="AH120" s="151" t="str">
        <f>'Acuario (Arribado - mortalidad)'!G220</f>
        <v/>
      </c>
      <c r="AI120" s="151">
        <f>'Acuario (Arribado - mortalidad)'!O220</f>
        <v>0</v>
      </c>
      <c r="AJ120" s="151">
        <f>'Acuario (Arribado - mortalidad)'!P220</f>
        <v>0</v>
      </c>
      <c r="AK120" s="151">
        <f>'Acuario (Arribado - mortalidad)'!Q220</f>
        <v>0</v>
      </c>
      <c r="AL120" s="151">
        <f>'Acuario (Arribado - mortalidad)'!R220</f>
        <v>0</v>
      </c>
      <c r="AM120" s="151">
        <f>'Acuario (Arribado - mortalidad)'!S220</f>
        <v>0</v>
      </c>
      <c r="AN120" s="151">
        <f>'Acuario (Arribado - mortalidad)'!T220</f>
        <v>0</v>
      </c>
      <c r="AO120" s="151">
        <f>'Acuario (Arribado - mortalidad)'!U220</f>
        <v>0</v>
      </c>
      <c r="AP120" s="151">
        <f>'Acuario (Arribado - mortalidad)'!V220</f>
        <v>0</v>
      </c>
      <c r="AQ120" s="151">
        <f>'Acuario (Arribado - mortalidad)'!W220</f>
        <v>0</v>
      </c>
      <c r="AR120" s="151">
        <f>'Acuario (Arribado - mortalidad)'!X220</f>
        <v>0</v>
      </c>
      <c r="AS120" s="151">
        <f>'Acuario (Arribado - mortalidad)'!Y220</f>
        <v>0</v>
      </c>
      <c r="AT120" s="151">
        <f>'Acuario (Arribado - mortalidad)'!Z220</f>
        <v>0</v>
      </c>
      <c r="AU120" s="151">
        <f>'Acuario (Arribado - mortalidad)'!AA220</f>
        <v>0</v>
      </c>
      <c r="AV120" s="151">
        <f>'Acuario (Arribado - mortalidad)'!AB220</f>
        <v>0</v>
      </c>
      <c r="AW120" s="151">
        <f>'Acuario (Arribado - mortalidad)'!AC220</f>
        <v>0</v>
      </c>
      <c r="AX120" s="151">
        <f>'Acuario (Arribado - mortalidad)'!AD220</f>
        <v>0</v>
      </c>
      <c r="AY120" s="151">
        <f>'Acuario (Arribado - mortalidad)'!AE220</f>
        <v>0</v>
      </c>
      <c r="AZ120" s="151">
        <f>'Acuario (Arribado - mortalidad)'!AF220</f>
        <v>0</v>
      </c>
      <c r="BA120" s="151">
        <f>'Acuario (Arribado - mortalidad)'!AG220</f>
        <v>0</v>
      </c>
      <c r="BB120" s="151">
        <f>'Acuario (Arribado - mortalidad)'!AH220</f>
        <v>0</v>
      </c>
      <c r="BC120" s="151">
        <f>'Acuario (Arribado - mortalidad)'!AI220</f>
        <v>0</v>
      </c>
      <c r="BD120" s="151">
        <f>'Acuario (Arribado - mortalidad)'!AJ220</f>
        <v>0</v>
      </c>
      <c r="BE120" s="151">
        <f>'Acuario (Arribado - mortalidad)'!AK220</f>
        <v>0</v>
      </c>
      <c r="BF120" s="151">
        <f>'Acuario (Arribado - mortalidad)'!AL220</f>
        <v>0</v>
      </c>
      <c r="BG120" s="151">
        <f>'Acuario (Arribado - mortalidad)'!AM220</f>
        <v>0</v>
      </c>
      <c r="BH120" s="151">
        <f>'Acuario (Arribado - mortalidad)'!AN220</f>
        <v>0</v>
      </c>
      <c r="BI120" s="151">
        <f>'Acuario (Arribado - mortalidad)'!AO220</f>
        <v>0</v>
      </c>
      <c r="BJ120" s="151">
        <f>'Acuario (Arribado - mortalidad)'!AP220</f>
        <v>0</v>
      </c>
      <c r="BK120" s="151">
        <f>'Acuario (Arribado - mortalidad)'!AQ220</f>
        <v>0</v>
      </c>
      <c r="BL120" s="151">
        <f>'Acuario (Arribado - mortalidad)'!AR220</f>
        <v>0</v>
      </c>
      <c r="BM120" s="151" t="str">
        <f>'Acuario (Arribado - mortalidad)'!AS220</f>
        <v/>
      </c>
      <c r="BN120" s="151">
        <f>'Acuario (Arribado - mortalidad)'!AT220</f>
        <v>0</v>
      </c>
      <c r="BO120" s="151">
        <f>'Acuario (Arribado - mortalidad)'!AU220</f>
        <v>0</v>
      </c>
      <c r="BP120" s="151">
        <f>'Acuario (Arribado - mortalidad)'!AV220</f>
        <v>0</v>
      </c>
      <c r="BQ120" s="151" t="str">
        <f>'Acuario (Arribado - mortalidad)'!AW220</f>
        <v/>
      </c>
      <c r="BR120" s="151">
        <f>'Acuario (Arribado - mortalidad)'!AX220</f>
        <v>0</v>
      </c>
      <c r="BS120" s="151">
        <f>'Acuario (Arribado - mortalidad)'!AY220</f>
        <v>0</v>
      </c>
      <c r="BT120" s="151" t="str">
        <f>'Acuario (Arribado - mortalidad)'!AZ220</f>
        <v/>
      </c>
      <c r="BU120" s="151" t="str">
        <f>'Acuario (Arribado - mortalidad)'!BA220</f>
        <v/>
      </c>
      <c r="BV120" s="151" t="str">
        <f>'Acuario (Arribado - mortalidad)'!BB220</f>
        <v/>
      </c>
      <c r="BW120" s="151" t="str">
        <f>'Acuario (Arribado - mortalidad)'!BC220</f>
        <v/>
      </c>
      <c r="BX120" s="151">
        <f>'Acuario (Arribado - mortalidad)'!BD220</f>
        <v>0</v>
      </c>
      <c r="BY120" s="151" t="str">
        <f>'Acuario (Arribado - mortalidad)'!BE220</f>
        <v/>
      </c>
      <c r="BZ120" s="22" t="str">
        <f>'Acuario (Arribado - mortalidad)'!BF220</f>
        <v/>
      </c>
      <c r="CA120" s="151" t="str">
        <f>IF(U120&lt;&gt;0,'Acuario (Arribado - mortalidad)'!$M$5,"")</f>
        <v/>
      </c>
    </row>
    <row r="121" spans="1:79" x14ac:dyDescent="0.25">
      <c r="A121" s="313" t="str">
        <f>IF(U121&lt;&gt;0,'ORDEN DE CUARENTENA'!$AE$2,"")</f>
        <v/>
      </c>
      <c r="B121" s="184" t="str">
        <f>IF(U121&lt;&gt;0,'ORDEN DE CUARENTENA'!$AE$3,"")</f>
        <v/>
      </c>
      <c r="C121" s="168" t="str">
        <f t="shared" si="3"/>
        <v/>
      </c>
      <c r="D121" s="315" t="str">
        <f>IF(U121&lt;&gt;0,'ORDEN DE CUARENTENA'!$I$6,"")</f>
        <v/>
      </c>
      <c r="E121" s="168" t="str">
        <f>IF(U121&lt;&gt;0,TEXT('ORDEN DE CUARENTENA'!$I$6,"aaa"),"")</f>
        <v/>
      </c>
      <c r="F121" s="167" t="str">
        <f>IF(U121&lt;&gt;0,TEXT('ORDEN DE CUARENTENA'!$I$6,"dd"),"")</f>
        <v/>
      </c>
      <c r="G121" s="166" t="str">
        <f>IF(U121&lt;&gt;0,TEXT('ORDEN DE CUARENTENA'!$I$6,"mm"),"")</f>
        <v/>
      </c>
      <c r="H121" s="165" t="str">
        <f>IF(U121&lt;&gt;0,TEXT('ORDEN DE CUARENTENA'!$I$6,"yyy"),"")</f>
        <v/>
      </c>
      <c r="I121" s="151" t="str">
        <f>IF(U121&lt;&gt;0,'ORDEN DE CUARENTENA'!$H$7,"")</f>
        <v/>
      </c>
      <c r="J121" s="151" t="str">
        <f>IF(U121&lt;&gt;0,'ORDEN DE CUARENTENA'!$H$9,"")</f>
        <v/>
      </c>
      <c r="K121" s="151" t="str">
        <f>IF(U121&lt;&gt;0,'ORDEN DE CUARENTENA'!$Q$9,"")</f>
        <v/>
      </c>
      <c r="L121" s="151" t="str">
        <f>IFERROR(VLOOKUP(U121,Item[],4,FALSE),IFERROR(VLOOKUP(U121,Item2[],4,FALSE),""))</f>
        <v/>
      </c>
      <c r="M121" s="151" t="str">
        <f>IFERROR(VLOOKUP(U121,Item[],5,FALSE),IFERROR(VLOOKUP(U121,Item2[],5,FALSE),""))</f>
        <v/>
      </c>
      <c r="N121" s="151" t="str">
        <f>IFERROR(VLOOKUP(W121,SuscepEARs[],2,FALSE),"")</f>
        <v/>
      </c>
      <c r="O121" s="151" t="str">
        <f>IFERROR(VLOOKUP(DatosAll[[#This Row],[ESPECIE]],CITES[],2,FALSE),"")</f>
        <v/>
      </c>
      <c r="P121" s="151">
        <f>IFERROR(VLOOKUP(T121,Hallazgo[],2,FALSE),"")</f>
        <v>0</v>
      </c>
      <c r="Q121" s="151">
        <f>IFERROR(VLOOKUP(T121,Hallazgo[],3,FALSE),"")</f>
        <v>0</v>
      </c>
      <c r="R121" s="151">
        <f>IFERROR(VLOOKUP(T121,Hallazgo[],4,FALSE),"")</f>
        <v>0</v>
      </c>
      <c r="S121" s="151">
        <f>IFERROR(VLOOKUP(T121,Hallazgo[],5,FALSE),"")</f>
        <v>0</v>
      </c>
      <c r="T121" s="151">
        <f>'Acuario (Arribado - mortalidad)'!C221</f>
        <v>0</v>
      </c>
      <c r="U121" s="151">
        <f>'Acuario (Arribado - mortalidad)'!B221</f>
        <v>0</v>
      </c>
      <c r="V121" s="151" t="str">
        <f>'Acuario (Arribado - mortalidad)'!D221</f>
        <v/>
      </c>
      <c r="W121" s="151" t="str">
        <f>'Acuario (Arribado - mortalidad)'!E221</f>
        <v/>
      </c>
      <c r="X121" s="151">
        <f>'Acuario (Arribado - mortalidad)'!F221</f>
        <v>0</v>
      </c>
      <c r="Y121" s="151">
        <f>'Acuario (Arribado - mortalidad)'!H221</f>
        <v>0</v>
      </c>
      <c r="Z121" s="151">
        <f>'Acuario (Arribado - mortalidad)'!I221</f>
        <v>0</v>
      </c>
      <c r="AA121" s="151">
        <f>'Acuario (Arribado - mortalidad)'!J221</f>
        <v>0</v>
      </c>
      <c r="AB121" s="151" t="str">
        <f>'Acuario (Arribado - mortalidad)'!K221</f>
        <v/>
      </c>
      <c r="AC121" s="320" t="str">
        <f>IFERROR(('Acuario (Arribado - mortalidad)'!K221/DatosAll[[#This Row],[N_INDIVIDUOS]])*100,"")</f>
        <v/>
      </c>
      <c r="AD121" s="320" t="str">
        <f>IFERROR(('Acuario (Arribado - mortalidad)'!O221/DatosAll[[#This Row],[N_INDIVIDUOS]])*100,"")</f>
        <v/>
      </c>
      <c r="AE121" s="320" t="str">
        <f>IFERROR(('Acuario (Arribado - mortalidad)'!BG221/DatosAll[[#This Row],[N_INDIVIDUOS]])*100,"")</f>
        <v/>
      </c>
      <c r="AF121" s="320" t="str">
        <f>IFERROR(('Acuario (Arribado - mortalidad)'!BH221/DatosAll[[#This Row],[N_INDIVIDUOS]])*100,"")</f>
        <v/>
      </c>
      <c r="AG121" s="151">
        <f>'Acuario (Arribado - mortalidad)'!M221</f>
        <v>0</v>
      </c>
      <c r="AH121" s="151" t="str">
        <f>'Acuario (Arribado - mortalidad)'!G221</f>
        <v/>
      </c>
      <c r="AI121" s="151">
        <f>'Acuario (Arribado - mortalidad)'!O221</f>
        <v>0</v>
      </c>
      <c r="AJ121" s="151">
        <f>'Acuario (Arribado - mortalidad)'!P221</f>
        <v>0</v>
      </c>
      <c r="AK121" s="151">
        <f>'Acuario (Arribado - mortalidad)'!Q221</f>
        <v>0</v>
      </c>
      <c r="AL121" s="151">
        <f>'Acuario (Arribado - mortalidad)'!R221</f>
        <v>0</v>
      </c>
      <c r="AM121" s="151">
        <f>'Acuario (Arribado - mortalidad)'!S221</f>
        <v>0</v>
      </c>
      <c r="AN121" s="151">
        <f>'Acuario (Arribado - mortalidad)'!T221</f>
        <v>0</v>
      </c>
      <c r="AO121" s="151">
        <f>'Acuario (Arribado - mortalidad)'!U221</f>
        <v>0</v>
      </c>
      <c r="AP121" s="151">
        <f>'Acuario (Arribado - mortalidad)'!V221</f>
        <v>0</v>
      </c>
      <c r="AQ121" s="151">
        <f>'Acuario (Arribado - mortalidad)'!W221</f>
        <v>0</v>
      </c>
      <c r="AR121" s="151">
        <f>'Acuario (Arribado - mortalidad)'!X221</f>
        <v>0</v>
      </c>
      <c r="AS121" s="151">
        <f>'Acuario (Arribado - mortalidad)'!Y221</f>
        <v>0</v>
      </c>
      <c r="AT121" s="151">
        <f>'Acuario (Arribado - mortalidad)'!Z221</f>
        <v>0</v>
      </c>
      <c r="AU121" s="151">
        <f>'Acuario (Arribado - mortalidad)'!AA221</f>
        <v>0</v>
      </c>
      <c r="AV121" s="151">
        <f>'Acuario (Arribado - mortalidad)'!AB221</f>
        <v>0</v>
      </c>
      <c r="AW121" s="151">
        <f>'Acuario (Arribado - mortalidad)'!AC221</f>
        <v>0</v>
      </c>
      <c r="AX121" s="151">
        <f>'Acuario (Arribado - mortalidad)'!AD221</f>
        <v>0</v>
      </c>
      <c r="AY121" s="151">
        <f>'Acuario (Arribado - mortalidad)'!AE221</f>
        <v>0</v>
      </c>
      <c r="AZ121" s="151">
        <f>'Acuario (Arribado - mortalidad)'!AF221</f>
        <v>0</v>
      </c>
      <c r="BA121" s="151">
        <f>'Acuario (Arribado - mortalidad)'!AG221</f>
        <v>0</v>
      </c>
      <c r="BB121" s="151">
        <f>'Acuario (Arribado - mortalidad)'!AH221</f>
        <v>0</v>
      </c>
      <c r="BC121" s="151">
        <f>'Acuario (Arribado - mortalidad)'!AI221</f>
        <v>0</v>
      </c>
      <c r="BD121" s="151">
        <f>'Acuario (Arribado - mortalidad)'!AJ221</f>
        <v>0</v>
      </c>
      <c r="BE121" s="151">
        <f>'Acuario (Arribado - mortalidad)'!AK221</f>
        <v>0</v>
      </c>
      <c r="BF121" s="151">
        <f>'Acuario (Arribado - mortalidad)'!AL221</f>
        <v>0</v>
      </c>
      <c r="BG121" s="151">
        <f>'Acuario (Arribado - mortalidad)'!AM221</f>
        <v>0</v>
      </c>
      <c r="BH121" s="151">
        <f>'Acuario (Arribado - mortalidad)'!AN221</f>
        <v>0</v>
      </c>
      <c r="BI121" s="151">
        <f>'Acuario (Arribado - mortalidad)'!AO221</f>
        <v>0</v>
      </c>
      <c r="BJ121" s="151">
        <f>'Acuario (Arribado - mortalidad)'!AP221</f>
        <v>0</v>
      </c>
      <c r="BK121" s="151">
        <f>'Acuario (Arribado - mortalidad)'!AQ221</f>
        <v>0</v>
      </c>
      <c r="BL121" s="151">
        <f>'Acuario (Arribado - mortalidad)'!AR221</f>
        <v>0</v>
      </c>
      <c r="BM121" s="151" t="str">
        <f>'Acuario (Arribado - mortalidad)'!AS221</f>
        <v/>
      </c>
      <c r="BN121" s="151">
        <f>'Acuario (Arribado - mortalidad)'!AT221</f>
        <v>0</v>
      </c>
      <c r="BO121" s="151">
        <f>'Acuario (Arribado - mortalidad)'!AU221</f>
        <v>0</v>
      </c>
      <c r="BP121" s="151">
        <f>'Acuario (Arribado - mortalidad)'!AV221</f>
        <v>0</v>
      </c>
      <c r="BQ121" s="151" t="str">
        <f>'Acuario (Arribado - mortalidad)'!AW221</f>
        <v/>
      </c>
      <c r="BR121" s="151">
        <f>'Acuario (Arribado - mortalidad)'!AX221</f>
        <v>0</v>
      </c>
      <c r="BS121" s="151">
        <f>'Acuario (Arribado - mortalidad)'!AY221</f>
        <v>0</v>
      </c>
      <c r="BT121" s="151" t="str">
        <f>'Acuario (Arribado - mortalidad)'!AZ221</f>
        <v/>
      </c>
      <c r="BU121" s="151" t="str">
        <f>'Acuario (Arribado - mortalidad)'!BA221</f>
        <v/>
      </c>
      <c r="BV121" s="151" t="str">
        <f>'Acuario (Arribado - mortalidad)'!BB221</f>
        <v/>
      </c>
      <c r="BW121" s="151" t="str">
        <f>'Acuario (Arribado - mortalidad)'!BC221</f>
        <v/>
      </c>
      <c r="BX121" s="151">
        <f>'Acuario (Arribado - mortalidad)'!BD221</f>
        <v>0</v>
      </c>
      <c r="BY121" s="151" t="str">
        <f>'Acuario (Arribado - mortalidad)'!BE221</f>
        <v/>
      </c>
      <c r="BZ121" s="22" t="str">
        <f>'Acuario (Arribado - mortalidad)'!BF221</f>
        <v/>
      </c>
      <c r="CA121" s="151" t="str">
        <f>IF(U121&lt;&gt;0,'Acuario (Arribado - mortalidad)'!$M$5,"")</f>
        <v/>
      </c>
    </row>
    <row r="122" spans="1:79" x14ac:dyDescent="0.25">
      <c r="A122" s="313" t="str">
        <f>IF(U122&lt;&gt;0,'ORDEN DE CUARENTENA'!$AE$2,"")</f>
        <v/>
      </c>
      <c r="B122" s="184" t="str">
        <f>IF(U122&lt;&gt;0,'ORDEN DE CUARENTENA'!$AE$3,"")</f>
        <v/>
      </c>
      <c r="C122" s="168" t="str">
        <f t="shared" si="3"/>
        <v/>
      </c>
      <c r="D122" s="315" t="str">
        <f>IF(U122&lt;&gt;0,'ORDEN DE CUARENTENA'!$I$6,"")</f>
        <v/>
      </c>
      <c r="E122" s="168" t="str">
        <f>IF(U122&lt;&gt;0,TEXT('ORDEN DE CUARENTENA'!$I$6,"aaa"),"")</f>
        <v/>
      </c>
      <c r="F122" s="167" t="str">
        <f>IF(U122&lt;&gt;0,TEXT('ORDEN DE CUARENTENA'!$I$6,"dd"),"")</f>
        <v/>
      </c>
      <c r="G122" s="166" t="str">
        <f>IF(U122&lt;&gt;0,TEXT('ORDEN DE CUARENTENA'!$I$6,"mm"),"")</f>
        <v/>
      </c>
      <c r="H122" s="165" t="str">
        <f>IF(U122&lt;&gt;0,TEXT('ORDEN DE CUARENTENA'!$I$6,"yyy"),"")</f>
        <v/>
      </c>
      <c r="I122" s="151" t="str">
        <f>IF(U122&lt;&gt;0,'ORDEN DE CUARENTENA'!$H$7,"")</f>
        <v/>
      </c>
      <c r="J122" s="151" t="str">
        <f>IF(U122&lt;&gt;0,'ORDEN DE CUARENTENA'!$H$9,"")</f>
        <v/>
      </c>
      <c r="K122" s="151" t="str">
        <f>IF(U122&lt;&gt;0,'ORDEN DE CUARENTENA'!$Q$9,"")</f>
        <v/>
      </c>
      <c r="L122" s="151" t="str">
        <f>IFERROR(VLOOKUP(U122,Item[],4,FALSE),IFERROR(VLOOKUP(U122,Item2[],4,FALSE),""))</f>
        <v/>
      </c>
      <c r="M122" s="151" t="str">
        <f>IFERROR(VLOOKUP(U122,Item[],5,FALSE),IFERROR(VLOOKUP(U122,Item2[],5,FALSE),""))</f>
        <v/>
      </c>
      <c r="N122" s="151" t="str">
        <f>IFERROR(VLOOKUP(W122,SuscepEARs[],2,FALSE),"")</f>
        <v/>
      </c>
      <c r="O122" s="151" t="str">
        <f>IFERROR(VLOOKUP(DatosAll[[#This Row],[ESPECIE]],CITES[],2,FALSE),"")</f>
        <v/>
      </c>
      <c r="P122" s="151">
        <f>IFERROR(VLOOKUP(T122,Hallazgo[],2,FALSE),"")</f>
        <v>0</v>
      </c>
      <c r="Q122" s="151">
        <f>IFERROR(VLOOKUP(T122,Hallazgo[],3,FALSE),"")</f>
        <v>0</v>
      </c>
      <c r="R122" s="151">
        <f>IFERROR(VLOOKUP(T122,Hallazgo[],4,FALSE),"")</f>
        <v>0</v>
      </c>
      <c r="S122" s="151">
        <f>IFERROR(VLOOKUP(T122,Hallazgo[],5,FALSE),"")</f>
        <v>0</v>
      </c>
      <c r="T122" s="151">
        <f>'Acuario (Arribado - mortalidad)'!C222</f>
        <v>0</v>
      </c>
      <c r="U122" s="151">
        <f>'Acuario (Arribado - mortalidad)'!B222</f>
        <v>0</v>
      </c>
      <c r="V122" s="151" t="str">
        <f>'Acuario (Arribado - mortalidad)'!D222</f>
        <v/>
      </c>
      <c r="W122" s="151" t="str">
        <f>'Acuario (Arribado - mortalidad)'!E222</f>
        <v/>
      </c>
      <c r="X122" s="151">
        <f>'Acuario (Arribado - mortalidad)'!F222</f>
        <v>0</v>
      </c>
      <c r="Y122" s="151">
        <f>'Acuario (Arribado - mortalidad)'!H222</f>
        <v>0</v>
      </c>
      <c r="Z122" s="151">
        <f>'Acuario (Arribado - mortalidad)'!I222</f>
        <v>0</v>
      </c>
      <c r="AA122" s="151">
        <f>'Acuario (Arribado - mortalidad)'!J222</f>
        <v>0</v>
      </c>
      <c r="AB122" s="151" t="str">
        <f>'Acuario (Arribado - mortalidad)'!K222</f>
        <v/>
      </c>
      <c r="AC122" s="320" t="str">
        <f>IFERROR(('Acuario (Arribado - mortalidad)'!K222/DatosAll[[#This Row],[N_INDIVIDUOS]])*100,"")</f>
        <v/>
      </c>
      <c r="AD122" s="320" t="str">
        <f>IFERROR(('Acuario (Arribado - mortalidad)'!O222/DatosAll[[#This Row],[N_INDIVIDUOS]])*100,"")</f>
        <v/>
      </c>
      <c r="AE122" s="320" t="str">
        <f>IFERROR(('Acuario (Arribado - mortalidad)'!BG222/DatosAll[[#This Row],[N_INDIVIDUOS]])*100,"")</f>
        <v/>
      </c>
      <c r="AF122" s="320" t="str">
        <f>IFERROR(('Acuario (Arribado - mortalidad)'!BH222/DatosAll[[#This Row],[N_INDIVIDUOS]])*100,"")</f>
        <v/>
      </c>
      <c r="AG122" s="151">
        <f>'Acuario (Arribado - mortalidad)'!M222</f>
        <v>0</v>
      </c>
      <c r="AH122" s="151" t="str">
        <f>'Acuario (Arribado - mortalidad)'!G222</f>
        <v/>
      </c>
      <c r="AI122" s="151">
        <f>'Acuario (Arribado - mortalidad)'!O222</f>
        <v>0</v>
      </c>
      <c r="AJ122" s="151">
        <f>'Acuario (Arribado - mortalidad)'!P222</f>
        <v>0</v>
      </c>
      <c r="AK122" s="151">
        <f>'Acuario (Arribado - mortalidad)'!Q222</f>
        <v>0</v>
      </c>
      <c r="AL122" s="151">
        <f>'Acuario (Arribado - mortalidad)'!R222</f>
        <v>0</v>
      </c>
      <c r="AM122" s="151">
        <f>'Acuario (Arribado - mortalidad)'!S222</f>
        <v>0</v>
      </c>
      <c r="AN122" s="151">
        <f>'Acuario (Arribado - mortalidad)'!T222</f>
        <v>0</v>
      </c>
      <c r="AO122" s="151">
        <f>'Acuario (Arribado - mortalidad)'!U222</f>
        <v>0</v>
      </c>
      <c r="AP122" s="151">
        <f>'Acuario (Arribado - mortalidad)'!V222</f>
        <v>0</v>
      </c>
      <c r="AQ122" s="151">
        <f>'Acuario (Arribado - mortalidad)'!W222</f>
        <v>0</v>
      </c>
      <c r="AR122" s="151">
        <f>'Acuario (Arribado - mortalidad)'!X222</f>
        <v>0</v>
      </c>
      <c r="AS122" s="151">
        <f>'Acuario (Arribado - mortalidad)'!Y222</f>
        <v>0</v>
      </c>
      <c r="AT122" s="151">
        <f>'Acuario (Arribado - mortalidad)'!Z222</f>
        <v>0</v>
      </c>
      <c r="AU122" s="151">
        <f>'Acuario (Arribado - mortalidad)'!AA222</f>
        <v>0</v>
      </c>
      <c r="AV122" s="151">
        <f>'Acuario (Arribado - mortalidad)'!AB222</f>
        <v>0</v>
      </c>
      <c r="AW122" s="151">
        <f>'Acuario (Arribado - mortalidad)'!AC222</f>
        <v>0</v>
      </c>
      <c r="AX122" s="151">
        <f>'Acuario (Arribado - mortalidad)'!AD222</f>
        <v>0</v>
      </c>
      <c r="AY122" s="151">
        <f>'Acuario (Arribado - mortalidad)'!AE222</f>
        <v>0</v>
      </c>
      <c r="AZ122" s="151">
        <f>'Acuario (Arribado - mortalidad)'!AF222</f>
        <v>0</v>
      </c>
      <c r="BA122" s="151">
        <f>'Acuario (Arribado - mortalidad)'!AG222</f>
        <v>0</v>
      </c>
      <c r="BB122" s="151">
        <f>'Acuario (Arribado - mortalidad)'!AH222</f>
        <v>0</v>
      </c>
      <c r="BC122" s="151">
        <f>'Acuario (Arribado - mortalidad)'!AI222</f>
        <v>0</v>
      </c>
      <c r="BD122" s="151">
        <f>'Acuario (Arribado - mortalidad)'!AJ222</f>
        <v>0</v>
      </c>
      <c r="BE122" s="151">
        <f>'Acuario (Arribado - mortalidad)'!AK222</f>
        <v>0</v>
      </c>
      <c r="BF122" s="151">
        <f>'Acuario (Arribado - mortalidad)'!AL222</f>
        <v>0</v>
      </c>
      <c r="BG122" s="151">
        <f>'Acuario (Arribado - mortalidad)'!AM222</f>
        <v>0</v>
      </c>
      <c r="BH122" s="151">
        <f>'Acuario (Arribado - mortalidad)'!AN222</f>
        <v>0</v>
      </c>
      <c r="BI122" s="151">
        <f>'Acuario (Arribado - mortalidad)'!AO222</f>
        <v>0</v>
      </c>
      <c r="BJ122" s="151">
        <f>'Acuario (Arribado - mortalidad)'!AP222</f>
        <v>0</v>
      </c>
      <c r="BK122" s="151">
        <f>'Acuario (Arribado - mortalidad)'!AQ222</f>
        <v>0</v>
      </c>
      <c r="BL122" s="151">
        <f>'Acuario (Arribado - mortalidad)'!AR222</f>
        <v>0</v>
      </c>
      <c r="BM122" s="151" t="str">
        <f>'Acuario (Arribado - mortalidad)'!AS222</f>
        <v/>
      </c>
      <c r="BN122" s="151">
        <f>'Acuario (Arribado - mortalidad)'!AT222</f>
        <v>0</v>
      </c>
      <c r="BO122" s="151">
        <f>'Acuario (Arribado - mortalidad)'!AU222</f>
        <v>0</v>
      </c>
      <c r="BP122" s="151">
        <f>'Acuario (Arribado - mortalidad)'!AV222</f>
        <v>0</v>
      </c>
      <c r="BQ122" s="151" t="str">
        <f>'Acuario (Arribado - mortalidad)'!AW222</f>
        <v/>
      </c>
      <c r="BR122" s="151">
        <f>'Acuario (Arribado - mortalidad)'!AX222</f>
        <v>0</v>
      </c>
      <c r="BS122" s="151">
        <f>'Acuario (Arribado - mortalidad)'!AY222</f>
        <v>0</v>
      </c>
      <c r="BT122" s="151" t="str">
        <f>'Acuario (Arribado - mortalidad)'!AZ222</f>
        <v/>
      </c>
      <c r="BU122" s="151" t="str">
        <f>'Acuario (Arribado - mortalidad)'!BA222</f>
        <v/>
      </c>
      <c r="BV122" s="151" t="str">
        <f>'Acuario (Arribado - mortalidad)'!BB222</f>
        <v/>
      </c>
      <c r="BW122" s="151" t="str">
        <f>'Acuario (Arribado - mortalidad)'!BC222</f>
        <v/>
      </c>
      <c r="BX122" s="151">
        <f>'Acuario (Arribado - mortalidad)'!BD222</f>
        <v>0</v>
      </c>
      <c r="BY122" s="151" t="str">
        <f>'Acuario (Arribado - mortalidad)'!BE222</f>
        <v/>
      </c>
      <c r="BZ122" s="22" t="str">
        <f>'Acuario (Arribado - mortalidad)'!BF222</f>
        <v/>
      </c>
      <c r="CA122" s="151" t="str">
        <f>IF(U122&lt;&gt;0,'Acuario (Arribado - mortalidad)'!$M$5,"")</f>
        <v/>
      </c>
    </row>
    <row r="123" spans="1:79" x14ac:dyDescent="0.25">
      <c r="A123" s="313" t="str">
        <f>IF(U123&lt;&gt;0,'ORDEN DE CUARENTENA'!$AE$2,"")</f>
        <v/>
      </c>
      <c r="B123" s="184" t="str">
        <f>IF(U123&lt;&gt;0,'ORDEN DE CUARENTENA'!$AE$3,"")</f>
        <v/>
      </c>
      <c r="C123" s="168" t="str">
        <f t="shared" si="3"/>
        <v/>
      </c>
      <c r="D123" s="315" t="str">
        <f>IF(U123&lt;&gt;0,'ORDEN DE CUARENTENA'!$I$6,"")</f>
        <v/>
      </c>
      <c r="E123" s="168" t="str">
        <f>IF(U123&lt;&gt;0,TEXT('ORDEN DE CUARENTENA'!$I$6,"aaa"),"")</f>
        <v/>
      </c>
      <c r="F123" s="167" t="str">
        <f>IF(U123&lt;&gt;0,TEXT('ORDEN DE CUARENTENA'!$I$6,"dd"),"")</f>
        <v/>
      </c>
      <c r="G123" s="166" t="str">
        <f>IF(U123&lt;&gt;0,TEXT('ORDEN DE CUARENTENA'!$I$6,"mm"),"")</f>
        <v/>
      </c>
      <c r="H123" s="165" t="str">
        <f>IF(U123&lt;&gt;0,TEXT('ORDEN DE CUARENTENA'!$I$6,"yyy"),"")</f>
        <v/>
      </c>
      <c r="I123" s="151" t="str">
        <f>IF(U123&lt;&gt;0,'ORDEN DE CUARENTENA'!$H$7,"")</f>
        <v/>
      </c>
      <c r="J123" s="151" t="str">
        <f>IF(U123&lt;&gt;0,'ORDEN DE CUARENTENA'!$H$9,"")</f>
        <v/>
      </c>
      <c r="K123" s="151" t="str">
        <f>IF(U123&lt;&gt;0,'ORDEN DE CUARENTENA'!$Q$9,"")</f>
        <v/>
      </c>
      <c r="L123" s="151" t="str">
        <f>IFERROR(VLOOKUP(U123,Item[],4,FALSE),IFERROR(VLOOKUP(U123,Item2[],4,FALSE),""))</f>
        <v/>
      </c>
      <c r="M123" s="151" t="str">
        <f>IFERROR(VLOOKUP(U123,Item[],5,FALSE),IFERROR(VLOOKUP(U123,Item2[],5,FALSE),""))</f>
        <v/>
      </c>
      <c r="N123" s="151" t="str">
        <f>IFERROR(VLOOKUP(W123,SuscepEARs[],2,FALSE),"")</f>
        <v/>
      </c>
      <c r="O123" s="151" t="str">
        <f>IFERROR(VLOOKUP(DatosAll[[#This Row],[ESPECIE]],CITES[],2,FALSE),"")</f>
        <v/>
      </c>
      <c r="P123" s="151">
        <f>IFERROR(VLOOKUP(T123,Hallazgo[],2,FALSE),"")</f>
        <v>0</v>
      </c>
      <c r="Q123" s="151">
        <f>IFERROR(VLOOKUP(T123,Hallazgo[],3,FALSE),"")</f>
        <v>0</v>
      </c>
      <c r="R123" s="151">
        <f>IFERROR(VLOOKUP(T123,Hallazgo[],4,FALSE),"")</f>
        <v>0</v>
      </c>
      <c r="S123" s="151">
        <f>IFERROR(VLOOKUP(T123,Hallazgo[],5,FALSE),"")</f>
        <v>0</v>
      </c>
      <c r="T123" s="151">
        <f>'Acuario (Arribado - mortalidad)'!C223</f>
        <v>0</v>
      </c>
      <c r="U123" s="151">
        <f>'Acuario (Arribado - mortalidad)'!B223</f>
        <v>0</v>
      </c>
      <c r="V123" s="151" t="str">
        <f>'Acuario (Arribado - mortalidad)'!D223</f>
        <v/>
      </c>
      <c r="W123" s="151" t="str">
        <f>'Acuario (Arribado - mortalidad)'!E223</f>
        <v/>
      </c>
      <c r="X123" s="151">
        <f>'Acuario (Arribado - mortalidad)'!F223</f>
        <v>0</v>
      </c>
      <c r="Y123" s="151">
        <f>'Acuario (Arribado - mortalidad)'!H223</f>
        <v>0</v>
      </c>
      <c r="Z123" s="151">
        <f>'Acuario (Arribado - mortalidad)'!I223</f>
        <v>0</v>
      </c>
      <c r="AA123" s="151">
        <f>'Acuario (Arribado - mortalidad)'!J223</f>
        <v>0</v>
      </c>
      <c r="AB123" s="151" t="str">
        <f>'Acuario (Arribado - mortalidad)'!K223</f>
        <v/>
      </c>
      <c r="AC123" s="320" t="str">
        <f>IFERROR(('Acuario (Arribado - mortalidad)'!K223/DatosAll[[#This Row],[N_INDIVIDUOS]])*100,"")</f>
        <v/>
      </c>
      <c r="AD123" s="320" t="str">
        <f>IFERROR(('Acuario (Arribado - mortalidad)'!O223/DatosAll[[#This Row],[N_INDIVIDUOS]])*100,"")</f>
        <v/>
      </c>
      <c r="AE123" s="320" t="str">
        <f>IFERROR(('Acuario (Arribado - mortalidad)'!BG223/DatosAll[[#This Row],[N_INDIVIDUOS]])*100,"")</f>
        <v/>
      </c>
      <c r="AF123" s="320" t="str">
        <f>IFERROR(('Acuario (Arribado - mortalidad)'!BH223/DatosAll[[#This Row],[N_INDIVIDUOS]])*100,"")</f>
        <v/>
      </c>
      <c r="AG123" s="151">
        <f>'Acuario (Arribado - mortalidad)'!M223</f>
        <v>0</v>
      </c>
      <c r="AH123" s="151" t="str">
        <f>'Acuario (Arribado - mortalidad)'!G223</f>
        <v/>
      </c>
      <c r="AI123" s="151">
        <f>'Acuario (Arribado - mortalidad)'!O223</f>
        <v>0</v>
      </c>
      <c r="AJ123" s="151">
        <f>'Acuario (Arribado - mortalidad)'!P223</f>
        <v>0</v>
      </c>
      <c r="AK123" s="151">
        <f>'Acuario (Arribado - mortalidad)'!Q223</f>
        <v>0</v>
      </c>
      <c r="AL123" s="151">
        <f>'Acuario (Arribado - mortalidad)'!R223</f>
        <v>0</v>
      </c>
      <c r="AM123" s="151">
        <f>'Acuario (Arribado - mortalidad)'!S223</f>
        <v>0</v>
      </c>
      <c r="AN123" s="151">
        <f>'Acuario (Arribado - mortalidad)'!T223</f>
        <v>0</v>
      </c>
      <c r="AO123" s="151">
        <f>'Acuario (Arribado - mortalidad)'!U223</f>
        <v>0</v>
      </c>
      <c r="AP123" s="151">
        <f>'Acuario (Arribado - mortalidad)'!V223</f>
        <v>0</v>
      </c>
      <c r="AQ123" s="151">
        <f>'Acuario (Arribado - mortalidad)'!W223</f>
        <v>0</v>
      </c>
      <c r="AR123" s="151">
        <f>'Acuario (Arribado - mortalidad)'!X223</f>
        <v>0</v>
      </c>
      <c r="AS123" s="151">
        <f>'Acuario (Arribado - mortalidad)'!Y223</f>
        <v>0</v>
      </c>
      <c r="AT123" s="151">
        <f>'Acuario (Arribado - mortalidad)'!Z223</f>
        <v>0</v>
      </c>
      <c r="AU123" s="151">
        <f>'Acuario (Arribado - mortalidad)'!AA223</f>
        <v>0</v>
      </c>
      <c r="AV123" s="151">
        <f>'Acuario (Arribado - mortalidad)'!AB223</f>
        <v>0</v>
      </c>
      <c r="AW123" s="151">
        <f>'Acuario (Arribado - mortalidad)'!AC223</f>
        <v>0</v>
      </c>
      <c r="AX123" s="151">
        <f>'Acuario (Arribado - mortalidad)'!AD223</f>
        <v>0</v>
      </c>
      <c r="AY123" s="151">
        <f>'Acuario (Arribado - mortalidad)'!AE223</f>
        <v>0</v>
      </c>
      <c r="AZ123" s="151">
        <f>'Acuario (Arribado - mortalidad)'!AF223</f>
        <v>0</v>
      </c>
      <c r="BA123" s="151">
        <f>'Acuario (Arribado - mortalidad)'!AG223</f>
        <v>0</v>
      </c>
      <c r="BB123" s="151">
        <f>'Acuario (Arribado - mortalidad)'!AH223</f>
        <v>0</v>
      </c>
      <c r="BC123" s="151">
        <f>'Acuario (Arribado - mortalidad)'!AI223</f>
        <v>0</v>
      </c>
      <c r="BD123" s="151">
        <f>'Acuario (Arribado - mortalidad)'!AJ223</f>
        <v>0</v>
      </c>
      <c r="BE123" s="151">
        <f>'Acuario (Arribado - mortalidad)'!AK223</f>
        <v>0</v>
      </c>
      <c r="BF123" s="151">
        <f>'Acuario (Arribado - mortalidad)'!AL223</f>
        <v>0</v>
      </c>
      <c r="BG123" s="151">
        <f>'Acuario (Arribado - mortalidad)'!AM223</f>
        <v>0</v>
      </c>
      <c r="BH123" s="151">
        <f>'Acuario (Arribado - mortalidad)'!AN223</f>
        <v>0</v>
      </c>
      <c r="BI123" s="151">
        <f>'Acuario (Arribado - mortalidad)'!AO223</f>
        <v>0</v>
      </c>
      <c r="BJ123" s="151">
        <f>'Acuario (Arribado - mortalidad)'!AP223</f>
        <v>0</v>
      </c>
      <c r="BK123" s="151">
        <f>'Acuario (Arribado - mortalidad)'!AQ223</f>
        <v>0</v>
      </c>
      <c r="BL123" s="151">
        <f>'Acuario (Arribado - mortalidad)'!AR223</f>
        <v>0</v>
      </c>
      <c r="BM123" s="151" t="str">
        <f>'Acuario (Arribado - mortalidad)'!AS223</f>
        <v/>
      </c>
      <c r="BN123" s="151">
        <f>'Acuario (Arribado - mortalidad)'!AT223</f>
        <v>0</v>
      </c>
      <c r="BO123" s="151">
        <f>'Acuario (Arribado - mortalidad)'!AU223</f>
        <v>0</v>
      </c>
      <c r="BP123" s="151">
        <f>'Acuario (Arribado - mortalidad)'!AV223</f>
        <v>0</v>
      </c>
      <c r="BQ123" s="151" t="str">
        <f>'Acuario (Arribado - mortalidad)'!AW223</f>
        <v/>
      </c>
      <c r="BR123" s="151">
        <f>'Acuario (Arribado - mortalidad)'!AX223</f>
        <v>0</v>
      </c>
      <c r="BS123" s="151">
        <f>'Acuario (Arribado - mortalidad)'!AY223</f>
        <v>0</v>
      </c>
      <c r="BT123" s="151" t="str">
        <f>'Acuario (Arribado - mortalidad)'!AZ223</f>
        <v/>
      </c>
      <c r="BU123" s="151" t="str">
        <f>'Acuario (Arribado - mortalidad)'!BA223</f>
        <v/>
      </c>
      <c r="BV123" s="151" t="str">
        <f>'Acuario (Arribado - mortalidad)'!BB223</f>
        <v/>
      </c>
      <c r="BW123" s="151" t="str">
        <f>'Acuario (Arribado - mortalidad)'!BC223</f>
        <v/>
      </c>
      <c r="BX123" s="151">
        <f>'Acuario (Arribado - mortalidad)'!BD223</f>
        <v>0</v>
      </c>
      <c r="BY123" s="151" t="str">
        <f>'Acuario (Arribado - mortalidad)'!BE223</f>
        <v/>
      </c>
      <c r="BZ123" s="22" t="str">
        <f>'Acuario (Arribado - mortalidad)'!BF223</f>
        <v/>
      </c>
      <c r="CA123" s="151" t="str">
        <f>IF(U123&lt;&gt;0,'Acuario (Arribado - mortalidad)'!$M$5,"")</f>
        <v/>
      </c>
    </row>
    <row r="124" spans="1:79" x14ac:dyDescent="0.25">
      <c r="A124" s="313" t="str">
        <f>IF(U124&lt;&gt;0,'ORDEN DE CUARENTENA'!$AE$2,"")</f>
        <v/>
      </c>
      <c r="B124" s="184" t="str">
        <f>IF(U124&lt;&gt;0,'ORDEN DE CUARENTENA'!$AE$3,"")</f>
        <v/>
      </c>
      <c r="C124" s="168" t="str">
        <f t="shared" si="3"/>
        <v/>
      </c>
      <c r="D124" s="315" t="str">
        <f>IF(U124&lt;&gt;0,'ORDEN DE CUARENTENA'!$I$6,"")</f>
        <v/>
      </c>
      <c r="E124" s="168" t="str">
        <f>IF(U124&lt;&gt;0,TEXT('ORDEN DE CUARENTENA'!$I$6,"aaa"),"")</f>
        <v/>
      </c>
      <c r="F124" s="167" t="str">
        <f>IF(U124&lt;&gt;0,TEXT('ORDEN DE CUARENTENA'!$I$6,"dd"),"")</f>
        <v/>
      </c>
      <c r="G124" s="166" t="str">
        <f>IF(U124&lt;&gt;0,TEXT('ORDEN DE CUARENTENA'!$I$6,"mm"),"")</f>
        <v/>
      </c>
      <c r="H124" s="165" t="str">
        <f>IF(U124&lt;&gt;0,TEXT('ORDEN DE CUARENTENA'!$I$6,"yyy"),"")</f>
        <v/>
      </c>
      <c r="I124" s="151" t="str">
        <f>IF(U124&lt;&gt;0,'ORDEN DE CUARENTENA'!$H$7,"")</f>
        <v/>
      </c>
      <c r="J124" s="151" t="str">
        <f>IF(U124&lt;&gt;0,'ORDEN DE CUARENTENA'!$H$9,"")</f>
        <v/>
      </c>
      <c r="K124" s="151" t="str">
        <f>IF(U124&lt;&gt;0,'ORDEN DE CUARENTENA'!$Q$9,"")</f>
        <v/>
      </c>
      <c r="L124" s="151" t="str">
        <f>IFERROR(VLOOKUP(U124,Item[],4,FALSE),IFERROR(VLOOKUP(U124,Item2[],4,FALSE),""))</f>
        <v/>
      </c>
      <c r="M124" s="151" t="str">
        <f>IFERROR(VLOOKUP(U124,Item[],5,FALSE),IFERROR(VLOOKUP(U124,Item2[],5,FALSE),""))</f>
        <v/>
      </c>
      <c r="N124" s="151" t="str">
        <f>IFERROR(VLOOKUP(W124,SuscepEARs[],2,FALSE),"")</f>
        <v/>
      </c>
      <c r="O124" s="151" t="str">
        <f>IFERROR(VLOOKUP(DatosAll[[#This Row],[ESPECIE]],CITES[],2,FALSE),"")</f>
        <v/>
      </c>
      <c r="P124" s="151">
        <f>IFERROR(VLOOKUP(T124,Hallazgo[],2,FALSE),"")</f>
        <v>0</v>
      </c>
      <c r="Q124" s="151">
        <f>IFERROR(VLOOKUP(T124,Hallazgo[],3,FALSE),"")</f>
        <v>0</v>
      </c>
      <c r="R124" s="151">
        <f>IFERROR(VLOOKUP(T124,Hallazgo[],4,FALSE),"")</f>
        <v>0</v>
      </c>
      <c r="S124" s="151">
        <f>IFERROR(VLOOKUP(T124,Hallazgo[],5,FALSE),"")</f>
        <v>0</v>
      </c>
      <c r="T124" s="151">
        <f>'Acuario (Arribado - mortalidad)'!C224</f>
        <v>0</v>
      </c>
      <c r="U124" s="151">
        <f>'Acuario (Arribado - mortalidad)'!B224</f>
        <v>0</v>
      </c>
      <c r="V124" s="151" t="str">
        <f>'Acuario (Arribado - mortalidad)'!D224</f>
        <v/>
      </c>
      <c r="W124" s="151" t="str">
        <f>'Acuario (Arribado - mortalidad)'!E224</f>
        <v/>
      </c>
      <c r="X124" s="151">
        <f>'Acuario (Arribado - mortalidad)'!F224</f>
        <v>0</v>
      </c>
      <c r="Y124" s="151">
        <f>'Acuario (Arribado - mortalidad)'!H224</f>
        <v>0</v>
      </c>
      <c r="Z124" s="151">
        <f>'Acuario (Arribado - mortalidad)'!I224</f>
        <v>0</v>
      </c>
      <c r="AA124" s="151">
        <f>'Acuario (Arribado - mortalidad)'!J224</f>
        <v>0</v>
      </c>
      <c r="AB124" s="151" t="str">
        <f>'Acuario (Arribado - mortalidad)'!K224</f>
        <v/>
      </c>
      <c r="AC124" s="320" t="str">
        <f>IFERROR(('Acuario (Arribado - mortalidad)'!K224/DatosAll[[#This Row],[N_INDIVIDUOS]])*100,"")</f>
        <v/>
      </c>
      <c r="AD124" s="320" t="str">
        <f>IFERROR(('Acuario (Arribado - mortalidad)'!O224/DatosAll[[#This Row],[N_INDIVIDUOS]])*100,"")</f>
        <v/>
      </c>
      <c r="AE124" s="320" t="str">
        <f>IFERROR(('Acuario (Arribado - mortalidad)'!BG224/DatosAll[[#This Row],[N_INDIVIDUOS]])*100,"")</f>
        <v/>
      </c>
      <c r="AF124" s="320" t="str">
        <f>IFERROR(('Acuario (Arribado - mortalidad)'!BH224/DatosAll[[#This Row],[N_INDIVIDUOS]])*100,"")</f>
        <v/>
      </c>
      <c r="AG124" s="151">
        <f>'Acuario (Arribado - mortalidad)'!M224</f>
        <v>0</v>
      </c>
      <c r="AH124" s="151" t="str">
        <f>'Acuario (Arribado - mortalidad)'!G224</f>
        <v/>
      </c>
      <c r="AI124" s="151">
        <f>'Acuario (Arribado - mortalidad)'!O224</f>
        <v>0</v>
      </c>
      <c r="AJ124" s="151">
        <f>'Acuario (Arribado - mortalidad)'!P224</f>
        <v>0</v>
      </c>
      <c r="AK124" s="151">
        <f>'Acuario (Arribado - mortalidad)'!Q224</f>
        <v>0</v>
      </c>
      <c r="AL124" s="151">
        <f>'Acuario (Arribado - mortalidad)'!R224</f>
        <v>0</v>
      </c>
      <c r="AM124" s="151">
        <f>'Acuario (Arribado - mortalidad)'!S224</f>
        <v>0</v>
      </c>
      <c r="AN124" s="151">
        <f>'Acuario (Arribado - mortalidad)'!T224</f>
        <v>0</v>
      </c>
      <c r="AO124" s="151">
        <f>'Acuario (Arribado - mortalidad)'!U224</f>
        <v>0</v>
      </c>
      <c r="AP124" s="151">
        <f>'Acuario (Arribado - mortalidad)'!V224</f>
        <v>0</v>
      </c>
      <c r="AQ124" s="151">
        <f>'Acuario (Arribado - mortalidad)'!W224</f>
        <v>0</v>
      </c>
      <c r="AR124" s="151">
        <f>'Acuario (Arribado - mortalidad)'!X224</f>
        <v>0</v>
      </c>
      <c r="AS124" s="151">
        <f>'Acuario (Arribado - mortalidad)'!Y224</f>
        <v>0</v>
      </c>
      <c r="AT124" s="151">
        <f>'Acuario (Arribado - mortalidad)'!Z224</f>
        <v>0</v>
      </c>
      <c r="AU124" s="151">
        <f>'Acuario (Arribado - mortalidad)'!AA224</f>
        <v>0</v>
      </c>
      <c r="AV124" s="151">
        <f>'Acuario (Arribado - mortalidad)'!AB224</f>
        <v>0</v>
      </c>
      <c r="AW124" s="151">
        <f>'Acuario (Arribado - mortalidad)'!AC224</f>
        <v>0</v>
      </c>
      <c r="AX124" s="151">
        <f>'Acuario (Arribado - mortalidad)'!AD224</f>
        <v>0</v>
      </c>
      <c r="AY124" s="151">
        <f>'Acuario (Arribado - mortalidad)'!AE224</f>
        <v>0</v>
      </c>
      <c r="AZ124" s="151">
        <f>'Acuario (Arribado - mortalidad)'!AF224</f>
        <v>0</v>
      </c>
      <c r="BA124" s="151">
        <f>'Acuario (Arribado - mortalidad)'!AG224</f>
        <v>0</v>
      </c>
      <c r="BB124" s="151">
        <f>'Acuario (Arribado - mortalidad)'!AH224</f>
        <v>0</v>
      </c>
      <c r="BC124" s="151">
        <f>'Acuario (Arribado - mortalidad)'!AI224</f>
        <v>0</v>
      </c>
      <c r="BD124" s="151">
        <f>'Acuario (Arribado - mortalidad)'!AJ224</f>
        <v>0</v>
      </c>
      <c r="BE124" s="151">
        <f>'Acuario (Arribado - mortalidad)'!AK224</f>
        <v>0</v>
      </c>
      <c r="BF124" s="151">
        <f>'Acuario (Arribado - mortalidad)'!AL224</f>
        <v>0</v>
      </c>
      <c r="BG124" s="151">
        <f>'Acuario (Arribado - mortalidad)'!AM224</f>
        <v>0</v>
      </c>
      <c r="BH124" s="151">
        <f>'Acuario (Arribado - mortalidad)'!AN224</f>
        <v>0</v>
      </c>
      <c r="BI124" s="151">
        <f>'Acuario (Arribado - mortalidad)'!AO224</f>
        <v>0</v>
      </c>
      <c r="BJ124" s="151">
        <f>'Acuario (Arribado - mortalidad)'!AP224</f>
        <v>0</v>
      </c>
      <c r="BK124" s="151">
        <f>'Acuario (Arribado - mortalidad)'!AQ224</f>
        <v>0</v>
      </c>
      <c r="BL124" s="151">
        <f>'Acuario (Arribado - mortalidad)'!AR224</f>
        <v>0</v>
      </c>
      <c r="BM124" s="151" t="str">
        <f>'Acuario (Arribado - mortalidad)'!AS224</f>
        <v/>
      </c>
      <c r="BN124" s="151">
        <f>'Acuario (Arribado - mortalidad)'!AT224</f>
        <v>0</v>
      </c>
      <c r="BO124" s="151">
        <f>'Acuario (Arribado - mortalidad)'!AU224</f>
        <v>0</v>
      </c>
      <c r="BP124" s="151">
        <f>'Acuario (Arribado - mortalidad)'!AV224</f>
        <v>0</v>
      </c>
      <c r="BQ124" s="151" t="str">
        <f>'Acuario (Arribado - mortalidad)'!AW224</f>
        <v/>
      </c>
      <c r="BR124" s="151">
        <f>'Acuario (Arribado - mortalidad)'!AX224</f>
        <v>0</v>
      </c>
      <c r="BS124" s="151">
        <f>'Acuario (Arribado - mortalidad)'!AY224</f>
        <v>0</v>
      </c>
      <c r="BT124" s="151" t="str">
        <f>'Acuario (Arribado - mortalidad)'!AZ224</f>
        <v/>
      </c>
      <c r="BU124" s="151" t="str">
        <f>'Acuario (Arribado - mortalidad)'!BA224</f>
        <v/>
      </c>
      <c r="BV124" s="151" t="str">
        <f>'Acuario (Arribado - mortalidad)'!BB224</f>
        <v/>
      </c>
      <c r="BW124" s="151" t="str">
        <f>'Acuario (Arribado - mortalidad)'!BC224</f>
        <v/>
      </c>
      <c r="BX124" s="151">
        <f>'Acuario (Arribado - mortalidad)'!BD224</f>
        <v>0</v>
      </c>
      <c r="BY124" s="151" t="str">
        <f>'Acuario (Arribado - mortalidad)'!BE224</f>
        <v/>
      </c>
      <c r="BZ124" s="22" t="str">
        <f>'Acuario (Arribado - mortalidad)'!BF224</f>
        <v/>
      </c>
      <c r="CA124" s="151" t="str">
        <f>IF(U124&lt;&gt;0,'Acuario (Arribado - mortalidad)'!$M$5,"")</f>
        <v/>
      </c>
    </row>
    <row r="125" spans="1:79" x14ac:dyDescent="0.25">
      <c r="A125" s="313" t="str">
        <f>IF(U125&lt;&gt;0,'ORDEN DE CUARENTENA'!$AE$2,"")</f>
        <v/>
      </c>
      <c r="B125" s="184" t="str">
        <f>IF(U125&lt;&gt;0,'ORDEN DE CUARENTENA'!$AE$3,"")</f>
        <v/>
      </c>
      <c r="C125" s="168" t="str">
        <f t="shared" si="3"/>
        <v/>
      </c>
      <c r="D125" s="315" t="str">
        <f>IF(U125&lt;&gt;0,'ORDEN DE CUARENTENA'!$I$6,"")</f>
        <v/>
      </c>
      <c r="E125" s="168" t="str">
        <f>IF(U125&lt;&gt;0,TEXT('ORDEN DE CUARENTENA'!$I$6,"aaa"),"")</f>
        <v/>
      </c>
      <c r="F125" s="167" t="str">
        <f>IF(U125&lt;&gt;0,TEXT('ORDEN DE CUARENTENA'!$I$6,"dd"),"")</f>
        <v/>
      </c>
      <c r="G125" s="166" t="str">
        <f>IF(U125&lt;&gt;0,TEXT('ORDEN DE CUARENTENA'!$I$6,"mm"),"")</f>
        <v/>
      </c>
      <c r="H125" s="165" t="str">
        <f>IF(U125&lt;&gt;0,TEXT('ORDEN DE CUARENTENA'!$I$6,"yyy"),"")</f>
        <v/>
      </c>
      <c r="I125" s="151" t="str">
        <f>IF(U125&lt;&gt;0,'ORDEN DE CUARENTENA'!$H$7,"")</f>
        <v/>
      </c>
      <c r="J125" s="151" t="str">
        <f>IF(U125&lt;&gt;0,'ORDEN DE CUARENTENA'!$H$9,"")</f>
        <v/>
      </c>
      <c r="K125" s="151" t="str">
        <f>IF(U125&lt;&gt;0,'ORDEN DE CUARENTENA'!$Q$9,"")</f>
        <v/>
      </c>
      <c r="L125" s="151" t="str">
        <f>IFERROR(VLOOKUP(U125,Item[],4,FALSE),IFERROR(VLOOKUP(U125,Item2[],4,FALSE),""))</f>
        <v/>
      </c>
      <c r="M125" s="151" t="str">
        <f>IFERROR(VLOOKUP(U125,Item[],5,FALSE),IFERROR(VLOOKUP(U125,Item2[],5,FALSE),""))</f>
        <v/>
      </c>
      <c r="N125" s="151" t="str">
        <f>IFERROR(VLOOKUP(W125,SuscepEARs[],2,FALSE),"")</f>
        <v/>
      </c>
      <c r="O125" s="151" t="str">
        <f>IFERROR(VLOOKUP(DatosAll[[#This Row],[ESPECIE]],CITES[],2,FALSE),"")</f>
        <v/>
      </c>
      <c r="P125" s="151">
        <f>IFERROR(VLOOKUP(T125,Hallazgo[],2,FALSE),"")</f>
        <v>0</v>
      </c>
      <c r="Q125" s="151">
        <f>IFERROR(VLOOKUP(T125,Hallazgo[],3,FALSE),"")</f>
        <v>0</v>
      </c>
      <c r="R125" s="151">
        <f>IFERROR(VLOOKUP(T125,Hallazgo[],4,FALSE),"")</f>
        <v>0</v>
      </c>
      <c r="S125" s="151">
        <f>IFERROR(VLOOKUP(T125,Hallazgo[],5,FALSE),"")</f>
        <v>0</v>
      </c>
      <c r="T125" s="151">
        <f>'Acuario (Arribado - mortalidad)'!C225</f>
        <v>0</v>
      </c>
      <c r="U125" s="151">
        <f>'Acuario (Arribado - mortalidad)'!B225</f>
        <v>0</v>
      </c>
      <c r="V125" s="151" t="str">
        <f>'Acuario (Arribado - mortalidad)'!D225</f>
        <v/>
      </c>
      <c r="W125" s="151" t="str">
        <f>'Acuario (Arribado - mortalidad)'!E225</f>
        <v/>
      </c>
      <c r="X125" s="151">
        <f>'Acuario (Arribado - mortalidad)'!F225</f>
        <v>0</v>
      </c>
      <c r="Y125" s="151">
        <f>'Acuario (Arribado - mortalidad)'!H225</f>
        <v>0</v>
      </c>
      <c r="Z125" s="151">
        <f>'Acuario (Arribado - mortalidad)'!I225</f>
        <v>0</v>
      </c>
      <c r="AA125" s="151">
        <f>'Acuario (Arribado - mortalidad)'!J225</f>
        <v>0</v>
      </c>
      <c r="AB125" s="151" t="str">
        <f>'Acuario (Arribado - mortalidad)'!K225</f>
        <v/>
      </c>
      <c r="AC125" s="320" t="str">
        <f>IFERROR(('Acuario (Arribado - mortalidad)'!K225/DatosAll[[#This Row],[N_INDIVIDUOS]])*100,"")</f>
        <v/>
      </c>
      <c r="AD125" s="320" t="str">
        <f>IFERROR(('Acuario (Arribado - mortalidad)'!O225/DatosAll[[#This Row],[N_INDIVIDUOS]])*100,"")</f>
        <v/>
      </c>
      <c r="AE125" s="320" t="str">
        <f>IFERROR(('Acuario (Arribado - mortalidad)'!BG225/DatosAll[[#This Row],[N_INDIVIDUOS]])*100,"")</f>
        <v/>
      </c>
      <c r="AF125" s="320" t="str">
        <f>IFERROR(('Acuario (Arribado - mortalidad)'!BH225/DatosAll[[#This Row],[N_INDIVIDUOS]])*100,"")</f>
        <v/>
      </c>
      <c r="AG125" s="151">
        <f>'Acuario (Arribado - mortalidad)'!M225</f>
        <v>0</v>
      </c>
      <c r="AH125" s="151" t="str">
        <f>'Acuario (Arribado - mortalidad)'!G225</f>
        <v/>
      </c>
      <c r="AI125" s="151">
        <f>'Acuario (Arribado - mortalidad)'!O225</f>
        <v>0</v>
      </c>
      <c r="AJ125" s="151">
        <f>'Acuario (Arribado - mortalidad)'!P225</f>
        <v>0</v>
      </c>
      <c r="AK125" s="151">
        <f>'Acuario (Arribado - mortalidad)'!Q225</f>
        <v>0</v>
      </c>
      <c r="AL125" s="151">
        <f>'Acuario (Arribado - mortalidad)'!R225</f>
        <v>0</v>
      </c>
      <c r="AM125" s="151">
        <f>'Acuario (Arribado - mortalidad)'!S225</f>
        <v>0</v>
      </c>
      <c r="AN125" s="151">
        <f>'Acuario (Arribado - mortalidad)'!T225</f>
        <v>0</v>
      </c>
      <c r="AO125" s="151">
        <f>'Acuario (Arribado - mortalidad)'!U225</f>
        <v>0</v>
      </c>
      <c r="AP125" s="151">
        <f>'Acuario (Arribado - mortalidad)'!V225</f>
        <v>0</v>
      </c>
      <c r="AQ125" s="151">
        <f>'Acuario (Arribado - mortalidad)'!W225</f>
        <v>0</v>
      </c>
      <c r="AR125" s="151">
        <f>'Acuario (Arribado - mortalidad)'!X225</f>
        <v>0</v>
      </c>
      <c r="AS125" s="151">
        <f>'Acuario (Arribado - mortalidad)'!Y225</f>
        <v>0</v>
      </c>
      <c r="AT125" s="151">
        <f>'Acuario (Arribado - mortalidad)'!Z225</f>
        <v>0</v>
      </c>
      <c r="AU125" s="151">
        <f>'Acuario (Arribado - mortalidad)'!AA225</f>
        <v>0</v>
      </c>
      <c r="AV125" s="151">
        <f>'Acuario (Arribado - mortalidad)'!AB225</f>
        <v>0</v>
      </c>
      <c r="AW125" s="151">
        <f>'Acuario (Arribado - mortalidad)'!AC225</f>
        <v>0</v>
      </c>
      <c r="AX125" s="151">
        <f>'Acuario (Arribado - mortalidad)'!AD225</f>
        <v>0</v>
      </c>
      <c r="AY125" s="151">
        <f>'Acuario (Arribado - mortalidad)'!AE225</f>
        <v>0</v>
      </c>
      <c r="AZ125" s="151">
        <f>'Acuario (Arribado - mortalidad)'!AF225</f>
        <v>0</v>
      </c>
      <c r="BA125" s="151">
        <f>'Acuario (Arribado - mortalidad)'!AG225</f>
        <v>0</v>
      </c>
      <c r="BB125" s="151">
        <f>'Acuario (Arribado - mortalidad)'!AH225</f>
        <v>0</v>
      </c>
      <c r="BC125" s="151">
        <f>'Acuario (Arribado - mortalidad)'!AI225</f>
        <v>0</v>
      </c>
      <c r="BD125" s="151">
        <f>'Acuario (Arribado - mortalidad)'!AJ225</f>
        <v>0</v>
      </c>
      <c r="BE125" s="151">
        <f>'Acuario (Arribado - mortalidad)'!AK225</f>
        <v>0</v>
      </c>
      <c r="BF125" s="151">
        <f>'Acuario (Arribado - mortalidad)'!AL225</f>
        <v>0</v>
      </c>
      <c r="BG125" s="151">
        <f>'Acuario (Arribado - mortalidad)'!AM225</f>
        <v>0</v>
      </c>
      <c r="BH125" s="151">
        <f>'Acuario (Arribado - mortalidad)'!AN225</f>
        <v>0</v>
      </c>
      <c r="BI125" s="151">
        <f>'Acuario (Arribado - mortalidad)'!AO225</f>
        <v>0</v>
      </c>
      <c r="BJ125" s="151">
        <f>'Acuario (Arribado - mortalidad)'!AP225</f>
        <v>0</v>
      </c>
      <c r="BK125" s="151">
        <f>'Acuario (Arribado - mortalidad)'!AQ225</f>
        <v>0</v>
      </c>
      <c r="BL125" s="151">
        <f>'Acuario (Arribado - mortalidad)'!AR225</f>
        <v>0</v>
      </c>
      <c r="BM125" s="151" t="str">
        <f>'Acuario (Arribado - mortalidad)'!AS225</f>
        <v/>
      </c>
      <c r="BN125" s="151">
        <f>'Acuario (Arribado - mortalidad)'!AT225</f>
        <v>0</v>
      </c>
      <c r="BO125" s="151">
        <f>'Acuario (Arribado - mortalidad)'!AU225</f>
        <v>0</v>
      </c>
      <c r="BP125" s="151">
        <f>'Acuario (Arribado - mortalidad)'!AV225</f>
        <v>0</v>
      </c>
      <c r="BQ125" s="151" t="str">
        <f>'Acuario (Arribado - mortalidad)'!AW225</f>
        <v/>
      </c>
      <c r="BR125" s="151">
        <f>'Acuario (Arribado - mortalidad)'!AX225</f>
        <v>0</v>
      </c>
      <c r="BS125" s="151">
        <f>'Acuario (Arribado - mortalidad)'!AY225</f>
        <v>0</v>
      </c>
      <c r="BT125" s="151" t="str">
        <f>'Acuario (Arribado - mortalidad)'!AZ225</f>
        <v/>
      </c>
      <c r="BU125" s="151" t="str">
        <f>'Acuario (Arribado - mortalidad)'!BA225</f>
        <v/>
      </c>
      <c r="BV125" s="151" t="str">
        <f>'Acuario (Arribado - mortalidad)'!BB225</f>
        <v/>
      </c>
      <c r="BW125" s="151" t="str">
        <f>'Acuario (Arribado - mortalidad)'!BC225</f>
        <v/>
      </c>
      <c r="BX125" s="151">
        <f>'Acuario (Arribado - mortalidad)'!BD225</f>
        <v>0</v>
      </c>
      <c r="BY125" s="151" t="str">
        <f>'Acuario (Arribado - mortalidad)'!BE225</f>
        <v/>
      </c>
      <c r="BZ125" s="22" t="str">
        <f>'Acuario (Arribado - mortalidad)'!BF225</f>
        <v/>
      </c>
      <c r="CA125" s="151" t="str">
        <f>IF(U125&lt;&gt;0,'Acuario (Arribado - mortalidad)'!$M$5,"")</f>
        <v/>
      </c>
    </row>
    <row r="126" spans="1:79" x14ac:dyDescent="0.25">
      <c r="A126" s="313" t="str">
        <f>IF(U126&lt;&gt;0,'ORDEN DE CUARENTENA'!$AE$2,"")</f>
        <v/>
      </c>
      <c r="B126" s="184" t="str">
        <f>IF(U126&lt;&gt;0,'ORDEN DE CUARENTENA'!$AE$3,"")</f>
        <v/>
      </c>
      <c r="C126" s="168" t="str">
        <f t="shared" si="3"/>
        <v/>
      </c>
      <c r="D126" s="315" t="str">
        <f>IF(U126&lt;&gt;0,'ORDEN DE CUARENTENA'!$I$6,"")</f>
        <v/>
      </c>
      <c r="E126" s="168" t="str">
        <f>IF(U126&lt;&gt;0,TEXT('ORDEN DE CUARENTENA'!$I$6,"aaa"),"")</f>
        <v/>
      </c>
      <c r="F126" s="167" t="str">
        <f>IF(U126&lt;&gt;0,TEXT('ORDEN DE CUARENTENA'!$I$6,"dd"),"")</f>
        <v/>
      </c>
      <c r="G126" s="166" t="str">
        <f>IF(U126&lt;&gt;0,TEXT('ORDEN DE CUARENTENA'!$I$6,"mm"),"")</f>
        <v/>
      </c>
      <c r="H126" s="165" t="str">
        <f>IF(U126&lt;&gt;0,TEXT('ORDEN DE CUARENTENA'!$I$6,"yyy"),"")</f>
        <v/>
      </c>
      <c r="I126" s="151" t="str">
        <f>IF(U126&lt;&gt;0,'ORDEN DE CUARENTENA'!$H$7,"")</f>
        <v/>
      </c>
      <c r="J126" s="151" t="str">
        <f>IF(U126&lt;&gt;0,'ORDEN DE CUARENTENA'!$H$9,"")</f>
        <v/>
      </c>
      <c r="K126" s="151" t="str">
        <f>IF(U126&lt;&gt;0,'ORDEN DE CUARENTENA'!$Q$9,"")</f>
        <v/>
      </c>
      <c r="L126" s="151" t="str">
        <f>IFERROR(VLOOKUP(U126,Item[],4,FALSE),IFERROR(VLOOKUP(U126,Item2[],4,FALSE),""))</f>
        <v/>
      </c>
      <c r="M126" s="151" t="str">
        <f>IFERROR(VLOOKUP(U126,Item[],5,FALSE),IFERROR(VLOOKUP(U126,Item2[],5,FALSE),""))</f>
        <v/>
      </c>
      <c r="N126" s="151" t="str">
        <f>IFERROR(VLOOKUP(W126,SuscepEARs[],2,FALSE),"")</f>
        <v/>
      </c>
      <c r="O126" s="151" t="str">
        <f>IFERROR(VLOOKUP(DatosAll[[#This Row],[ESPECIE]],CITES[],2,FALSE),"")</f>
        <v/>
      </c>
      <c r="P126" s="151">
        <f>IFERROR(VLOOKUP(T126,Hallazgo[],2,FALSE),"")</f>
        <v>0</v>
      </c>
      <c r="Q126" s="151">
        <f>IFERROR(VLOOKUP(T126,Hallazgo[],3,FALSE),"")</f>
        <v>0</v>
      </c>
      <c r="R126" s="151">
        <f>IFERROR(VLOOKUP(T126,Hallazgo[],4,FALSE),"")</f>
        <v>0</v>
      </c>
      <c r="S126" s="151">
        <f>IFERROR(VLOOKUP(T126,Hallazgo[],5,FALSE),"")</f>
        <v>0</v>
      </c>
      <c r="T126" s="151">
        <f>'Acuario (Arribado - mortalidad)'!C226</f>
        <v>0</v>
      </c>
      <c r="U126" s="151">
        <f>'Acuario (Arribado - mortalidad)'!B226</f>
        <v>0</v>
      </c>
      <c r="V126" s="151" t="str">
        <f>'Acuario (Arribado - mortalidad)'!D226</f>
        <v/>
      </c>
      <c r="W126" s="151" t="str">
        <f>'Acuario (Arribado - mortalidad)'!E226</f>
        <v/>
      </c>
      <c r="X126" s="151">
        <f>'Acuario (Arribado - mortalidad)'!F226</f>
        <v>0</v>
      </c>
      <c r="Y126" s="151">
        <f>'Acuario (Arribado - mortalidad)'!H226</f>
        <v>0</v>
      </c>
      <c r="Z126" s="151">
        <f>'Acuario (Arribado - mortalidad)'!I226</f>
        <v>0</v>
      </c>
      <c r="AA126" s="151">
        <f>'Acuario (Arribado - mortalidad)'!J226</f>
        <v>0</v>
      </c>
      <c r="AB126" s="151" t="str">
        <f>'Acuario (Arribado - mortalidad)'!K226</f>
        <v/>
      </c>
      <c r="AC126" s="320" t="str">
        <f>IFERROR(('Acuario (Arribado - mortalidad)'!K226/DatosAll[[#This Row],[N_INDIVIDUOS]])*100,"")</f>
        <v/>
      </c>
      <c r="AD126" s="320" t="str">
        <f>IFERROR(('Acuario (Arribado - mortalidad)'!O226/DatosAll[[#This Row],[N_INDIVIDUOS]])*100,"")</f>
        <v/>
      </c>
      <c r="AE126" s="320" t="str">
        <f>IFERROR(('Acuario (Arribado - mortalidad)'!BG226/DatosAll[[#This Row],[N_INDIVIDUOS]])*100,"")</f>
        <v/>
      </c>
      <c r="AF126" s="320" t="str">
        <f>IFERROR(('Acuario (Arribado - mortalidad)'!BH226/DatosAll[[#This Row],[N_INDIVIDUOS]])*100,"")</f>
        <v/>
      </c>
      <c r="AG126" s="151">
        <f>'Acuario (Arribado - mortalidad)'!M226</f>
        <v>0</v>
      </c>
      <c r="AH126" s="151" t="str">
        <f>'Acuario (Arribado - mortalidad)'!G226</f>
        <v/>
      </c>
      <c r="AI126" s="151">
        <f>'Acuario (Arribado - mortalidad)'!O226</f>
        <v>0</v>
      </c>
      <c r="AJ126" s="151">
        <f>'Acuario (Arribado - mortalidad)'!P226</f>
        <v>0</v>
      </c>
      <c r="AK126" s="151">
        <f>'Acuario (Arribado - mortalidad)'!Q226</f>
        <v>0</v>
      </c>
      <c r="AL126" s="151">
        <f>'Acuario (Arribado - mortalidad)'!R226</f>
        <v>0</v>
      </c>
      <c r="AM126" s="151">
        <f>'Acuario (Arribado - mortalidad)'!S226</f>
        <v>0</v>
      </c>
      <c r="AN126" s="151">
        <f>'Acuario (Arribado - mortalidad)'!T226</f>
        <v>0</v>
      </c>
      <c r="AO126" s="151">
        <f>'Acuario (Arribado - mortalidad)'!U226</f>
        <v>0</v>
      </c>
      <c r="AP126" s="151">
        <f>'Acuario (Arribado - mortalidad)'!V226</f>
        <v>0</v>
      </c>
      <c r="AQ126" s="151">
        <f>'Acuario (Arribado - mortalidad)'!W226</f>
        <v>0</v>
      </c>
      <c r="AR126" s="151">
        <f>'Acuario (Arribado - mortalidad)'!X226</f>
        <v>0</v>
      </c>
      <c r="AS126" s="151">
        <f>'Acuario (Arribado - mortalidad)'!Y226</f>
        <v>0</v>
      </c>
      <c r="AT126" s="151">
        <f>'Acuario (Arribado - mortalidad)'!Z226</f>
        <v>0</v>
      </c>
      <c r="AU126" s="151">
        <f>'Acuario (Arribado - mortalidad)'!AA226</f>
        <v>0</v>
      </c>
      <c r="AV126" s="151">
        <f>'Acuario (Arribado - mortalidad)'!AB226</f>
        <v>0</v>
      </c>
      <c r="AW126" s="151">
        <f>'Acuario (Arribado - mortalidad)'!AC226</f>
        <v>0</v>
      </c>
      <c r="AX126" s="151">
        <f>'Acuario (Arribado - mortalidad)'!AD226</f>
        <v>0</v>
      </c>
      <c r="AY126" s="151">
        <f>'Acuario (Arribado - mortalidad)'!AE226</f>
        <v>0</v>
      </c>
      <c r="AZ126" s="151">
        <f>'Acuario (Arribado - mortalidad)'!AF226</f>
        <v>0</v>
      </c>
      <c r="BA126" s="151">
        <f>'Acuario (Arribado - mortalidad)'!AG226</f>
        <v>0</v>
      </c>
      <c r="BB126" s="151">
        <f>'Acuario (Arribado - mortalidad)'!AH226</f>
        <v>0</v>
      </c>
      <c r="BC126" s="151">
        <f>'Acuario (Arribado - mortalidad)'!AI226</f>
        <v>0</v>
      </c>
      <c r="BD126" s="151">
        <f>'Acuario (Arribado - mortalidad)'!AJ226</f>
        <v>0</v>
      </c>
      <c r="BE126" s="151">
        <f>'Acuario (Arribado - mortalidad)'!AK226</f>
        <v>0</v>
      </c>
      <c r="BF126" s="151">
        <f>'Acuario (Arribado - mortalidad)'!AL226</f>
        <v>0</v>
      </c>
      <c r="BG126" s="151">
        <f>'Acuario (Arribado - mortalidad)'!AM226</f>
        <v>0</v>
      </c>
      <c r="BH126" s="151">
        <f>'Acuario (Arribado - mortalidad)'!AN226</f>
        <v>0</v>
      </c>
      <c r="BI126" s="151">
        <f>'Acuario (Arribado - mortalidad)'!AO226</f>
        <v>0</v>
      </c>
      <c r="BJ126" s="151">
        <f>'Acuario (Arribado - mortalidad)'!AP226</f>
        <v>0</v>
      </c>
      <c r="BK126" s="151">
        <f>'Acuario (Arribado - mortalidad)'!AQ226</f>
        <v>0</v>
      </c>
      <c r="BL126" s="151">
        <f>'Acuario (Arribado - mortalidad)'!AR226</f>
        <v>0</v>
      </c>
      <c r="BM126" s="151" t="str">
        <f>'Acuario (Arribado - mortalidad)'!AS226</f>
        <v/>
      </c>
      <c r="BN126" s="151">
        <f>'Acuario (Arribado - mortalidad)'!AT226</f>
        <v>0</v>
      </c>
      <c r="BO126" s="151">
        <f>'Acuario (Arribado - mortalidad)'!AU226</f>
        <v>0</v>
      </c>
      <c r="BP126" s="151">
        <f>'Acuario (Arribado - mortalidad)'!AV226</f>
        <v>0</v>
      </c>
      <c r="BQ126" s="151" t="str">
        <f>'Acuario (Arribado - mortalidad)'!AW226</f>
        <v/>
      </c>
      <c r="BR126" s="151">
        <f>'Acuario (Arribado - mortalidad)'!AX226</f>
        <v>0</v>
      </c>
      <c r="BS126" s="151">
        <f>'Acuario (Arribado - mortalidad)'!AY226</f>
        <v>0</v>
      </c>
      <c r="BT126" s="151" t="str">
        <f>'Acuario (Arribado - mortalidad)'!AZ226</f>
        <v/>
      </c>
      <c r="BU126" s="151" t="str">
        <f>'Acuario (Arribado - mortalidad)'!BA226</f>
        <v/>
      </c>
      <c r="BV126" s="151" t="str">
        <f>'Acuario (Arribado - mortalidad)'!BB226</f>
        <v/>
      </c>
      <c r="BW126" s="151" t="str">
        <f>'Acuario (Arribado - mortalidad)'!BC226</f>
        <v/>
      </c>
      <c r="BX126" s="151">
        <f>'Acuario (Arribado - mortalidad)'!BD226</f>
        <v>0</v>
      </c>
      <c r="BY126" s="151" t="str">
        <f>'Acuario (Arribado - mortalidad)'!BE226</f>
        <v/>
      </c>
      <c r="BZ126" s="22" t="str">
        <f>'Acuario (Arribado - mortalidad)'!BF226</f>
        <v/>
      </c>
      <c r="CA126" s="151" t="str">
        <f>IF(U126&lt;&gt;0,'Acuario (Arribado - mortalidad)'!$M$5,"")</f>
        <v/>
      </c>
    </row>
    <row r="127" spans="1:79" x14ac:dyDescent="0.25">
      <c r="A127" s="313" t="str">
        <f>IF(U127&lt;&gt;0,'ORDEN DE CUARENTENA'!$AE$2,"")</f>
        <v/>
      </c>
      <c r="B127" s="184" t="str">
        <f>IF(U127&lt;&gt;0,'ORDEN DE CUARENTENA'!$AE$3,"")</f>
        <v/>
      </c>
      <c r="C127" s="168" t="str">
        <f t="shared" si="3"/>
        <v/>
      </c>
      <c r="D127" s="315" t="str">
        <f>IF(U127&lt;&gt;0,'ORDEN DE CUARENTENA'!$I$6,"")</f>
        <v/>
      </c>
      <c r="E127" s="168" t="str">
        <f>IF(U127&lt;&gt;0,TEXT('ORDEN DE CUARENTENA'!$I$6,"aaa"),"")</f>
        <v/>
      </c>
      <c r="F127" s="167" t="str">
        <f>IF(U127&lt;&gt;0,TEXT('ORDEN DE CUARENTENA'!$I$6,"dd"),"")</f>
        <v/>
      </c>
      <c r="G127" s="166" t="str">
        <f>IF(U127&lt;&gt;0,TEXT('ORDEN DE CUARENTENA'!$I$6,"mm"),"")</f>
        <v/>
      </c>
      <c r="H127" s="165" t="str">
        <f>IF(U127&lt;&gt;0,TEXT('ORDEN DE CUARENTENA'!$I$6,"yyy"),"")</f>
        <v/>
      </c>
      <c r="I127" s="151" t="str">
        <f>IF(U127&lt;&gt;0,'ORDEN DE CUARENTENA'!$H$7,"")</f>
        <v/>
      </c>
      <c r="J127" s="151" t="str">
        <f>IF(U127&lt;&gt;0,'ORDEN DE CUARENTENA'!$H$9,"")</f>
        <v/>
      </c>
      <c r="K127" s="151" t="str">
        <f>IF(U127&lt;&gt;0,'ORDEN DE CUARENTENA'!$Q$9,"")</f>
        <v/>
      </c>
      <c r="L127" s="151" t="str">
        <f>IFERROR(VLOOKUP(U127,Item[],4,FALSE),IFERROR(VLOOKUP(U127,Item2[],4,FALSE),""))</f>
        <v/>
      </c>
      <c r="M127" s="151" t="str">
        <f>IFERROR(VLOOKUP(U127,Item[],5,FALSE),IFERROR(VLOOKUP(U127,Item2[],5,FALSE),""))</f>
        <v/>
      </c>
      <c r="N127" s="151" t="str">
        <f>IFERROR(VLOOKUP(W127,SuscepEARs[],2,FALSE),"")</f>
        <v/>
      </c>
      <c r="O127" s="151" t="str">
        <f>IFERROR(VLOOKUP(DatosAll[[#This Row],[ESPECIE]],CITES[],2,FALSE),"")</f>
        <v/>
      </c>
      <c r="P127" s="151">
        <f>IFERROR(VLOOKUP(T127,Hallazgo[],2,FALSE),"")</f>
        <v>0</v>
      </c>
      <c r="Q127" s="151">
        <f>IFERROR(VLOOKUP(T127,Hallazgo[],3,FALSE),"")</f>
        <v>0</v>
      </c>
      <c r="R127" s="151">
        <f>IFERROR(VLOOKUP(T127,Hallazgo[],4,FALSE),"")</f>
        <v>0</v>
      </c>
      <c r="S127" s="151">
        <f>IFERROR(VLOOKUP(T127,Hallazgo[],5,FALSE),"")</f>
        <v>0</v>
      </c>
      <c r="T127" s="151">
        <f>'Acuario (Arribado - mortalidad)'!C227</f>
        <v>0</v>
      </c>
      <c r="U127" s="151">
        <f>'Acuario (Arribado - mortalidad)'!B227</f>
        <v>0</v>
      </c>
      <c r="V127" s="151" t="str">
        <f>'Acuario (Arribado - mortalidad)'!D227</f>
        <v/>
      </c>
      <c r="W127" s="151" t="str">
        <f>'Acuario (Arribado - mortalidad)'!E227</f>
        <v/>
      </c>
      <c r="X127" s="151">
        <f>'Acuario (Arribado - mortalidad)'!F227</f>
        <v>0</v>
      </c>
      <c r="Y127" s="151">
        <f>'Acuario (Arribado - mortalidad)'!H227</f>
        <v>0</v>
      </c>
      <c r="Z127" s="151">
        <f>'Acuario (Arribado - mortalidad)'!I227</f>
        <v>0</v>
      </c>
      <c r="AA127" s="151">
        <f>'Acuario (Arribado - mortalidad)'!J227</f>
        <v>0</v>
      </c>
      <c r="AB127" s="151" t="str">
        <f>'Acuario (Arribado - mortalidad)'!K227</f>
        <v/>
      </c>
      <c r="AC127" s="320" t="str">
        <f>IFERROR(('Acuario (Arribado - mortalidad)'!K227/DatosAll[[#This Row],[N_INDIVIDUOS]])*100,"")</f>
        <v/>
      </c>
      <c r="AD127" s="320" t="str">
        <f>IFERROR(('Acuario (Arribado - mortalidad)'!O227/DatosAll[[#This Row],[N_INDIVIDUOS]])*100,"")</f>
        <v/>
      </c>
      <c r="AE127" s="320" t="str">
        <f>IFERROR(('Acuario (Arribado - mortalidad)'!BG227/DatosAll[[#This Row],[N_INDIVIDUOS]])*100,"")</f>
        <v/>
      </c>
      <c r="AF127" s="320" t="str">
        <f>IFERROR(('Acuario (Arribado - mortalidad)'!BH227/DatosAll[[#This Row],[N_INDIVIDUOS]])*100,"")</f>
        <v/>
      </c>
      <c r="AG127" s="151">
        <f>'Acuario (Arribado - mortalidad)'!M227</f>
        <v>0</v>
      </c>
      <c r="AH127" s="151" t="str">
        <f>'Acuario (Arribado - mortalidad)'!G227</f>
        <v/>
      </c>
      <c r="AI127" s="151">
        <f>'Acuario (Arribado - mortalidad)'!O227</f>
        <v>0</v>
      </c>
      <c r="AJ127" s="151">
        <f>'Acuario (Arribado - mortalidad)'!P227</f>
        <v>0</v>
      </c>
      <c r="AK127" s="151">
        <f>'Acuario (Arribado - mortalidad)'!Q227</f>
        <v>0</v>
      </c>
      <c r="AL127" s="151">
        <f>'Acuario (Arribado - mortalidad)'!R227</f>
        <v>0</v>
      </c>
      <c r="AM127" s="151">
        <f>'Acuario (Arribado - mortalidad)'!S227</f>
        <v>0</v>
      </c>
      <c r="AN127" s="151">
        <f>'Acuario (Arribado - mortalidad)'!T227</f>
        <v>0</v>
      </c>
      <c r="AO127" s="151">
        <f>'Acuario (Arribado - mortalidad)'!U227</f>
        <v>0</v>
      </c>
      <c r="AP127" s="151">
        <f>'Acuario (Arribado - mortalidad)'!V227</f>
        <v>0</v>
      </c>
      <c r="AQ127" s="151">
        <f>'Acuario (Arribado - mortalidad)'!W227</f>
        <v>0</v>
      </c>
      <c r="AR127" s="151">
        <f>'Acuario (Arribado - mortalidad)'!X227</f>
        <v>0</v>
      </c>
      <c r="AS127" s="151">
        <f>'Acuario (Arribado - mortalidad)'!Y227</f>
        <v>0</v>
      </c>
      <c r="AT127" s="151">
        <f>'Acuario (Arribado - mortalidad)'!Z227</f>
        <v>0</v>
      </c>
      <c r="AU127" s="151">
        <f>'Acuario (Arribado - mortalidad)'!AA227</f>
        <v>0</v>
      </c>
      <c r="AV127" s="151">
        <f>'Acuario (Arribado - mortalidad)'!AB227</f>
        <v>0</v>
      </c>
      <c r="AW127" s="151">
        <f>'Acuario (Arribado - mortalidad)'!AC227</f>
        <v>0</v>
      </c>
      <c r="AX127" s="151">
        <f>'Acuario (Arribado - mortalidad)'!AD227</f>
        <v>0</v>
      </c>
      <c r="AY127" s="151">
        <f>'Acuario (Arribado - mortalidad)'!AE227</f>
        <v>0</v>
      </c>
      <c r="AZ127" s="151">
        <f>'Acuario (Arribado - mortalidad)'!AF227</f>
        <v>0</v>
      </c>
      <c r="BA127" s="151">
        <f>'Acuario (Arribado - mortalidad)'!AG227</f>
        <v>0</v>
      </c>
      <c r="BB127" s="151">
        <f>'Acuario (Arribado - mortalidad)'!AH227</f>
        <v>0</v>
      </c>
      <c r="BC127" s="151">
        <f>'Acuario (Arribado - mortalidad)'!AI227</f>
        <v>0</v>
      </c>
      <c r="BD127" s="151">
        <f>'Acuario (Arribado - mortalidad)'!AJ227</f>
        <v>0</v>
      </c>
      <c r="BE127" s="151">
        <f>'Acuario (Arribado - mortalidad)'!AK227</f>
        <v>0</v>
      </c>
      <c r="BF127" s="151">
        <f>'Acuario (Arribado - mortalidad)'!AL227</f>
        <v>0</v>
      </c>
      <c r="BG127" s="151">
        <f>'Acuario (Arribado - mortalidad)'!AM227</f>
        <v>0</v>
      </c>
      <c r="BH127" s="151">
        <f>'Acuario (Arribado - mortalidad)'!AN227</f>
        <v>0</v>
      </c>
      <c r="BI127" s="151">
        <f>'Acuario (Arribado - mortalidad)'!AO227</f>
        <v>0</v>
      </c>
      <c r="BJ127" s="151">
        <f>'Acuario (Arribado - mortalidad)'!AP227</f>
        <v>0</v>
      </c>
      <c r="BK127" s="151">
        <f>'Acuario (Arribado - mortalidad)'!AQ227</f>
        <v>0</v>
      </c>
      <c r="BL127" s="151">
        <f>'Acuario (Arribado - mortalidad)'!AR227</f>
        <v>0</v>
      </c>
      <c r="BM127" s="151" t="str">
        <f>'Acuario (Arribado - mortalidad)'!AS227</f>
        <v/>
      </c>
      <c r="BN127" s="151">
        <f>'Acuario (Arribado - mortalidad)'!AT227</f>
        <v>0</v>
      </c>
      <c r="BO127" s="151">
        <f>'Acuario (Arribado - mortalidad)'!AU227</f>
        <v>0</v>
      </c>
      <c r="BP127" s="151">
        <f>'Acuario (Arribado - mortalidad)'!AV227</f>
        <v>0</v>
      </c>
      <c r="BQ127" s="151" t="str">
        <f>'Acuario (Arribado - mortalidad)'!AW227</f>
        <v/>
      </c>
      <c r="BR127" s="151">
        <f>'Acuario (Arribado - mortalidad)'!AX227</f>
        <v>0</v>
      </c>
      <c r="BS127" s="151">
        <f>'Acuario (Arribado - mortalidad)'!AY227</f>
        <v>0</v>
      </c>
      <c r="BT127" s="151" t="str">
        <f>'Acuario (Arribado - mortalidad)'!AZ227</f>
        <v/>
      </c>
      <c r="BU127" s="151" t="str">
        <f>'Acuario (Arribado - mortalidad)'!BA227</f>
        <v/>
      </c>
      <c r="BV127" s="151" t="str">
        <f>'Acuario (Arribado - mortalidad)'!BB227</f>
        <v/>
      </c>
      <c r="BW127" s="151" t="str">
        <f>'Acuario (Arribado - mortalidad)'!BC227</f>
        <v/>
      </c>
      <c r="BX127" s="151">
        <f>'Acuario (Arribado - mortalidad)'!BD227</f>
        <v>0</v>
      </c>
      <c r="BY127" s="151" t="str">
        <f>'Acuario (Arribado - mortalidad)'!BE227</f>
        <v/>
      </c>
      <c r="BZ127" s="22" t="str">
        <f>'Acuario (Arribado - mortalidad)'!BF227</f>
        <v/>
      </c>
      <c r="CA127" s="151" t="str">
        <f>IF(U127&lt;&gt;0,'Acuario (Arribado - mortalidad)'!$M$5,"")</f>
        <v/>
      </c>
    </row>
    <row r="128" spans="1:79" x14ac:dyDescent="0.25">
      <c r="A128" s="313" t="str">
        <f>IF(U128&lt;&gt;0,'ORDEN DE CUARENTENA'!$AE$2,"")</f>
        <v/>
      </c>
      <c r="B128" s="184" t="str">
        <f>IF(U128&lt;&gt;0,'ORDEN DE CUARENTENA'!$AE$3,"")</f>
        <v/>
      </c>
      <c r="C128" s="168" t="str">
        <f t="shared" si="3"/>
        <v/>
      </c>
      <c r="D128" s="315" t="str">
        <f>IF(U128&lt;&gt;0,'ORDEN DE CUARENTENA'!$I$6,"")</f>
        <v/>
      </c>
      <c r="E128" s="168" t="str">
        <f>IF(U128&lt;&gt;0,TEXT('ORDEN DE CUARENTENA'!$I$6,"aaa"),"")</f>
        <v/>
      </c>
      <c r="F128" s="167" t="str">
        <f>IF(U128&lt;&gt;0,TEXT('ORDEN DE CUARENTENA'!$I$6,"dd"),"")</f>
        <v/>
      </c>
      <c r="G128" s="166" t="str">
        <f>IF(U128&lt;&gt;0,TEXT('ORDEN DE CUARENTENA'!$I$6,"mm"),"")</f>
        <v/>
      </c>
      <c r="H128" s="165" t="str">
        <f>IF(U128&lt;&gt;0,TEXT('ORDEN DE CUARENTENA'!$I$6,"yyy"),"")</f>
        <v/>
      </c>
      <c r="I128" s="151" t="str">
        <f>IF(U128&lt;&gt;0,'ORDEN DE CUARENTENA'!$H$7,"")</f>
        <v/>
      </c>
      <c r="J128" s="151" t="str">
        <f>IF(U128&lt;&gt;0,'ORDEN DE CUARENTENA'!$H$9,"")</f>
        <v/>
      </c>
      <c r="K128" s="151" t="str">
        <f>IF(U128&lt;&gt;0,'ORDEN DE CUARENTENA'!$Q$9,"")</f>
        <v/>
      </c>
      <c r="L128" s="151" t="str">
        <f>IFERROR(VLOOKUP(U128,Item[],4,FALSE),IFERROR(VLOOKUP(U128,Item2[],4,FALSE),""))</f>
        <v/>
      </c>
      <c r="M128" s="151" t="str">
        <f>IFERROR(VLOOKUP(U128,Item[],5,FALSE),IFERROR(VLOOKUP(U128,Item2[],5,FALSE),""))</f>
        <v/>
      </c>
      <c r="N128" s="151" t="str">
        <f>IFERROR(VLOOKUP(W128,SuscepEARs[],2,FALSE),"")</f>
        <v/>
      </c>
      <c r="O128" s="151" t="str">
        <f>IFERROR(VLOOKUP(DatosAll[[#This Row],[ESPECIE]],CITES[],2,FALSE),"")</f>
        <v/>
      </c>
      <c r="P128" s="151">
        <f>IFERROR(VLOOKUP(T128,Hallazgo[],2,FALSE),"")</f>
        <v>0</v>
      </c>
      <c r="Q128" s="151">
        <f>IFERROR(VLOOKUP(T128,Hallazgo[],3,FALSE),"")</f>
        <v>0</v>
      </c>
      <c r="R128" s="151">
        <f>IFERROR(VLOOKUP(T128,Hallazgo[],4,FALSE),"")</f>
        <v>0</v>
      </c>
      <c r="S128" s="151">
        <f>IFERROR(VLOOKUP(T128,Hallazgo[],5,FALSE),"")</f>
        <v>0</v>
      </c>
      <c r="T128" s="151">
        <f>'Acuario (Arribado - mortalidad)'!C228</f>
        <v>0</v>
      </c>
      <c r="U128" s="151">
        <f>'Acuario (Arribado - mortalidad)'!B228</f>
        <v>0</v>
      </c>
      <c r="V128" s="151" t="str">
        <f>'Acuario (Arribado - mortalidad)'!D228</f>
        <v/>
      </c>
      <c r="W128" s="151" t="str">
        <f>'Acuario (Arribado - mortalidad)'!E228</f>
        <v/>
      </c>
      <c r="X128" s="151">
        <f>'Acuario (Arribado - mortalidad)'!F228</f>
        <v>0</v>
      </c>
      <c r="Y128" s="151">
        <f>'Acuario (Arribado - mortalidad)'!H228</f>
        <v>0</v>
      </c>
      <c r="Z128" s="151">
        <f>'Acuario (Arribado - mortalidad)'!I228</f>
        <v>0</v>
      </c>
      <c r="AA128" s="151">
        <f>'Acuario (Arribado - mortalidad)'!J228</f>
        <v>0</v>
      </c>
      <c r="AB128" s="151" t="str">
        <f>'Acuario (Arribado - mortalidad)'!K228</f>
        <v/>
      </c>
      <c r="AC128" s="320" t="str">
        <f>IFERROR(('Acuario (Arribado - mortalidad)'!K228/DatosAll[[#This Row],[N_INDIVIDUOS]])*100,"")</f>
        <v/>
      </c>
      <c r="AD128" s="320" t="str">
        <f>IFERROR(('Acuario (Arribado - mortalidad)'!O228/DatosAll[[#This Row],[N_INDIVIDUOS]])*100,"")</f>
        <v/>
      </c>
      <c r="AE128" s="320" t="str">
        <f>IFERROR(('Acuario (Arribado - mortalidad)'!BG228/DatosAll[[#This Row],[N_INDIVIDUOS]])*100,"")</f>
        <v/>
      </c>
      <c r="AF128" s="320" t="str">
        <f>IFERROR(('Acuario (Arribado - mortalidad)'!BH228/DatosAll[[#This Row],[N_INDIVIDUOS]])*100,"")</f>
        <v/>
      </c>
      <c r="AG128" s="151">
        <f>'Acuario (Arribado - mortalidad)'!M228</f>
        <v>0</v>
      </c>
      <c r="AH128" s="151" t="str">
        <f>'Acuario (Arribado - mortalidad)'!G228</f>
        <v/>
      </c>
      <c r="AI128" s="151">
        <f>'Acuario (Arribado - mortalidad)'!O228</f>
        <v>0</v>
      </c>
      <c r="AJ128" s="151">
        <f>'Acuario (Arribado - mortalidad)'!P228</f>
        <v>0</v>
      </c>
      <c r="AK128" s="151">
        <f>'Acuario (Arribado - mortalidad)'!Q228</f>
        <v>0</v>
      </c>
      <c r="AL128" s="151">
        <f>'Acuario (Arribado - mortalidad)'!R228</f>
        <v>0</v>
      </c>
      <c r="AM128" s="151">
        <f>'Acuario (Arribado - mortalidad)'!S228</f>
        <v>0</v>
      </c>
      <c r="AN128" s="151">
        <f>'Acuario (Arribado - mortalidad)'!T228</f>
        <v>0</v>
      </c>
      <c r="AO128" s="151">
        <f>'Acuario (Arribado - mortalidad)'!U228</f>
        <v>0</v>
      </c>
      <c r="AP128" s="151">
        <f>'Acuario (Arribado - mortalidad)'!V228</f>
        <v>0</v>
      </c>
      <c r="AQ128" s="151">
        <f>'Acuario (Arribado - mortalidad)'!W228</f>
        <v>0</v>
      </c>
      <c r="AR128" s="151">
        <f>'Acuario (Arribado - mortalidad)'!X228</f>
        <v>0</v>
      </c>
      <c r="AS128" s="151">
        <f>'Acuario (Arribado - mortalidad)'!Y228</f>
        <v>0</v>
      </c>
      <c r="AT128" s="151">
        <f>'Acuario (Arribado - mortalidad)'!Z228</f>
        <v>0</v>
      </c>
      <c r="AU128" s="151">
        <f>'Acuario (Arribado - mortalidad)'!AA228</f>
        <v>0</v>
      </c>
      <c r="AV128" s="151">
        <f>'Acuario (Arribado - mortalidad)'!AB228</f>
        <v>0</v>
      </c>
      <c r="AW128" s="151">
        <f>'Acuario (Arribado - mortalidad)'!AC228</f>
        <v>0</v>
      </c>
      <c r="AX128" s="151">
        <f>'Acuario (Arribado - mortalidad)'!AD228</f>
        <v>0</v>
      </c>
      <c r="AY128" s="151">
        <f>'Acuario (Arribado - mortalidad)'!AE228</f>
        <v>0</v>
      </c>
      <c r="AZ128" s="151">
        <f>'Acuario (Arribado - mortalidad)'!AF228</f>
        <v>0</v>
      </c>
      <c r="BA128" s="151">
        <f>'Acuario (Arribado - mortalidad)'!AG228</f>
        <v>0</v>
      </c>
      <c r="BB128" s="151">
        <f>'Acuario (Arribado - mortalidad)'!AH228</f>
        <v>0</v>
      </c>
      <c r="BC128" s="151">
        <f>'Acuario (Arribado - mortalidad)'!AI228</f>
        <v>0</v>
      </c>
      <c r="BD128" s="151">
        <f>'Acuario (Arribado - mortalidad)'!AJ228</f>
        <v>0</v>
      </c>
      <c r="BE128" s="151">
        <f>'Acuario (Arribado - mortalidad)'!AK228</f>
        <v>0</v>
      </c>
      <c r="BF128" s="151">
        <f>'Acuario (Arribado - mortalidad)'!AL228</f>
        <v>0</v>
      </c>
      <c r="BG128" s="151">
        <f>'Acuario (Arribado - mortalidad)'!AM228</f>
        <v>0</v>
      </c>
      <c r="BH128" s="151">
        <f>'Acuario (Arribado - mortalidad)'!AN228</f>
        <v>0</v>
      </c>
      <c r="BI128" s="151">
        <f>'Acuario (Arribado - mortalidad)'!AO228</f>
        <v>0</v>
      </c>
      <c r="BJ128" s="151">
        <f>'Acuario (Arribado - mortalidad)'!AP228</f>
        <v>0</v>
      </c>
      <c r="BK128" s="151">
        <f>'Acuario (Arribado - mortalidad)'!AQ228</f>
        <v>0</v>
      </c>
      <c r="BL128" s="151">
        <f>'Acuario (Arribado - mortalidad)'!AR228</f>
        <v>0</v>
      </c>
      <c r="BM128" s="151" t="str">
        <f>'Acuario (Arribado - mortalidad)'!AS228</f>
        <v/>
      </c>
      <c r="BN128" s="151">
        <f>'Acuario (Arribado - mortalidad)'!AT228</f>
        <v>0</v>
      </c>
      <c r="BO128" s="151">
        <f>'Acuario (Arribado - mortalidad)'!AU228</f>
        <v>0</v>
      </c>
      <c r="BP128" s="151">
        <f>'Acuario (Arribado - mortalidad)'!AV228</f>
        <v>0</v>
      </c>
      <c r="BQ128" s="151" t="str">
        <f>'Acuario (Arribado - mortalidad)'!AW228</f>
        <v/>
      </c>
      <c r="BR128" s="151">
        <f>'Acuario (Arribado - mortalidad)'!AX228</f>
        <v>0</v>
      </c>
      <c r="BS128" s="151">
        <f>'Acuario (Arribado - mortalidad)'!AY228</f>
        <v>0</v>
      </c>
      <c r="BT128" s="151" t="str">
        <f>'Acuario (Arribado - mortalidad)'!AZ228</f>
        <v/>
      </c>
      <c r="BU128" s="151" t="str">
        <f>'Acuario (Arribado - mortalidad)'!BA228</f>
        <v/>
      </c>
      <c r="BV128" s="151" t="str">
        <f>'Acuario (Arribado - mortalidad)'!BB228</f>
        <v/>
      </c>
      <c r="BW128" s="151" t="str">
        <f>'Acuario (Arribado - mortalidad)'!BC228</f>
        <v/>
      </c>
      <c r="BX128" s="151">
        <f>'Acuario (Arribado - mortalidad)'!BD228</f>
        <v>0</v>
      </c>
      <c r="BY128" s="151" t="str">
        <f>'Acuario (Arribado - mortalidad)'!BE228</f>
        <v/>
      </c>
      <c r="BZ128" s="22" t="str">
        <f>'Acuario (Arribado - mortalidad)'!BF228</f>
        <v/>
      </c>
      <c r="CA128" s="151" t="str">
        <f>IF(U128&lt;&gt;0,'Acuario (Arribado - mortalidad)'!$M$5,"")</f>
        <v/>
      </c>
    </row>
    <row r="129" spans="1:79" x14ac:dyDescent="0.25">
      <c r="A129" s="313" t="str">
        <f>IF(U129&lt;&gt;0,'ORDEN DE CUARENTENA'!$AE$2,"")</f>
        <v/>
      </c>
      <c r="B129" s="184" t="str">
        <f>IF(U129&lt;&gt;0,'ORDEN DE CUARENTENA'!$AE$3,"")</f>
        <v/>
      </c>
      <c r="C129" s="168" t="str">
        <f t="shared" si="3"/>
        <v/>
      </c>
      <c r="D129" s="315" t="str">
        <f>IF(U129&lt;&gt;0,'ORDEN DE CUARENTENA'!$I$6,"")</f>
        <v/>
      </c>
      <c r="E129" s="168" t="str">
        <f>IF(U129&lt;&gt;0,TEXT('ORDEN DE CUARENTENA'!$I$6,"aaa"),"")</f>
        <v/>
      </c>
      <c r="F129" s="167" t="str">
        <f>IF(U129&lt;&gt;0,TEXT('ORDEN DE CUARENTENA'!$I$6,"dd"),"")</f>
        <v/>
      </c>
      <c r="G129" s="166" t="str">
        <f>IF(U129&lt;&gt;0,TEXT('ORDEN DE CUARENTENA'!$I$6,"mm"),"")</f>
        <v/>
      </c>
      <c r="H129" s="165" t="str">
        <f>IF(U129&lt;&gt;0,TEXT('ORDEN DE CUARENTENA'!$I$6,"yyy"),"")</f>
        <v/>
      </c>
      <c r="I129" s="151" t="str">
        <f>IF(U129&lt;&gt;0,'ORDEN DE CUARENTENA'!$H$7,"")</f>
        <v/>
      </c>
      <c r="J129" s="151" t="str">
        <f>IF(U129&lt;&gt;0,'ORDEN DE CUARENTENA'!$H$9,"")</f>
        <v/>
      </c>
      <c r="K129" s="151" t="str">
        <f>IF(U129&lt;&gt;0,'ORDEN DE CUARENTENA'!$Q$9,"")</f>
        <v/>
      </c>
      <c r="L129" s="151" t="str">
        <f>IFERROR(VLOOKUP(U129,Item[],4,FALSE),IFERROR(VLOOKUP(U129,Item2[],4,FALSE),""))</f>
        <v/>
      </c>
      <c r="M129" s="151" t="str">
        <f>IFERROR(VLOOKUP(U129,Item[],5,FALSE),IFERROR(VLOOKUP(U129,Item2[],5,FALSE),""))</f>
        <v/>
      </c>
      <c r="N129" s="151" t="str">
        <f>IFERROR(VLOOKUP(W129,SuscepEARs[],2,FALSE),"")</f>
        <v/>
      </c>
      <c r="O129" s="151" t="str">
        <f>IFERROR(VLOOKUP(DatosAll[[#This Row],[ESPECIE]],CITES[],2,FALSE),"")</f>
        <v/>
      </c>
      <c r="P129" s="151">
        <f>IFERROR(VLOOKUP(T129,Hallazgo[],2,FALSE),"")</f>
        <v>0</v>
      </c>
      <c r="Q129" s="151">
        <f>IFERROR(VLOOKUP(T129,Hallazgo[],3,FALSE),"")</f>
        <v>0</v>
      </c>
      <c r="R129" s="151">
        <f>IFERROR(VLOOKUP(T129,Hallazgo[],4,FALSE),"")</f>
        <v>0</v>
      </c>
      <c r="S129" s="151">
        <f>IFERROR(VLOOKUP(T129,Hallazgo[],5,FALSE),"")</f>
        <v>0</v>
      </c>
      <c r="T129" s="151">
        <f>'Acuario (Arribado - mortalidad)'!C229</f>
        <v>0</v>
      </c>
      <c r="U129" s="151">
        <f>'Acuario (Arribado - mortalidad)'!B229</f>
        <v>0</v>
      </c>
      <c r="V129" s="151" t="str">
        <f>'Acuario (Arribado - mortalidad)'!D229</f>
        <v/>
      </c>
      <c r="W129" s="151" t="str">
        <f>'Acuario (Arribado - mortalidad)'!E229</f>
        <v/>
      </c>
      <c r="X129" s="151">
        <f>'Acuario (Arribado - mortalidad)'!F229</f>
        <v>0</v>
      </c>
      <c r="Y129" s="151">
        <f>'Acuario (Arribado - mortalidad)'!H229</f>
        <v>0</v>
      </c>
      <c r="Z129" s="151">
        <f>'Acuario (Arribado - mortalidad)'!I229</f>
        <v>0</v>
      </c>
      <c r="AA129" s="151">
        <f>'Acuario (Arribado - mortalidad)'!J229</f>
        <v>0</v>
      </c>
      <c r="AB129" s="151" t="str">
        <f>'Acuario (Arribado - mortalidad)'!K229</f>
        <v/>
      </c>
      <c r="AC129" s="320" t="str">
        <f>IFERROR(('Acuario (Arribado - mortalidad)'!K229/DatosAll[[#This Row],[N_INDIVIDUOS]])*100,"")</f>
        <v/>
      </c>
      <c r="AD129" s="320" t="str">
        <f>IFERROR(('Acuario (Arribado - mortalidad)'!O229/DatosAll[[#This Row],[N_INDIVIDUOS]])*100,"")</f>
        <v/>
      </c>
      <c r="AE129" s="320" t="str">
        <f>IFERROR(('Acuario (Arribado - mortalidad)'!BG229/DatosAll[[#This Row],[N_INDIVIDUOS]])*100,"")</f>
        <v/>
      </c>
      <c r="AF129" s="320" t="str">
        <f>IFERROR(('Acuario (Arribado - mortalidad)'!BH229/DatosAll[[#This Row],[N_INDIVIDUOS]])*100,"")</f>
        <v/>
      </c>
      <c r="AG129" s="151">
        <f>'Acuario (Arribado - mortalidad)'!M229</f>
        <v>0</v>
      </c>
      <c r="AH129" s="151" t="str">
        <f>'Acuario (Arribado - mortalidad)'!G229</f>
        <v/>
      </c>
      <c r="AI129" s="151">
        <f>'Acuario (Arribado - mortalidad)'!O229</f>
        <v>0</v>
      </c>
      <c r="AJ129" s="151">
        <f>'Acuario (Arribado - mortalidad)'!P229</f>
        <v>0</v>
      </c>
      <c r="AK129" s="151">
        <f>'Acuario (Arribado - mortalidad)'!Q229</f>
        <v>0</v>
      </c>
      <c r="AL129" s="151">
        <f>'Acuario (Arribado - mortalidad)'!R229</f>
        <v>0</v>
      </c>
      <c r="AM129" s="151">
        <f>'Acuario (Arribado - mortalidad)'!S229</f>
        <v>0</v>
      </c>
      <c r="AN129" s="151">
        <f>'Acuario (Arribado - mortalidad)'!T229</f>
        <v>0</v>
      </c>
      <c r="AO129" s="151">
        <f>'Acuario (Arribado - mortalidad)'!U229</f>
        <v>0</v>
      </c>
      <c r="AP129" s="151">
        <f>'Acuario (Arribado - mortalidad)'!V229</f>
        <v>0</v>
      </c>
      <c r="AQ129" s="151">
        <f>'Acuario (Arribado - mortalidad)'!W229</f>
        <v>0</v>
      </c>
      <c r="AR129" s="151">
        <f>'Acuario (Arribado - mortalidad)'!X229</f>
        <v>0</v>
      </c>
      <c r="AS129" s="151">
        <f>'Acuario (Arribado - mortalidad)'!Y229</f>
        <v>0</v>
      </c>
      <c r="AT129" s="151">
        <f>'Acuario (Arribado - mortalidad)'!Z229</f>
        <v>0</v>
      </c>
      <c r="AU129" s="151">
        <f>'Acuario (Arribado - mortalidad)'!AA229</f>
        <v>0</v>
      </c>
      <c r="AV129" s="151">
        <f>'Acuario (Arribado - mortalidad)'!AB229</f>
        <v>0</v>
      </c>
      <c r="AW129" s="151">
        <f>'Acuario (Arribado - mortalidad)'!AC229</f>
        <v>0</v>
      </c>
      <c r="AX129" s="151">
        <f>'Acuario (Arribado - mortalidad)'!AD229</f>
        <v>0</v>
      </c>
      <c r="AY129" s="151">
        <f>'Acuario (Arribado - mortalidad)'!AE229</f>
        <v>0</v>
      </c>
      <c r="AZ129" s="151">
        <f>'Acuario (Arribado - mortalidad)'!AF229</f>
        <v>0</v>
      </c>
      <c r="BA129" s="151">
        <f>'Acuario (Arribado - mortalidad)'!AG229</f>
        <v>0</v>
      </c>
      <c r="BB129" s="151">
        <f>'Acuario (Arribado - mortalidad)'!AH229</f>
        <v>0</v>
      </c>
      <c r="BC129" s="151">
        <f>'Acuario (Arribado - mortalidad)'!AI229</f>
        <v>0</v>
      </c>
      <c r="BD129" s="151">
        <f>'Acuario (Arribado - mortalidad)'!AJ229</f>
        <v>0</v>
      </c>
      <c r="BE129" s="151">
        <f>'Acuario (Arribado - mortalidad)'!AK229</f>
        <v>0</v>
      </c>
      <c r="BF129" s="151">
        <f>'Acuario (Arribado - mortalidad)'!AL229</f>
        <v>0</v>
      </c>
      <c r="BG129" s="151">
        <f>'Acuario (Arribado - mortalidad)'!AM229</f>
        <v>0</v>
      </c>
      <c r="BH129" s="151">
        <f>'Acuario (Arribado - mortalidad)'!AN229</f>
        <v>0</v>
      </c>
      <c r="BI129" s="151">
        <f>'Acuario (Arribado - mortalidad)'!AO229</f>
        <v>0</v>
      </c>
      <c r="BJ129" s="151">
        <f>'Acuario (Arribado - mortalidad)'!AP229</f>
        <v>0</v>
      </c>
      <c r="BK129" s="151">
        <f>'Acuario (Arribado - mortalidad)'!AQ229</f>
        <v>0</v>
      </c>
      <c r="BL129" s="151">
        <f>'Acuario (Arribado - mortalidad)'!AR229</f>
        <v>0</v>
      </c>
      <c r="BM129" s="151" t="str">
        <f>'Acuario (Arribado - mortalidad)'!AS229</f>
        <v/>
      </c>
      <c r="BN129" s="151">
        <f>'Acuario (Arribado - mortalidad)'!AT229</f>
        <v>0</v>
      </c>
      <c r="BO129" s="151">
        <f>'Acuario (Arribado - mortalidad)'!AU229</f>
        <v>0</v>
      </c>
      <c r="BP129" s="151">
        <f>'Acuario (Arribado - mortalidad)'!AV229</f>
        <v>0</v>
      </c>
      <c r="BQ129" s="151" t="str">
        <f>'Acuario (Arribado - mortalidad)'!AW229</f>
        <v/>
      </c>
      <c r="BR129" s="151">
        <f>'Acuario (Arribado - mortalidad)'!AX229</f>
        <v>0</v>
      </c>
      <c r="BS129" s="151">
        <f>'Acuario (Arribado - mortalidad)'!AY229</f>
        <v>0</v>
      </c>
      <c r="BT129" s="151" t="str">
        <f>'Acuario (Arribado - mortalidad)'!AZ229</f>
        <v/>
      </c>
      <c r="BU129" s="151" t="str">
        <f>'Acuario (Arribado - mortalidad)'!BA229</f>
        <v/>
      </c>
      <c r="BV129" s="151" t="str">
        <f>'Acuario (Arribado - mortalidad)'!BB229</f>
        <v/>
      </c>
      <c r="BW129" s="151" t="str">
        <f>'Acuario (Arribado - mortalidad)'!BC229</f>
        <v/>
      </c>
      <c r="BX129" s="151">
        <f>'Acuario (Arribado - mortalidad)'!BD229</f>
        <v>0</v>
      </c>
      <c r="BY129" s="151" t="str">
        <f>'Acuario (Arribado - mortalidad)'!BE229</f>
        <v/>
      </c>
      <c r="BZ129" s="22" t="str">
        <f>'Acuario (Arribado - mortalidad)'!BF229</f>
        <v/>
      </c>
      <c r="CA129" s="151" t="str">
        <f>IF(U129&lt;&gt;0,'Acuario (Arribado - mortalidad)'!$M$5,"")</f>
        <v/>
      </c>
    </row>
    <row r="130" spans="1:79" x14ac:dyDescent="0.25">
      <c r="A130" s="313" t="str">
        <f>IF(U130&lt;&gt;0,'ORDEN DE CUARENTENA'!$AE$2,"")</f>
        <v/>
      </c>
      <c r="B130" s="184" t="str">
        <f>IF(U130&lt;&gt;0,'ORDEN DE CUARENTENA'!$AE$3,"")</f>
        <v/>
      </c>
      <c r="C130" s="168" t="str">
        <f t="shared" ref="C130:C145" si="4">IF(U130&lt;&gt;0,CONCATENATE(B130,"-",H130),"")</f>
        <v/>
      </c>
      <c r="D130" s="315" t="str">
        <f>IF(U130&lt;&gt;0,'ORDEN DE CUARENTENA'!$I$6,"")</f>
        <v/>
      </c>
      <c r="E130" s="168" t="str">
        <f>IF(U130&lt;&gt;0,TEXT('ORDEN DE CUARENTENA'!$I$6,"aaa"),"")</f>
        <v/>
      </c>
      <c r="F130" s="167" t="str">
        <f>IF(U130&lt;&gt;0,TEXT('ORDEN DE CUARENTENA'!$I$6,"dd"),"")</f>
        <v/>
      </c>
      <c r="G130" s="166" t="str">
        <f>IF(U130&lt;&gt;0,TEXT('ORDEN DE CUARENTENA'!$I$6,"mm"),"")</f>
        <v/>
      </c>
      <c r="H130" s="165" t="str">
        <f>IF(U130&lt;&gt;0,TEXT('ORDEN DE CUARENTENA'!$I$6,"yyy"),"")</f>
        <v/>
      </c>
      <c r="I130" s="151" t="str">
        <f>IF(U130&lt;&gt;0,'ORDEN DE CUARENTENA'!$H$7,"")</f>
        <v/>
      </c>
      <c r="J130" s="151" t="str">
        <f>IF(U130&lt;&gt;0,'ORDEN DE CUARENTENA'!$H$9,"")</f>
        <v/>
      </c>
      <c r="K130" s="151" t="str">
        <f>IF(U130&lt;&gt;0,'ORDEN DE CUARENTENA'!$Q$9,"")</f>
        <v/>
      </c>
      <c r="L130" s="151" t="str">
        <f>IFERROR(VLOOKUP(U130,Item[],4,FALSE),IFERROR(VLOOKUP(U130,Item2[],4,FALSE),""))</f>
        <v/>
      </c>
      <c r="M130" s="151" t="str">
        <f>IFERROR(VLOOKUP(U130,Item[],5,FALSE),IFERROR(VLOOKUP(U130,Item2[],5,FALSE),""))</f>
        <v/>
      </c>
      <c r="N130" s="151" t="str">
        <f>IFERROR(VLOOKUP(W130,SuscepEARs[],2,FALSE),"")</f>
        <v/>
      </c>
      <c r="O130" s="151" t="str">
        <f>IFERROR(VLOOKUP(DatosAll[[#This Row],[ESPECIE]],CITES[],2,FALSE),"")</f>
        <v/>
      </c>
      <c r="P130" s="151">
        <f>IFERROR(VLOOKUP(T130,Hallazgo[],2,FALSE),"")</f>
        <v>0</v>
      </c>
      <c r="Q130" s="151">
        <f>IFERROR(VLOOKUP(T130,Hallazgo[],3,FALSE),"")</f>
        <v>0</v>
      </c>
      <c r="R130" s="151">
        <f>IFERROR(VLOOKUP(T130,Hallazgo[],4,FALSE),"")</f>
        <v>0</v>
      </c>
      <c r="S130" s="151">
        <f>IFERROR(VLOOKUP(T130,Hallazgo[],5,FALSE),"")</f>
        <v>0</v>
      </c>
      <c r="T130" s="151">
        <f>'Acuario (Arribado - mortalidad)'!C230</f>
        <v>0</v>
      </c>
      <c r="U130" s="151">
        <f>'Acuario (Arribado - mortalidad)'!B230</f>
        <v>0</v>
      </c>
      <c r="V130" s="151" t="str">
        <f>'Acuario (Arribado - mortalidad)'!D230</f>
        <v/>
      </c>
      <c r="W130" s="151" t="str">
        <f>'Acuario (Arribado - mortalidad)'!E230</f>
        <v/>
      </c>
      <c r="X130" s="151">
        <f>'Acuario (Arribado - mortalidad)'!F230</f>
        <v>0</v>
      </c>
      <c r="Y130" s="151">
        <f>'Acuario (Arribado - mortalidad)'!H230</f>
        <v>0</v>
      </c>
      <c r="Z130" s="151">
        <f>'Acuario (Arribado - mortalidad)'!I230</f>
        <v>0</v>
      </c>
      <c r="AA130" s="151">
        <f>'Acuario (Arribado - mortalidad)'!J230</f>
        <v>0</v>
      </c>
      <c r="AB130" s="151" t="str">
        <f>'Acuario (Arribado - mortalidad)'!K230</f>
        <v/>
      </c>
      <c r="AC130" s="320" t="str">
        <f>IFERROR(('Acuario (Arribado - mortalidad)'!K230/DatosAll[[#This Row],[N_INDIVIDUOS]])*100,"")</f>
        <v/>
      </c>
      <c r="AD130" s="320" t="str">
        <f>IFERROR(('Acuario (Arribado - mortalidad)'!O230/DatosAll[[#This Row],[N_INDIVIDUOS]])*100,"")</f>
        <v/>
      </c>
      <c r="AE130" s="320" t="str">
        <f>IFERROR(('Acuario (Arribado - mortalidad)'!BG230/DatosAll[[#This Row],[N_INDIVIDUOS]])*100,"")</f>
        <v/>
      </c>
      <c r="AF130" s="320" t="str">
        <f>IFERROR(('Acuario (Arribado - mortalidad)'!BH230/DatosAll[[#This Row],[N_INDIVIDUOS]])*100,"")</f>
        <v/>
      </c>
      <c r="AG130" s="151">
        <f>'Acuario (Arribado - mortalidad)'!M230</f>
        <v>0</v>
      </c>
      <c r="AH130" s="151" t="str">
        <f>'Acuario (Arribado - mortalidad)'!G230</f>
        <v/>
      </c>
      <c r="AI130" s="151">
        <f>'Acuario (Arribado - mortalidad)'!O230</f>
        <v>0</v>
      </c>
      <c r="AJ130" s="151">
        <f>'Acuario (Arribado - mortalidad)'!P230</f>
        <v>0</v>
      </c>
      <c r="AK130" s="151">
        <f>'Acuario (Arribado - mortalidad)'!Q230</f>
        <v>0</v>
      </c>
      <c r="AL130" s="151">
        <f>'Acuario (Arribado - mortalidad)'!R230</f>
        <v>0</v>
      </c>
      <c r="AM130" s="151">
        <f>'Acuario (Arribado - mortalidad)'!S230</f>
        <v>0</v>
      </c>
      <c r="AN130" s="151">
        <f>'Acuario (Arribado - mortalidad)'!T230</f>
        <v>0</v>
      </c>
      <c r="AO130" s="151">
        <f>'Acuario (Arribado - mortalidad)'!U230</f>
        <v>0</v>
      </c>
      <c r="AP130" s="151">
        <f>'Acuario (Arribado - mortalidad)'!V230</f>
        <v>0</v>
      </c>
      <c r="AQ130" s="151">
        <f>'Acuario (Arribado - mortalidad)'!W230</f>
        <v>0</v>
      </c>
      <c r="AR130" s="151">
        <f>'Acuario (Arribado - mortalidad)'!X230</f>
        <v>0</v>
      </c>
      <c r="AS130" s="151">
        <f>'Acuario (Arribado - mortalidad)'!Y230</f>
        <v>0</v>
      </c>
      <c r="AT130" s="151">
        <f>'Acuario (Arribado - mortalidad)'!Z230</f>
        <v>0</v>
      </c>
      <c r="AU130" s="151">
        <f>'Acuario (Arribado - mortalidad)'!AA230</f>
        <v>0</v>
      </c>
      <c r="AV130" s="151">
        <f>'Acuario (Arribado - mortalidad)'!AB230</f>
        <v>0</v>
      </c>
      <c r="AW130" s="151">
        <f>'Acuario (Arribado - mortalidad)'!AC230</f>
        <v>0</v>
      </c>
      <c r="AX130" s="151">
        <f>'Acuario (Arribado - mortalidad)'!AD230</f>
        <v>0</v>
      </c>
      <c r="AY130" s="151">
        <f>'Acuario (Arribado - mortalidad)'!AE230</f>
        <v>0</v>
      </c>
      <c r="AZ130" s="151">
        <f>'Acuario (Arribado - mortalidad)'!AF230</f>
        <v>0</v>
      </c>
      <c r="BA130" s="151">
        <f>'Acuario (Arribado - mortalidad)'!AG230</f>
        <v>0</v>
      </c>
      <c r="BB130" s="151">
        <f>'Acuario (Arribado - mortalidad)'!AH230</f>
        <v>0</v>
      </c>
      <c r="BC130" s="151">
        <f>'Acuario (Arribado - mortalidad)'!AI230</f>
        <v>0</v>
      </c>
      <c r="BD130" s="151">
        <f>'Acuario (Arribado - mortalidad)'!AJ230</f>
        <v>0</v>
      </c>
      <c r="BE130" s="151">
        <f>'Acuario (Arribado - mortalidad)'!AK230</f>
        <v>0</v>
      </c>
      <c r="BF130" s="151">
        <f>'Acuario (Arribado - mortalidad)'!AL230</f>
        <v>0</v>
      </c>
      <c r="BG130" s="151">
        <f>'Acuario (Arribado - mortalidad)'!AM230</f>
        <v>0</v>
      </c>
      <c r="BH130" s="151">
        <f>'Acuario (Arribado - mortalidad)'!AN230</f>
        <v>0</v>
      </c>
      <c r="BI130" s="151">
        <f>'Acuario (Arribado - mortalidad)'!AO230</f>
        <v>0</v>
      </c>
      <c r="BJ130" s="151">
        <f>'Acuario (Arribado - mortalidad)'!AP230</f>
        <v>0</v>
      </c>
      <c r="BK130" s="151">
        <f>'Acuario (Arribado - mortalidad)'!AQ230</f>
        <v>0</v>
      </c>
      <c r="BL130" s="151">
        <f>'Acuario (Arribado - mortalidad)'!AR230</f>
        <v>0</v>
      </c>
      <c r="BM130" s="151" t="str">
        <f>'Acuario (Arribado - mortalidad)'!AS230</f>
        <v/>
      </c>
      <c r="BN130" s="151">
        <f>'Acuario (Arribado - mortalidad)'!AT230</f>
        <v>0</v>
      </c>
      <c r="BO130" s="151">
        <f>'Acuario (Arribado - mortalidad)'!AU230</f>
        <v>0</v>
      </c>
      <c r="BP130" s="151">
        <f>'Acuario (Arribado - mortalidad)'!AV230</f>
        <v>0</v>
      </c>
      <c r="BQ130" s="151" t="str">
        <f>'Acuario (Arribado - mortalidad)'!AW230</f>
        <v/>
      </c>
      <c r="BR130" s="151">
        <f>'Acuario (Arribado - mortalidad)'!AX230</f>
        <v>0</v>
      </c>
      <c r="BS130" s="151">
        <f>'Acuario (Arribado - mortalidad)'!AY230</f>
        <v>0</v>
      </c>
      <c r="BT130" s="151" t="str">
        <f>'Acuario (Arribado - mortalidad)'!AZ230</f>
        <v/>
      </c>
      <c r="BU130" s="151" t="str">
        <f>'Acuario (Arribado - mortalidad)'!BA230</f>
        <v/>
      </c>
      <c r="BV130" s="151" t="str">
        <f>'Acuario (Arribado - mortalidad)'!BB230</f>
        <v/>
      </c>
      <c r="BW130" s="151" t="str">
        <f>'Acuario (Arribado - mortalidad)'!BC230</f>
        <v/>
      </c>
      <c r="BX130" s="151">
        <f>'Acuario (Arribado - mortalidad)'!BD230</f>
        <v>0</v>
      </c>
      <c r="BY130" s="151" t="str">
        <f>'Acuario (Arribado - mortalidad)'!BE230</f>
        <v/>
      </c>
      <c r="BZ130" s="22" t="str">
        <f>'Acuario (Arribado - mortalidad)'!BF230</f>
        <v/>
      </c>
      <c r="CA130" s="151" t="str">
        <f>IF(U130&lt;&gt;0,'Acuario (Arribado - mortalidad)'!$M$5,"")</f>
        <v/>
      </c>
    </row>
    <row r="131" spans="1:79" x14ac:dyDescent="0.25">
      <c r="A131" s="313" t="str">
        <f>IF(U131&lt;&gt;0,'ORDEN DE CUARENTENA'!$AE$2,"")</f>
        <v/>
      </c>
      <c r="B131" s="184" t="str">
        <f>IF(U131&lt;&gt;0,'ORDEN DE CUARENTENA'!$AE$3,"")</f>
        <v/>
      </c>
      <c r="C131" s="168" t="str">
        <f t="shared" si="4"/>
        <v/>
      </c>
      <c r="D131" s="315" t="str">
        <f>IF(U131&lt;&gt;0,'ORDEN DE CUARENTENA'!$I$6,"")</f>
        <v/>
      </c>
      <c r="E131" s="168" t="str">
        <f>IF(U131&lt;&gt;0,TEXT('ORDEN DE CUARENTENA'!$I$6,"aaa"),"")</f>
        <v/>
      </c>
      <c r="F131" s="167" t="str">
        <f>IF(U131&lt;&gt;0,TEXT('ORDEN DE CUARENTENA'!$I$6,"dd"),"")</f>
        <v/>
      </c>
      <c r="G131" s="166" t="str">
        <f>IF(U131&lt;&gt;0,TEXT('ORDEN DE CUARENTENA'!$I$6,"mm"),"")</f>
        <v/>
      </c>
      <c r="H131" s="165" t="str">
        <f>IF(U131&lt;&gt;0,TEXT('ORDEN DE CUARENTENA'!$I$6,"yyy"),"")</f>
        <v/>
      </c>
      <c r="I131" s="151" t="str">
        <f>IF(U131&lt;&gt;0,'ORDEN DE CUARENTENA'!$H$7,"")</f>
        <v/>
      </c>
      <c r="J131" s="151" t="str">
        <f>IF(U131&lt;&gt;0,'ORDEN DE CUARENTENA'!$H$9,"")</f>
        <v/>
      </c>
      <c r="K131" s="151" t="str">
        <f>IF(U131&lt;&gt;0,'ORDEN DE CUARENTENA'!$Q$9,"")</f>
        <v/>
      </c>
      <c r="L131" s="151" t="str">
        <f>IFERROR(VLOOKUP(U131,Item[],4,FALSE),IFERROR(VLOOKUP(U131,Item2[],4,FALSE),""))</f>
        <v/>
      </c>
      <c r="M131" s="151" t="str">
        <f>IFERROR(VLOOKUP(U131,Item[],5,FALSE),IFERROR(VLOOKUP(U131,Item2[],5,FALSE),""))</f>
        <v/>
      </c>
      <c r="N131" s="151" t="str">
        <f>IFERROR(VLOOKUP(W131,SuscepEARs[],2,FALSE),"")</f>
        <v/>
      </c>
      <c r="O131" s="151" t="str">
        <f>IFERROR(VLOOKUP(DatosAll[[#This Row],[ESPECIE]],CITES[],2,FALSE),"")</f>
        <v/>
      </c>
      <c r="P131" s="151">
        <f>IFERROR(VLOOKUP(T131,Hallazgo[],2,FALSE),"")</f>
        <v>0</v>
      </c>
      <c r="Q131" s="151">
        <f>IFERROR(VLOOKUP(T131,Hallazgo[],3,FALSE),"")</f>
        <v>0</v>
      </c>
      <c r="R131" s="151">
        <f>IFERROR(VLOOKUP(T131,Hallazgo[],4,FALSE),"")</f>
        <v>0</v>
      </c>
      <c r="S131" s="151">
        <f>IFERROR(VLOOKUP(T131,Hallazgo[],5,FALSE),"")</f>
        <v>0</v>
      </c>
      <c r="T131" s="151">
        <f>'Acuario (Arribado - mortalidad)'!C231</f>
        <v>0</v>
      </c>
      <c r="U131" s="151">
        <f>'Acuario (Arribado - mortalidad)'!B231</f>
        <v>0</v>
      </c>
      <c r="V131" s="151" t="str">
        <f>'Acuario (Arribado - mortalidad)'!D231</f>
        <v/>
      </c>
      <c r="W131" s="151" t="str">
        <f>'Acuario (Arribado - mortalidad)'!E231</f>
        <v/>
      </c>
      <c r="X131" s="151">
        <f>'Acuario (Arribado - mortalidad)'!F231</f>
        <v>0</v>
      </c>
      <c r="Y131" s="151">
        <f>'Acuario (Arribado - mortalidad)'!H231</f>
        <v>0</v>
      </c>
      <c r="Z131" s="151">
        <f>'Acuario (Arribado - mortalidad)'!I231</f>
        <v>0</v>
      </c>
      <c r="AA131" s="151">
        <f>'Acuario (Arribado - mortalidad)'!J231</f>
        <v>0</v>
      </c>
      <c r="AB131" s="151" t="str">
        <f>'Acuario (Arribado - mortalidad)'!K231</f>
        <v/>
      </c>
      <c r="AC131" s="320" t="str">
        <f>IFERROR(('Acuario (Arribado - mortalidad)'!K231/DatosAll[[#This Row],[N_INDIVIDUOS]])*100,"")</f>
        <v/>
      </c>
      <c r="AD131" s="320" t="str">
        <f>IFERROR(('Acuario (Arribado - mortalidad)'!O231/DatosAll[[#This Row],[N_INDIVIDUOS]])*100,"")</f>
        <v/>
      </c>
      <c r="AE131" s="320" t="str">
        <f>IFERROR(('Acuario (Arribado - mortalidad)'!BG231/DatosAll[[#This Row],[N_INDIVIDUOS]])*100,"")</f>
        <v/>
      </c>
      <c r="AF131" s="320" t="str">
        <f>IFERROR(('Acuario (Arribado - mortalidad)'!BH231/DatosAll[[#This Row],[N_INDIVIDUOS]])*100,"")</f>
        <v/>
      </c>
      <c r="AG131" s="151">
        <f>'Acuario (Arribado - mortalidad)'!M231</f>
        <v>0</v>
      </c>
      <c r="AH131" s="151" t="str">
        <f>'Acuario (Arribado - mortalidad)'!G231</f>
        <v/>
      </c>
      <c r="AI131" s="151">
        <f>'Acuario (Arribado - mortalidad)'!O231</f>
        <v>0</v>
      </c>
      <c r="AJ131" s="151">
        <f>'Acuario (Arribado - mortalidad)'!P231</f>
        <v>0</v>
      </c>
      <c r="AK131" s="151">
        <f>'Acuario (Arribado - mortalidad)'!Q231</f>
        <v>0</v>
      </c>
      <c r="AL131" s="151">
        <f>'Acuario (Arribado - mortalidad)'!R231</f>
        <v>0</v>
      </c>
      <c r="AM131" s="151">
        <f>'Acuario (Arribado - mortalidad)'!S231</f>
        <v>0</v>
      </c>
      <c r="AN131" s="151">
        <f>'Acuario (Arribado - mortalidad)'!T231</f>
        <v>0</v>
      </c>
      <c r="AO131" s="151">
        <f>'Acuario (Arribado - mortalidad)'!U231</f>
        <v>0</v>
      </c>
      <c r="AP131" s="151">
        <f>'Acuario (Arribado - mortalidad)'!V231</f>
        <v>0</v>
      </c>
      <c r="AQ131" s="151">
        <f>'Acuario (Arribado - mortalidad)'!W231</f>
        <v>0</v>
      </c>
      <c r="AR131" s="151">
        <f>'Acuario (Arribado - mortalidad)'!X231</f>
        <v>0</v>
      </c>
      <c r="AS131" s="151">
        <f>'Acuario (Arribado - mortalidad)'!Y231</f>
        <v>0</v>
      </c>
      <c r="AT131" s="151">
        <f>'Acuario (Arribado - mortalidad)'!Z231</f>
        <v>0</v>
      </c>
      <c r="AU131" s="151">
        <f>'Acuario (Arribado - mortalidad)'!AA231</f>
        <v>0</v>
      </c>
      <c r="AV131" s="151">
        <f>'Acuario (Arribado - mortalidad)'!AB231</f>
        <v>0</v>
      </c>
      <c r="AW131" s="151">
        <f>'Acuario (Arribado - mortalidad)'!AC231</f>
        <v>0</v>
      </c>
      <c r="AX131" s="151">
        <f>'Acuario (Arribado - mortalidad)'!AD231</f>
        <v>0</v>
      </c>
      <c r="AY131" s="151">
        <f>'Acuario (Arribado - mortalidad)'!AE231</f>
        <v>0</v>
      </c>
      <c r="AZ131" s="151">
        <f>'Acuario (Arribado - mortalidad)'!AF231</f>
        <v>0</v>
      </c>
      <c r="BA131" s="151">
        <f>'Acuario (Arribado - mortalidad)'!AG231</f>
        <v>0</v>
      </c>
      <c r="BB131" s="151">
        <f>'Acuario (Arribado - mortalidad)'!AH231</f>
        <v>0</v>
      </c>
      <c r="BC131" s="151">
        <f>'Acuario (Arribado - mortalidad)'!AI231</f>
        <v>0</v>
      </c>
      <c r="BD131" s="151">
        <f>'Acuario (Arribado - mortalidad)'!AJ231</f>
        <v>0</v>
      </c>
      <c r="BE131" s="151">
        <f>'Acuario (Arribado - mortalidad)'!AK231</f>
        <v>0</v>
      </c>
      <c r="BF131" s="151">
        <f>'Acuario (Arribado - mortalidad)'!AL231</f>
        <v>0</v>
      </c>
      <c r="BG131" s="151">
        <f>'Acuario (Arribado - mortalidad)'!AM231</f>
        <v>0</v>
      </c>
      <c r="BH131" s="151">
        <f>'Acuario (Arribado - mortalidad)'!AN231</f>
        <v>0</v>
      </c>
      <c r="BI131" s="151">
        <f>'Acuario (Arribado - mortalidad)'!AO231</f>
        <v>0</v>
      </c>
      <c r="BJ131" s="151">
        <f>'Acuario (Arribado - mortalidad)'!AP231</f>
        <v>0</v>
      </c>
      <c r="BK131" s="151">
        <f>'Acuario (Arribado - mortalidad)'!AQ231</f>
        <v>0</v>
      </c>
      <c r="BL131" s="151">
        <f>'Acuario (Arribado - mortalidad)'!AR231</f>
        <v>0</v>
      </c>
      <c r="BM131" s="151" t="str">
        <f>'Acuario (Arribado - mortalidad)'!AS231</f>
        <v/>
      </c>
      <c r="BN131" s="151">
        <f>'Acuario (Arribado - mortalidad)'!AT231</f>
        <v>0</v>
      </c>
      <c r="BO131" s="151">
        <f>'Acuario (Arribado - mortalidad)'!AU231</f>
        <v>0</v>
      </c>
      <c r="BP131" s="151">
        <f>'Acuario (Arribado - mortalidad)'!AV231</f>
        <v>0</v>
      </c>
      <c r="BQ131" s="151" t="str">
        <f>'Acuario (Arribado - mortalidad)'!AW231</f>
        <v/>
      </c>
      <c r="BR131" s="151">
        <f>'Acuario (Arribado - mortalidad)'!AX231</f>
        <v>0</v>
      </c>
      <c r="BS131" s="151">
        <f>'Acuario (Arribado - mortalidad)'!AY231</f>
        <v>0</v>
      </c>
      <c r="BT131" s="151" t="str">
        <f>'Acuario (Arribado - mortalidad)'!AZ231</f>
        <v/>
      </c>
      <c r="BU131" s="151" t="str">
        <f>'Acuario (Arribado - mortalidad)'!BA231</f>
        <v/>
      </c>
      <c r="BV131" s="151" t="str">
        <f>'Acuario (Arribado - mortalidad)'!BB231</f>
        <v/>
      </c>
      <c r="BW131" s="151" t="str">
        <f>'Acuario (Arribado - mortalidad)'!BC231</f>
        <v/>
      </c>
      <c r="BX131" s="151">
        <f>'Acuario (Arribado - mortalidad)'!BD231</f>
        <v>0</v>
      </c>
      <c r="BY131" s="151" t="str">
        <f>'Acuario (Arribado - mortalidad)'!BE231</f>
        <v/>
      </c>
      <c r="BZ131" s="22" t="str">
        <f>'Acuario (Arribado - mortalidad)'!BF231</f>
        <v/>
      </c>
      <c r="CA131" s="151" t="str">
        <f>IF(U131&lt;&gt;0,'Acuario (Arribado - mortalidad)'!$M$5,"")</f>
        <v/>
      </c>
    </row>
    <row r="132" spans="1:79" x14ac:dyDescent="0.25">
      <c r="A132" s="313" t="str">
        <f>IF(U132&lt;&gt;0,'ORDEN DE CUARENTENA'!$AE$2,"")</f>
        <v/>
      </c>
      <c r="B132" s="184" t="str">
        <f>IF(U132&lt;&gt;0,'ORDEN DE CUARENTENA'!$AE$3,"")</f>
        <v/>
      </c>
      <c r="C132" s="168" t="str">
        <f t="shared" si="4"/>
        <v/>
      </c>
      <c r="D132" s="315" t="str">
        <f>IF(U132&lt;&gt;0,'ORDEN DE CUARENTENA'!$I$6,"")</f>
        <v/>
      </c>
      <c r="E132" s="168" t="str">
        <f>IF(U132&lt;&gt;0,TEXT('ORDEN DE CUARENTENA'!$I$6,"aaa"),"")</f>
        <v/>
      </c>
      <c r="F132" s="167" t="str">
        <f>IF(U132&lt;&gt;0,TEXT('ORDEN DE CUARENTENA'!$I$6,"dd"),"")</f>
        <v/>
      </c>
      <c r="G132" s="166" t="str">
        <f>IF(U132&lt;&gt;0,TEXT('ORDEN DE CUARENTENA'!$I$6,"mm"),"")</f>
        <v/>
      </c>
      <c r="H132" s="165" t="str">
        <f>IF(U132&lt;&gt;0,TEXT('ORDEN DE CUARENTENA'!$I$6,"yyy"),"")</f>
        <v/>
      </c>
      <c r="I132" s="151" t="str">
        <f>IF(U132&lt;&gt;0,'ORDEN DE CUARENTENA'!$H$7,"")</f>
        <v/>
      </c>
      <c r="J132" s="151" t="str">
        <f>IF(U132&lt;&gt;0,'ORDEN DE CUARENTENA'!$H$9,"")</f>
        <v/>
      </c>
      <c r="K132" s="151" t="str">
        <f>IF(U132&lt;&gt;0,'ORDEN DE CUARENTENA'!$Q$9,"")</f>
        <v/>
      </c>
      <c r="L132" s="151" t="str">
        <f>IFERROR(VLOOKUP(U132,Item[],4,FALSE),IFERROR(VLOOKUP(U132,Item2[],4,FALSE),""))</f>
        <v/>
      </c>
      <c r="M132" s="151" t="str">
        <f>IFERROR(VLOOKUP(U132,Item[],5,FALSE),IFERROR(VLOOKUP(U132,Item2[],5,FALSE),""))</f>
        <v/>
      </c>
      <c r="N132" s="151" t="str">
        <f>IFERROR(VLOOKUP(W132,SuscepEARs[],2,FALSE),"")</f>
        <v/>
      </c>
      <c r="O132" s="151" t="str">
        <f>IFERROR(VLOOKUP(DatosAll[[#This Row],[ESPECIE]],CITES[],2,FALSE),"")</f>
        <v/>
      </c>
      <c r="P132" s="151">
        <f>IFERROR(VLOOKUP(T132,Hallazgo[],2,FALSE),"")</f>
        <v>0</v>
      </c>
      <c r="Q132" s="151">
        <f>IFERROR(VLOOKUP(T132,Hallazgo[],3,FALSE),"")</f>
        <v>0</v>
      </c>
      <c r="R132" s="151">
        <f>IFERROR(VLOOKUP(T132,Hallazgo[],4,FALSE),"")</f>
        <v>0</v>
      </c>
      <c r="S132" s="151">
        <f>IFERROR(VLOOKUP(T132,Hallazgo[],5,FALSE),"")</f>
        <v>0</v>
      </c>
      <c r="T132" s="151">
        <f>'Acuario (Arribado - mortalidad)'!C232</f>
        <v>0</v>
      </c>
      <c r="U132" s="151">
        <f>'Acuario (Arribado - mortalidad)'!B232</f>
        <v>0</v>
      </c>
      <c r="V132" s="151" t="str">
        <f>'Acuario (Arribado - mortalidad)'!D232</f>
        <v/>
      </c>
      <c r="W132" s="151" t="str">
        <f>'Acuario (Arribado - mortalidad)'!E232</f>
        <v/>
      </c>
      <c r="X132" s="151">
        <f>'Acuario (Arribado - mortalidad)'!F232</f>
        <v>0</v>
      </c>
      <c r="Y132" s="151">
        <f>'Acuario (Arribado - mortalidad)'!H232</f>
        <v>0</v>
      </c>
      <c r="Z132" s="151">
        <f>'Acuario (Arribado - mortalidad)'!I232</f>
        <v>0</v>
      </c>
      <c r="AA132" s="151">
        <f>'Acuario (Arribado - mortalidad)'!J232</f>
        <v>0</v>
      </c>
      <c r="AB132" s="151" t="str">
        <f>'Acuario (Arribado - mortalidad)'!K232</f>
        <v/>
      </c>
      <c r="AC132" s="320" t="str">
        <f>IFERROR(('Acuario (Arribado - mortalidad)'!K232/DatosAll[[#This Row],[N_INDIVIDUOS]])*100,"")</f>
        <v/>
      </c>
      <c r="AD132" s="320" t="str">
        <f>IFERROR(('Acuario (Arribado - mortalidad)'!O232/DatosAll[[#This Row],[N_INDIVIDUOS]])*100,"")</f>
        <v/>
      </c>
      <c r="AE132" s="320" t="str">
        <f>IFERROR(('Acuario (Arribado - mortalidad)'!BG232/DatosAll[[#This Row],[N_INDIVIDUOS]])*100,"")</f>
        <v/>
      </c>
      <c r="AF132" s="320" t="str">
        <f>IFERROR(('Acuario (Arribado - mortalidad)'!BH232/DatosAll[[#This Row],[N_INDIVIDUOS]])*100,"")</f>
        <v/>
      </c>
      <c r="AG132" s="151">
        <f>'Acuario (Arribado - mortalidad)'!M232</f>
        <v>0</v>
      </c>
      <c r="AH132" s="151" t="str">
        <f>'Acuario (Arribado - mortalidad)'!G232</f>
        <v/>
      </c>
      <c r="AI132" s="151">
        <f>'Acuario (Arribado - mortalidad)'!O232</f>
        <v>0</v>
      </c>
      <c r="AJ132" s="151">
        <f>'Acuario (Arribado - mortalidad)'!P232</f>
        <v>0</v>
      </c>
      <c r="AK132" s="151">
        <f>'Acuario (Arribado - mortalidad)'!Q232</f>
        <v>0</v>
      </c>
      <c r="AL132" s="151">
        <f>'Acuario (Arribado - mortalidad)'!R232</f>
        <v>0</v>
      </c>
      <c r="AM132" s="151">
        <f>'Acuario (Arribado - mortalidad)'!S232</f>
        <v>0</v>
      </c>
      <c r="AN132" s="151">
        <f>'Acuario (Arribado - mortalidad)'!T232</f>
        <v>0</v>
      </c>
      <c r="AO132" s="151">
        <f>'Acuario (Arribado - mortalidad)'!U232</f>
        <v>0</v>
      </c>
      <c r="AP132" s="151">
        <f>'Acuario (Arribado - mortalidad)'!V232</f>
        <v>0</v>
      </c>
      <c r="AQ132" s="151">
        <f>'Acuario (Arribado - mortalidad)'!W232</f>
        <v>0</v>
      </c>
      <c r="AR132" s="151">
        <f>'Acuario (Arribado - mortalidad)'!X232</f>
        <v>0</v>
      </c>
      <c r="AS132" s="151">
        <f>'Acuario (Arribado - mortalidad)'!Y232</f>
        <v>0</v>
      </c>
      <c r="AT132" s="151">
        <f>'Acuario (Arribado - mortalidad)'!Z232</f>
        <v>0</v>
      </c>
      <c r="AU132" s="151">
        <f>'Acuario (Arribado - mortalidad)'!AA232</f>
        <v>0</v>
      </c>
      <c r="AV132" s="151">
        <f>'Acuario (Arribado - mortalidad)'!AB232</f>
        <v>0</v>
      </c>
      <c r="AW132" s="151">
        <f>'Acuario (Arribado - mortalidad)'!AC232</f>
        <v>0</v>
      </c>
      <c r="AX132" s="151">
        <f>'Acuario (Arribado - mortalidad)'!AD232</f>
        <v>0</v>
      </c>
      <c r="AY132" s="151">
        <f>'Acuario (Arribado - mortalidad)'!AE232</f>
        <v>0</v>
      </c>
      <c r="AZ132" s="151">
        <f>'Acuario (Arribado - mortalidad)'!AF232</f>
        <v>0</v>
      </c>
      <c r="BA132" s="151">
        <f>'Acuario (Arribado - mortalidad)'!AG232</f>
        <v>0</v>
      </c>
      <c r="BB132" s="151">
        <f>'Acuario (Arribado - mortalidad)'!AH232</f>
        <v>0</v>
      </c>
      <c r="BC132" s="151">
        <f>'Acuario (Arribado - mortalidad)'!AI232</f>
        <v>0</v>
      </c>
      <c r="BD132" s="151">
        <f>'Acuario (Arribado - mortalidad)'!AJ232</f>
        <v>0</v>
      </c>
      <c r="BE132" s="151">
        <f>'Acuario (Arribado - mortalidad)'!AK232</f>
        <v>0</v>
      </c>
      <c r="BF132" s="151">
        <f>'Acuario (Arribado - mortalidad)'!AL232</f>
        <v>0</v>
      </c>
      <c r="BG132" s="151">
        <f>'Acuario (Arribado - mortalidad)'!AM232</f>
        <v>0</v>
      </c>
      <c r="BH132" s="151">
        <f>'Acuario (Arribado - mortalidad)'!AN232</f>
        <v>0</v>
      </c>
      <c r="BI132" s="151">
        <f>'Acuario (Arribado - mortalidad)'!AO232</f>
        <v>0</v>
      </c>
      <c r="BJ132" s="151">
        <f>'Acuario (Arribado - mortalidad)'!AP232</f>
        <v>0</v>
      </c>
      <c r="BK132" s="151">
        <f>'Acuario (Arribado - mortalidad)'!AQ232</f>
        <v>0</v>
      </c>
      <c r="BL132" s="151">
        <f>'Acuario (Arribado - mortalidad)'!AR232</f>
        <v>0</v>
      </c>
      <c r="BM132" s="151" t="str">
        <f>'Acuario (Arribado - mortalidad)'!AS232</f>
        <v/>
      </c>
      <c r="BN132" s="151">
        <f>'Acuario (Arribado - mortalidad)'!AT232</f>
        <v>0</v>
      </c>
      <c r="BO132" s="151">
        <f>'Acuario (Arribado - mortalidad)'!AU232</f>
        <v>0</v>
      </c>
      <c r="BP132" s="151">
        <f>'Acuario (Arribado - mortalidad)'!AV232</f>
        <v>0</v>
      </c>
      <c r="BQ132" s="151" t="str">
        <f>'Acuario (Arribado - mortalidad)'!AW232</f>
        <v/>
      </c>
      <c r="BR132" s="151">
        <f>'Acuario (Arribado - mortalidad)'!AX232</f>
        <v>0</v>
      </c>
      <c r="BS132" s="151">
        <f>'Acuario (Arribado - mortalidad)'!AY232</f>
        <v>0</v>
      </c>
      <c r="BT132" s="151" t="str">
        <f>'Acuario (Arribado - mortalidad)'!AZ232</f>
        <v/>
      </c>
      <c r="BU132" s="151" t="str">
        <f>'Acuario (Arribado - mortalidad)'!BA232</f>
        <v/>
      </c>
      <c r="BV132" s="151" t="str">
        <f>'Acuario (Arribado - mortalidad)'!BB232</f>
        <v/>
      </c>
      <c r="BW132" s="151" t="str">
        <f>'Acuario (Arribado - mortalidad)'!BC232</f>
        <v/>
      </c>
      <c r="BX132" s="151">
        <f>'Acuario (Arribado - mortalidad)'!BD232</f>
        <v>0</v>
      </c>
      <c r="BY132" s="151" t="str">
        <f>'Acuario (Arribado - mortalidad)'!BE232</f>
        <v/>
      </c>
      <c r="BZ132" s="22" t="str">
        <f>'Acuario (Arribado - mortalidad)'!BF232</f>
        <v/>
      </c>
      <c r="CA132" s="151" t="str">
        <f>IF(U132&lt;&gt;0,'Acuario (Arribado - mortalidad)'!$M$5,"")</f>
        <v/>
      </c>
    </row>
    <row r="133" spans="1:79" x14ac:dyDescent="0.25">
      <c r="A133" s="313" t="str">
        <f>IF(U133&lt;&gt;0,'ORDEN DE CUARENTENA'!$AE$2,"")</f>
        <v/>
      </c>
      <c r="B133" s="184" t="str">
        <f>IF(U133&lt;&gt;0,'ORDEN DE CUARENTENA'!$AE$3,"")</f>
        <v/>
      </c>
      <c r="C133" s="168" t="str">
        <f t="shared" si="4"/>
        <v/>
      </c>
      <c r="D133" s="315" t="str">
        <f>IF(U133&lt;&gt;0,'ORDEN DE CUARENTENA'!$I$6,"")</f>
        <v/>
      </c>
      <c r="E133" s="168" t="str">
        <f>IF(U133&lt;&gt;0,TEXT('ORDEN DE CUARENTENA'!$I$6,"aaa"),"")</f>
        <v/>
      </c>
      <c r="F133" s="167" t="str">
        <f>IF(U133&lt;&gt;0,TEXT('ORDEN DE CUARENTENA'!$I$6,"dd"),"")</f>
        <v/>
      </c>
      <c r="G133" s="166" t="str">
        <f>IF(U133&lt;&gt;0,TEXT('ORDEN DE CUARENTENA'!$I$6,"mm"),"")</f>
        <v/>
      </c>
      <c r="H133" s="165" t="str">
        <f>IF(U133&lt;&gt;0,TEXT('ORDEN DE CUARENTENA'!$I$6,"yyy"),"")</f>
        <v/>
      </c>
      <c r="I133" s="151" t="str">
        <f>IF(U133&lt;&gt;0,'ORDEN DE CUARENTENA'!$H$7,"")</f>
        <v/>
      </c>
      <c r="J133" s="151" t="str">
        <f>IF(U133&lt;&gt;0,'ORDEN DE CUARENTENA'!$H$9,"")</f>
        <v/>
      </c>
      <c r="K133" s="151" t="str">
        <f>IF(U133&lt;&gt;0,'ORDEN DE CUARENTENA'!$Q$9,"")</f>
        <v/>
      </c>
      <c r="L133" s="151" t="str">
        <f>IFERROR(VLOOKUP(U133,Item[],4,FALSE),IFERROR(VLOOKUP(U133,Item2[],4,FALSE),""))</f>
        <v/>
      </c>
      <c r="M133" s="151" t="str">
        <f>IFERROR(VLOOKUP(U133,Item[],5,FALSE),IFERROR(VLOOKUP(U133,Item2[],5,FALSE),""))</f>
        <v/>
      </c>
      <c r="N133" s="151" t="str">
        <f>IFERROR(VLOOKUP(W133,SuscepEARs[],2,FALSE),"")</f>
        <v/>
      </c>
      <c r="O133" s="151" t="str">
        <f>IFERROR(VLOOKUP(DatosAll[[#This Row],[ESPECIE]],CITES[],2,FALSE),"")</f>
        <v/>
      </c>
      <c r="P133" s="151">
        <f>IFERROR(VLOOKUP(T133,Hallazgo[],2,FALSE),"")</f>
        <v>0</v>
      </c>
      <c r="Q133" s="151">
        <f>IFERROR(VLOOKUP(T133,Hallazgo[],3,FALSE),"")</f>
        <v>0</v>
      </c>
      <c r="R133" s="151">
        <f>IFERROR(VLOOKUP(T133,Hallazgo[],4,FALSE),"")</f>
        <v>0</v>
      </c>
      <c r="S133" s="151">
        <f>IFERROR(VLOOKUP(T133,Hallazgo[],5,FALSE),"")</f>
        <v>0</v>
      </c>
      <c r="T133" s="151">
        <f>'Acuario (Arribado - mortalidad)'!C233</f>
        <v>0</v>
      </c>
      <c r="U133" s="151">
        <f>'Acuario (Arribado - mortalidad)'!B233</f>
        <v>0</v>
      </c>
      <c r="V133" s="151" t="str">
        <f>'Acuario (Arribado - mortalidad)'!D233</f>
        <v/>
      </c>
      <c r="W133" s="151" t="str">
        <f>'Acuario (Arribado - mortalidad)'!E233</f>
        <v/>
      </c>
      <c r="X133" s="151">
        <f>'Acuario (Arribado - mortalidad)'!F233</f>
        <v>0</v>
      </c>
      <c r="Y133" s="151">
        <f>'Acuario (Arribado - mortalidad)'!H233</f>
        <v>0</v>
      </c>
      <c r="Z133" s="151">
        <f>'Acuario (Arribado - mortalidad)'!I233</f>
        <v>0</v>
      </c>
      <c r="AA133" s="151">
        <f>'Acuario (Arribado - mortalidad)'!J233</f>
        <v>0</v>
      </c>
      <c r="AB133" s="151" t="str">
        <f>'Acuario (Arribado - mortalidad)'!K233</f>
        <v/>
      </c>
      <c r="AC133" s="320" t="str">
        <f>IFERROR(('Acuario (Arribado - mortalidad)'!K233/DatosAll[[#This Row],[N_INDIVIDUOS]])*100,"")</f>
        <v/>
      </c>
      <c r="AD133" s="320" t="str">
        <f>IFERROR(('Acuario (Arribado - mortalidad)'!O233/DatosAll[[#This Row],[N_INDIVIDUOS]])*100,"")</f>
        <v/>
      </c>
      <c r="AE133" s="320" t="str">
        <f>IFERROR(('Acuario (Arribado - mortalidad)'!BG233/DatosAll[[#This Row],[N_INDIVIDUOS]])*100,"")</f>
        <v/>
      </c>
      <c r="AF133" s="320" t="str">
        <f>IFERROR(('Acuario (Arribado - mortalidad)'!BH233/DatosAll[[#This Row],[N_INDIVIDUOS]])*100,"")</f>
        <v/>
      </c>
      <c r="AG133" s="151">
        <f>'Acuario (Arribado - mortalidad)'!M233</f>
        <v>0</v>
      </c>
      <c r="AH133" s="151" t="str">
        <f>'Acuario (Arribado - mortalidad)'!G233</f>
        <v/>
      </c>
      <c r="AI133" s="151">
        <f>'Acuario (Arribado - mortalidad)'!O233</f>
        <v>0</v>
      </c>
      <c r="AJ133" s="151">
        <f>'Acuario (Arribado - mortalidad)'!P233</f>
        <v>0</v>
      </c>
      <c r="AK133" s="151">
        <f>'Acuario (Arribado - mortalidad)'!Q233</f>
        <v>0</v>
      </c>
      <c r="AL133" s="151">
        <f>'Acuario (Arribado - mortalidad)'!R233</f>
        <v>0</v>
      </c>
      <c r="AM133" s="151">
        <f>'Acuario (Arribado - mortalidad)'!S233</f>
        <v>0</v>
      </c>
      <c r="AN133" s="151">
        <f>'Acuario (Arribado - mortalidad)'!T233</f>
        <v>0</v>
      </c>
      <c r="AO133" s="151">
        <f>'Acuario (Arribado - mortalidad)'!U233</f>
        <v>0</v>
      </c>
      <c r="AP133" s="151">
        <f>'Acuario (Arribado - mortalidad)'!V233</f>
        <v>0</v>
      </c>
      <c r="AQ133" s="151">
        <f>'Acuario (Arribado - mortalidad)'!W233</f>
        <v>0</v>
      </c>
      <c r="AR133" s="151">
        <f>'Acuario (Arribado - mortalidad)'!X233</f>
        <v>0</v>
      </c>
      <c r="AS133" s="151">
        <f>'Acuario (Arribado - mortalidad)'!Y233</f>
        <v>0</v>
      </c>
      <c r="AT133" s="151">
        <f>'Acuario (Arribado - mortalidad)'!Z233</f>
        <v>0</v>
      </c>
      <c r="AU133" s="151">
        <f>'Acuario (Arribado - mortalidad)'!AA233</f>
        <v>0</v>
      </c>
      <c r="AV133" s="151">
        <f>'Acuario (Arribado - mortalidad)'!AB233</f>
        <v>0</v>
      </c>
      <c r="AW133" s="151">
        <f>'Acuario (Arribado - mortalidad)'!AC233</f>
        <v>0</v>
      </c>
      <c r="AX133" s="151">
        <f>'Acuario (Arribado - mortalidad)'!AD233</f>
        <v>0</v>
      </c>
      <c r="AY133" s="151">
        <f>'Acuario (Arribado - mortalidad)'!AE233</f>
        <v>0</v>
      </c>
      <c r="AZ133" s="151">
        <f>'Acuario (Arribado - mortalidad)'!AF233</f>
        <v>0</v>
      </c>
      <c r="BA133" s="151">
        <f>'Acuario (Arribado - mortalidad)'!AG233</f>
        <v>0</v>
      </c>
      <c r="BB133" s="151">
        <f>'Acuario (Arribado - mortalidad)'!AH233</f>
        <v>0</v>
      </c>
      <c r="BC133" s="151">
        <f>'Acuario (Arribado - mortalidad)'!AI233</f>
        <v>0</v>
      </c>
      <c r="BD133" s="151">
        <f>'Acuario (Arribado - mortalidad)'!AJ233</f>
        <v>0</v>
      </c>
      <c r="BE133" s="151">
        <f>'Acuario (Arribado - mortalidad)'!AK233</f>
        <v>0</v>
      </c>
      <c r="BF133" s="151">
        <f>'Acuario (Arribado - mortalidad)'!AL233</f>
        <v>0</v>
      </c>
      <c r="BG133" s="151">
        <f>'Acuario (Arribado - mortalidad)'!AM233</f>
        <v>0</v>
      </c>
      <c r="BH133" s="151">
        <f>'Acuario (Arribado - mortalidad)'!AN233</f>
        <v>0</v>
      </c>
      <c r="BI133" s="151">
        <f>'Acuario (Arribado - mortalidad)'!AO233</f>
        <v>0</v>
      </c>
      <c r="BJ133" s="151">
        <f>'Acuario (Arribado - mortalidad)'!AP233</f>
        <v>0</v>
      </c>
      <c r="BK133" s="151">
        <f>'Acuario (Arribado - mortalidad)'!AQ233</f>
        <v>0</v>
      </c>
      <c r="BL133" s="151">
        <f>'Acuario (Arribado - mortalidad)'!AR233</f>
        <v>0</v>
      </c>
      <c r="BM133" s="151" t="str">
        <f>'Acuario (Arribado - mortalidad)'!AS233</f>
        <v/>
      </c>
      <c r="BN133" s="151">
        <f>'Acuario (Arribado - mortalidad)'!AT233</f>
        <v>0</v>
      </c>
      <c r="BO133" s="151">
        <f>'Acuario (Arribado - mortalidad)'!AU233</f>
        <v>0</v>
      </c>
      <c r="BP133" s="151">
        <f>'Acuario (Arribado - mortalidad)'!AV233</f>
        <v>0</v>
      </c>
      <c r="BQ133" s="151" t="str">
        <f>'Acuario (Arribado - mortalidad)'!AW233</f>
        <v/>
      </c>
      <c r="BR133" s="151">
        <f>'Acuario (Arribado - mortalidad)'!AX233</f>
        <v>0</v>
      </c>
      <c r="BS133" s="151">
        <f>'Acuario (Arribado - mortalidad)'!AY233</f>
        <v>0</v>
      </c>
      <c r="BT133" s="151" t="str">
        <f>'Acuario (Arribado - mortalidad)'!AZ233</f>
        <v/>
      </c>
      <c r="BU133" s="151" t="str">
        <f>'Acuario (Arribado - mortalidad)'!BA233</f>
        <v/>
      </c>
      <c r="BV133" s="151" t="str">
        <f>'Acuario (Arribado - mortalidad)'!BB233</f>
        <v/>
      </c>
      <c r="BW133" s="151" t="str">
        <f>'Acuario (Arribado - mortalidad)'!BC233</f>
        <v/>
      </c>
      <c r="BX133" s="151">
        <f>'Acuario (Arribado - mortalidad)'!BD233</f>
        <v>0</v>
      </c>
      <c r="BY133" s="151" t="str">
        <f>'Acuario (Arribado - mortalidad)'!BE233</f>
        <v/>
      </c>
      <c r="BZ133" s="22" t="str">
        <f>'Acuario (Arribado - mortalidad)'!BF233</f>
        <v/>
      </c>
      <c r="CA133" s="151" t="str">
        <f>IF(U133&lt;&gt;0,'Acuario (Arribado - mortalidad)'!$M$5,"")</f>
        <v/>
      </c>
    </row>
    <row r="134" spans="1:79" x14ac:dyDescent="0.25">
      <c r="A134" s="313" t="str">
        <f>IF(U134&lt;&gt;0,'ORDEN DE CUARENTENA'!$AE$2,"")</f>
        <v/>
      </c>
      <c r="B134" s="184" t="str">
        <f>IF(U134&lt;&gt;0,'ORDEN DE CUARENTENA'!$AE$3,"")</f>
        <v/>
      </c>
      <c r="C134" s="168" t="str">
        <f t="shared" si="4"/>
        <v/>
      </c>
      <c r="D134" s="315" t="str">
        <f>IF(U134&lt;&gt;0,'ORDEN DE CUARENTENA'!$I$6,"")</f>
        <v/>
      </c>
      <c r="E134" s="168" t="str">
        <f>IF(U134&lt;&gt;0,TEXT('ORDEN DE CUARENTENA'!$I$6,"aaa"),"")</f>
        <v/>
      </c>
      <c r="F134" s="167" t="str">
        <f>IF(U134&lt;&gt;0,TEXT('ORDEN DE CUARENTENA'!$I$6,"dd"),"")</f>
        <v/>
      </c>
      <c r="G134" s="166" t="str">
        <f>IF(U134&lt;&gt;0,TEXT('ORDEN DE CUARENTENA'!$I$6,"mm"),"")</f>
        <v/>
      </c>
      <c r="H134" s="165" t="str">
        <f>IF(U134&lt;&gt;0,TEXT('ORDEN DE CUARENTENA'!$I$6,"yyy"),"")</f>
        <v/>
      </c>
      <c r="I134" s="151" t="str">
        <f>IF(U134&lt;&gt;0,'ORDEN DE CUARENTENA'!$H$7,"")</f>
        <v/>
      </c>
      <c r="J134" s="151" t="str">
        <f>IF(U134&lt;&gt;0,'ORDEN DE CUARENTENA'!$H$9,"")</f>
        <v/>
      </c>
      <c r="K134" s="151" t="str">
        <f>IF(U134&lt;&gt;0,'ORDEN DE CUARENTENA'!$Q$9,"")</f>
        <v/>
      </c>
      <c r="L134" s="151" t="str">
        <f>IFERROR(VLOOKUP(U134,Item[],4,FALSE),IFERROR(VLOOKUP(U134,Item2[],4,FALSE),""))</f>
        <v/>
      </c>
      <c r="M134" s="151" t="str">
        <f>IFERROR(VLOOKUP(U134,Item[],5,FALSE),IFERROR(VLOOKUP(U134,Item2[],5,FALSE),""))</f>
        <v/>
      </c>
      <c r="N134" s="151" t="str">
        <f>IFERROR(VLOOKUP(W134,SuscepEARs[],2,FALSE),"")</f>
        <v/>
      </c>
      <c r="O134" s="151" t="str">
        <f>IFERROR(VLOOKUP(DatosAll[[#This Row],[ESPECIE]],CITES[],2,FALSE),"")</f>
        <v/>
      </c>
      <c r="P134" s="151">
        <f>IFERROR(VLOOKUP(T134,Hallazgo[],2,FALSE),"")</f>
        <v>0</v>
      </c>
      <c r="Q134" s="151">
        <f>IFERROR(VLOOKUP(T134,Hallazgo[],3,FALSE),"")</f>
        <v>0</v>
      </c>
      <c r="R134" s="151">
        <f>IFERROR(VLOOKUP(T134,Hallazgo[],4,FALSE),"")</f>
        <v>0</v>
      </c>
      <c r="S134" s="151">
        <f>IFERROR(VLOOKUP(T134,Hallazgo[],5,FALSE),"")</f>
        <v>0</v>
      </c>
      <c r="T134" s="151">
        <f>'Acuario (Arribado - mortalidad)'!C234</f>
        <v>0</v>
      </c>
      <c r="U134" s="151">
        <f>'Acuario (Arribado - mortalidad)'!B234</f>
        <v>0</v>
      </c>
      <c r="V134" s="151" t="str">
        <f>'Acuario (Arribado - mortalidad)'!D234</f>
        <v/>
      </c>
      <c r="W134" s="151" t="str">
        <f>'Acuario (Arribado - mortalidad)'!E234</f>
        <v/>
      </c>
      <c r="X134" s="151">
        <f>'Acuario (Arribado - mortalidad)'!F234</f>
        <v>0</v>
      </c>
      <c r="Y134" s="151">
        <f>'Acuario (Arribado - mortalidad)'!H234</f>
        <v>0</v>
      </c>
      <c r="Z134" s="151">
        <f>'Acuario (Arribado - mortalidad)'!I234</f>
        <v>0</v>
      </c>
      <c r="AA134" s="151">
        <f>'Acuario (Arribado - mortalidad)'!J234</f>
        <v>0</v>
      </c>
      <c r="AB134" s="151" t="str">
        <f>'Acuario (Arribado - mortalidad)'!K234</f>
        <v/>
      </c>
      <c r="AC134" s="320" t="str">
        <f>IFERROR(('Acuario (Arribado - mortalidad)'!K234/DatosAll[[#This Row],[N_INDIVIDUOS]])*100,"")</f>
        <v/>
      </c>
      <c r="AD134" s="320" t="str">
        <f>IFERROR(('Acuario (Arribado - mortalidad)'!O234/DatosAll[[#This Row],[N_INDIVIDUOS]])*100,"")</f>
        <v/>
      </c>
      <c r="AE134" s="320" t="str">
        <f>IFERROR(('Acuario (Arribado - mortalidad)'!BG234/DatosAll[[#This Row],[N_INDIVIDUOS]])*100,"")</f>
        <v/>
      </c>
      <c r="AF134" s="320" t="str">
        <f>IFERROR(('Acuario (Arribado - mortalidad)'!BH234/DatosAll[[#This Row],[N_INDIVIDUOS]])*100,"")</f>
        <v/>
      </c>
      <c r="AG134" s="151">
        <f>'Acuario (Arribado - mortalidad)'!M234</f>
        <v>0</v>
      </c>
      <c r="AH134" s="151" t="str">
        <f>'Acuario (Arribado - mortalidad)'!G234</f>
        <v/>
      </c>
      <c r="AI134" s="151">
        <f>'Acuario (Arribado - mortalidad)'!O234</f>
        <v>0</v>
      </c>
      <c r="AJ134" s="151">
        <f>'Acuario (Arribado - mortalidad)'!P234</f>
        <v>0</v>
      </c>
      <c r="AK134" s="151">
        <f>'Acuario (Arribado - mortalidad)'!Q234</f>
        <v>0</v>
      </c>
      <c r="AL134" s="151">
        <f>'Acuario (Arribado - mortalidad)'!R234</f>
        <v>0</v>
      </c>
      <c r="AM134" s="151">
        <f>'Acuario (Arribado - mortalidad)'!S234</f>
        <v>0</v>
      </c>
      <c r="AN134" s="151">
        <f>'Acuario (Arribado - mortalidad)'!T234</f>
        <v>0</v>
      </c>
      <c r="AO134" s="151">
        <f>'Acuario (Arribado - mortalidad)'!U234</f>
        <v>0</v>
      </c>
      <c r="AP134" s="151">
        <f>'Acuario (Arribado - mortalidad)'!V234</f>
        <v>0</v>
      </c>
      <c r="AQ134" s="151">
        <f>'Acuario (Arribado - mortalidad)'!W234</f>
        <v>0</v>
      </c>
      <c r="AR134" s="151">
        <f>'Acuario (Arribado - mortalidad)'!X234</f>
        <v>0</v>
      </c>
      <c r="AS134" s="151">
        <f>'Acuario (Arribado - mortalidad)'!Y234</f>
        <v>0</v>
      </c>
      <c r="AT134" s="151">
        <f>'Acuario (Arribado - mortalidad)'!Z234</f>
        <v>0</v>
      </c>
      <c r="AU134" s="151">
        <f>'Acuario (Arribado - mortalidad)'!AA234</f>
        <v>0</v>
      </c>
      <c r="AV134" s="151">
        <f>'Acuario (Arribado - mortalidad)'!AB234</f>
        <v>0</v>
      </c>
      <c r="AW134" s="151">
        <f>'Acuario (Arribado - mortalidad)'!AC234</f>
        <v>0</v>
      </c>
      <c r="AX134" s="151">
        <f>'Acuario (Arribado - mortalidad)'!AD234</f>
        <v>0</v>
      </c>
      <c r="AY134" s="151">
        <f>'Acuario (Arribado - mortalidad)'!AE234</f>
        <v>0</v>
      </c>
      <c r="AZ134" s="151">
        <f>'Acuario (Arribado - mortalidad)'!AF234</f>
        <v>0</v>
      </c>
      <c r="BA134" s="151">
        <f>'Acuario (Arribado - mortalidad)'!AG234</f>
        <v>0</v>
      </c>
      <c r="BB134" s="151">
        <f>'Acuario (Arribado - mortalidad)'!AH234</f>
        <v>0</v>
      </c>
      <c r="BC134" s="151">
        <f>'Acuario (Arribado - mortalidad)'!AI234</f>
        <v>0</v>
      </c>
      <c r="BD134" s="151">
        <f>'Acuario (Arribado - mortalidad)'!AJ234</f>
        <v>0</v>
      </c>
      <c r="BE134" s="151">
        <f>'Acuario (Arribado - mortalidad)'!AK234</f>
        <v>0</v>
      </c>
      <c r="BF134" s="151">
        <f>'Acuario (Arribado - mortalidad)'!AL234</f>
        <v>0</v>
      </c>
      <c r="BG134" s="151">
        <f>'Acuario (Arribado - mortalidad)'!AM234</f>
        <v>0</v>
      </c>
      <c r="BH134" s="151">
        <f>'Acuario (Arribado - mortalidad)'!AN234</f>
        <v>0</v>
      </c>
      <c r="BI134" s="151">
        <f>'Acuario (Arribado - mortalidad)'!AO234</f>
        <v>0</v>
      </c>
      <c r="BJ134" s="151">
        <f>'Acuario (Arribado - mortalidad)'!AP234</f>
        <v>0</v>
      </c>
      <c r="BK134" s="151">
        <f>'Acuario (Arribado - mortalidad)'!AQ234</f>
        <v>0</v>
      </c>
      <c r="BL134" s="151">
        <f>'Acuario (Arribado - mortalidad)'!AR234</f>
        <v>0</v>
      </c>
      <c r="BM134" s="151" t="str">
        <f>'Acuario (Arribado - mortalidad)'!AS234</f>
        <v/>
      </c>
      <c r="BN134" s="151">
        <f>'Acuario (Arribado - mortalidad)'!AT234</f>
        <v>0</v>
      </c>
      <c r="BO134" s="151">
        <f>'Acuario (Arribado - mortalidad)'!AU234</f>
        <v>0</v>
      </c>
      <c r="BP134" s="151">
        <f>'Acuario (Arribado - mortalidad)'!AV234</f>
        <v>0</v>
      </c>
      <c r="BQ134" s="151" t="str">
        <f>'Acuario (Arribado - mortalidad)'!AW234</f>
        <v/>
      </c>
      <c r="BR134" s="151">
        <f>'Acuario (Arribado - mortalidad)'!AX234</f>
        <v>0</v>
      </c>
      <c r="BS134" s="151">
        <f>'Acuario (Arribado - mortalidad)'!AY234</f>
        <v>0</v>
      </c>
      <c r="BT134" s="151" t="str">
        <f>'Acuario (Arribado - mortalidad)'!AZ234</f>
        <v/>
      </c>
      <c r="BU134" s="151" t="str">
        <f>'Acuario (Arribado - mortalidad)'!BA234</f>
        <v/>
      </c>
      <c r="BV134" s="151" t="str">
        <f>'Acuario (Arribado - mortalidad)'!BB234</f>
        <v/>
      </c>
      <c r="BW134" s="151" t="str">
        <f>'Acuario (Arribado - mortalidad)'!BC234</f>
        <v/>
      </c>
      <c r="BX134" s="151">
        <f>'Acuario (Arribado - mortalidad)'!BD234</f>
        <v>0</v>
      </c>
      <c r="BY134" s="151" t="str">
        <f>'Acuario (Arribado - mortalidad)'!BE234</f>
        <v/>
      </c>
      <c r="BZ134" s="22" t="str">
        <f>'Acuario (Arribado - mortalidad)'!BF234</f>
        <v/>
      </c>
      <c r="CA134" s="151" t="str">
        <f>IF(U134&lt;&gt;0,'Acuario (Arribado - mortalidad)'!$M$5,"")</f>
        <v/>
      </c>
    </row>
    <row r="135" spans="1:79" x14ac:dyDescent="0.25">
      <c r="A135" s="313" t="str">
        <f>IF(U135&lt;&gt;0,'ORDEN DE CUARENTENA'!$AE$2,"")</f>
        <v/>
      </c>
      <c r="B135" s="184" t="str">
        <f>IF(U135&lt;&gt;0,'ORDEN DE CUARENTENA'!$AE$3,"")</f>
        <v/>
      </c>
      <c r="C135" s="168" t="str">
        <f t="shared" si="4"/>
        <v/>
      </c>
      <c r="D135" s="315" t="str">
        <f>IF(U135&lt;&gt;0,'ORDEN DE CUARENTENA'!$I$6,"")</f>
        <v/>
      </c>
      <c r="E135" s="168" t="str">
        <f>IF(U135&lt;&gt;0,TEXT('ORDEN DE CUARENTENA'!$I$6,"aaa"),"")</f>
        <v/>
      </c>
      <c r="F135" s="167" t="str">
        <f>IF(U135&lt;&gt;0,TEXT('ORDEN DE CUARENTENA'!$I$6,"dd"),"")</f>
        <v/>
      </c>
      <c r="G135" s="166" t="str">
        <f>IF(U135&lt;&gt;0,TEXT('ORDEN DE CUARENTENA'!$I$6,"mm"),"")</f>
        <v/>
      </c>
      <c r="H135" s="165" t="str">
        <f>IF(U135&lt;&gt;0,TEXT('ORDEN DE CUARENTENA'!$I$6,"yyy"),"")</f>
        <v/>
      </c>
      <c r="I135" s="151" t="str">
        <f>IF(U135&lt;&gt;0,'ORDEN DE CUARENTENA'!$H$7,"")</f>
        <v/>
      </c>
      <c r="J135" s="151" t="str">
        <f>IF(U135&lt;&gt;0,'ORDEN DE CUARENTENA'!$H$9,"")</f>
        <v/>
      </c>
      <c r="K135" s="151" t="str">
        <f>IF(U135&lt;&gt;0,'ORDEN DE CUARENTENA'!$Q$9,"")</f>
        <v/>
      </c>
      <c r="L135" s="151" t="str">
        <f>IFERROR(VLOOKUP(U135,Item[],4,FALSE),IFERROR(VLOOKUP(U135,Item2[],4,FALSE),""))</f>
        <v/>
      </c>
      <c r="M135" s="151" t="str">
        <f>IFERROR(VLOOKUP(U135,Item[],5,FALSE),IFERROR(VLOOKUP(U135,Item2[],5,FALSE),""))</f>
        <v/>
      </c>
      <c r="N135" s="151" t="str">
        <f>IFERROR(VLOOKUP(W135,SuscepEARs[],2,FALSE),"")</f>
        <v/>
      </c>
      <c r="O135" s="151" t="str">
        <f>IFERROR(VLOOKUP(DatosAll[[#This Row],[ESPECIE]],CITES[],2,FALSE),"")</f>
        <v/>
      </c>
      <c r="P135" s="151">
        <f>IFERROR(VLOOKUP(T135,Hallazgo[],2,FALSE),"")</f>
        <v>0</v>
      </c>
      <c r="Q135" s="151">
        <f>IFERROR(VLOOKUP(T135,Hallazgo[],3,FALSE),"")</f>
        <v>0</v>
      </c>
      <c r="R135" s="151">
        <f>IFERROR(VLOOKUP(T135,Hallazgo[],4,FALSE),"")</f>
        <v>0</v>
      </c>
      <c r="S135" s="151">
        <f>IFERROR(VLOOKUP(T135,Hallazgo[],5,FALSE),"")</f>
        <v>0</v>
      </c>
      <c r="T135" s="151">
        <f>'Acuario (Arribado - mortalidad)'!C235</f>
        <v>0</v>
      </c>
      <c r="U135" s="151">
        <f>'Acuario (Arribado - mortalidad)'!B235</f>
        <v>0</v>
      </c>
      <c r="V135" s="151" t="str">
        <f>'Acuario (Arribado - mortalidad)'!D235</f>
        <v/>
      </c>
      <c r="W135" s="151" t="str">
        <f>'Acuario (Arribado - mortalidad)'!E235</f>
        <v/>
      </c>
      <c r="X135" s="151">
        <f>'Acuario (Arribado - mortalidad)'!F235</f>
        <v>0</v>
      </c>
      <c r="Y135" s="151">
        <f>'Acuario (Arribado - mortalidad)'!H235</f>
        <v>0</v>
      </c>
      <c r="Z135" s="151">
        <f>'Acuario (Arribado - mortalidad)'!I235</f>
        <v>0</v>
      </c>
      <c r="AA135" s="151">
        <f>'Acuario (Arribado - mortalidad)'!J235</f>
        <v>0</v>
      </c>
      <c r="AB135" s="151" t="str">
        <f>'Acuario (Arribado - mortalidad)'!K235</f>
        <v/>
      </c>
      <c r="AC135" s="320" t="str">
        <f>IFERROR(('Acuario (Arribado - mortalidad)'!K235/DatosAll[[#This Row],[N_INDIVIDUOS]])*100,"")</f>
        <v/>
      </c>
      <c r="AD135" s="320" t="str">
        <f>IFERROR(('Acuario (Arribado - mortalidad)'!O235/DatosAll[[#This Row],[N_INDIVIDUOS]])*100,"")</f>
        <v/>
      </c>
      <c r="AE135" s="320" t="str">
        <f>IFERROR(('Acuario (Arribado - mortalidad)'!BG235/DatosAll[[#This Row],[N_INDIVIDUOS]])*100,"")</f>
        <v/>
      </c>
      <c r="AF135" s="320" t="str">
        <f>IFERROR(('Acuario (Arribado - mortalidad)'!BH235/DatosAll[[#This Row],[N_INDIVIDUOS]])*100,"")</f>
        <v/>
      </c>
      <c r="AG135" s="151">
        <f>'Acuario (Arribado - mortalidad)'!M235</f>
        <v>0</v>
      </c>
      <c r="AH135" s="151" t="str">
        <f>'Acuario (Arribado - mortalidad)'!G235</f>
        <v/>
      </c>
      <c r="AI135" s="151">
        <f>'Acuario (Arribado - mortalidad)'!O235</f>
        <v>0</v>
      </c>
      <c r="AJ135" s="151">
        <f>'Acuario (Arribado - mortalidad)'!P235</f>
        <v>0</v>
      </c>
      <c r="AK135" s="151">
        <f>'Acuario (Arribado - mortalidad)'!Q235</f>
        <v>0</v>
      </c>
      <c r="AL135" s="151">
        <f>'Acuario (Arribado - mortalidad)'!R235</f>
        <v>0</v>
      </c>
      <c r="AM135" s="151">
        <f>'Acuario (Arribado - mortalidad)'!S235</f>
        <v>0</v>
      </c>
      <c r="AN135" s="151">
        <f>'Acuario (Arribado - mortalidad)'!T235</f>
        <v>0</v>
      </c>
      <c r="AO135" s="151">
        <f>'Acuario (Arribado - mortalidad)'!U235</f>
        <v>0</v>
      </c>
      <c r="AP135" s="151">
        <f>'Acuario (Arribado - mortalidad)'!V235</f>
        <v>0</v>
      </c>
      <c r="AQ135" s="151">
        <f>'Acuario (Arribado - mortalidad)'!W235</f>
        <v>0</v>
      </c>
      <c r="AR135" s="151">
        <f>'Acuario (Arribado - mortalidad)'!X235</f>
        <v>0</v>
      </c>
      <c r="AS135" s="151">
        <f>'Acuario (Arribado - mortalidad)'!Y235</f>
        <v>0</v>
      </c>
      <c r="AT135" s="151">
        <f>'Acuario (Arribado - mortalidad)'!Z235</f>
        <v>0</v>
      </c>
      <c r="AU135" s="151">
        <f>'Acuario (Arribado - mortalidad)'!AA235</f>
        <v>0</v>
      </c>
      <c r="AV135" s="151">
        <f>'Acuario (Arribado - mortalidad)'!AB235</f>
        <v>0</v>
      </c>
      <c r="AW135" s="151">
        <f>'Acuario (Arribado - mortalidad)'!AC235</f>
        <v>0</v>
      </c>
      <c r="AX135" s="151">
        <f>'Acuario (Arribado - mortalidad)'!AD235</f>
        <v>0</v>
      </c>
      <c r="AY135" s="151">
        <f>'Acuario (Arribado - mortalidad)'!AE235</f>
        <v>0</v>
      </c>
      <c r="AZ135" s="151">
        <f>'Acuario (Arribado - mortalidad)'!AF235</f>
        <v>0</v>
      </c>
      <c r="BA135" s="151">
        <f>'Acuario (Arribado - mortalidad)'!AG235</f>
        <v>0</v>
      </c>
      <c r="BB135" s="151">
        <f>'Acuario (Arribado - mortalidad)'!AH235</f>
        <v>0</v>
      </c>
      <c r="BC135" s="151">
        <f>'Acuario (Arribado - mortalidad)'!AI235</f>
        <v>0</v>
      </c>
      <c r="BD135" s="151">
        <f>'Acuario (Arribado - mortalidad)'!AJ235</f>
        <v>0</v>
      </c>
      <c r="BE135" s="151">
        <f>'Acuario (Arribado - mortalidad)'!AK235</f>
        <v>0</v>
      </c>
      <c r="BF135" s="151">
        <f>'Acuario (Arribado - mortalidad)'!AL235</f>
        <v>0</v>
      </c>
      <c r="BG135" s="151">
        <f>'Acuario (Arribado - mortalidad)'!AM235</f>
        <v>0</v>
      </c>
      <c r="BH135" s="151">
        <f>'Acuario (Arribado - mortalidad)'!AN235</f>
        <v>0</v>
      </c>
      <c r="BI135" s="151">
        <f>'Acuario (Arribado - mortalidad)'!AO235</f>
        <v>0</v>
      </c>
      <c r="BJ135" s="151">
        <f>'Acuario (Arribado - mortalidad)'!AP235</f>
        <v>0</v>
      </c>
      <c r="BK135" s="151">
        <f>'Acuario (Arribado - mortalidad)'!AQ235</f>
        <v>0</v>
      </c>
      <c r="BL135" s="151">
        <f>'Acuario (Arribado - mortalidad)'!AR235</f>
        <v>0</v>
      </c>
      <c r="BM135" s="151" t="str">
        <f>'Acuario (Arribado - mortalidad)'!AS235</f>
        <v/>
      </c>
      <c r="BN135" s="151">
        <f>'Acuario (Arribado - mortalidad)'!AT235</f>
        <v>0</v>
      </c>
      <c r="BO135" s="151">
        <f>'Acuario (Arribado - mortalidad)'!AU235</f>
        <v>0</v>
      </c>
      <c r="BP135" s="151">
        <f>'Acuario (Arribado - mortalidad)'!AV235</f>
        <v>0</v>
      </c>
      <c r="BQ135" s="151" t="str">
        <f>'Acuario (Arribado - mortalidad)'!AW235</f>
        <v/>
      </c>
      <c r="BR135" s="151">
        <f>'Acuario (Arribado - mortalidad)'!AX235</f>
        <v>0</v>
      </c>
      <c r="BS135" s="151">
        <f>'Acuario (Arribado - mortalidad)'!AY235</f>
        <v>0</v>
      </c>
      <c r="BT135" s="151" t="str">
        <f>'Acuario (Arribado - mortalidad)'!AZ235</f>
        <v/>
      </c>
      <c r="BU135" s="151" t="str">
        <f>'Acuario (Arribado - mortalidad)'!BA235</f>
        <v/>
      </c>
      <c r="BV135" s="151" t="str">
        <f>'Acuario (Arribado - mortalidad)'!BB235</f>
        <v/>
      </c>
      <c r="BW135" s="151" t="str">
        <f>'Acuario (Arribado - mortalidad)'!BC235</f>
        <v/>
      </c>
      <c r="BX135" s="151">
        <f>'Acuario (Arribado - mortalidad)'!BD235</f>
        <v>0</v>
      </c>
      <c r="BY135" s="151" t="str">
        <f>'Acuario (Arribado - mortalidad)'!BE235</f>
        <v/>
      </c>
      <c r="BZ135" s="22" t="str">
        <f>'Acuario (Arribado - mortalidad)'!BF235</f>
        <v/>
      </c>
      <c r="CA135" s="151" t="str">
        <f>IF(U135&lt;&gt;0,'Acuario (Arribado - mortalidad)'!$M$5,"")</f>
        <v/>
      </c>
    </row>
    <row r="136" spans="1:79" x14ac:dyDescent="0.25">
      <c r="A136" s="313" t="str">
        <f>IF(U136&lt;&gt;0,'ORDEN DE CUARENTENA'!$AE$2,"")</f>
        <v/>
      </c>
      <c r="B136" s="184" t="str">
        <f>IF(U136&lt;&gt;0,'ORDEN DE CUARENTENA'!$AE$3,"")</f>
        <v/>
      </c>
      <c r="C136" s="168" t="str">
        <f t="shared" si="4"/>
        <v/>
      </c>
      <c r="D136" s="315" t="str">
        <f>IF(U136&lt;&gt;0,'ORDEN DE CUARENTENA'!$I$6,"")</f>
        <v/>
      </c>
      <c r="E136" s="168" t="str">
        <f>IF(U136&lt;&gt;0,TEXT('ORDEN DE CUARENTENA'!$I$6,"aaa"),"")</f>
        <v/>
      </c>
      <c r="F136" s="167" t="str">
        <f>IF(U136&lt;&gt;0,TEXT('ORDEN DE CUARENTENA'!$I$6,"dd"),"")</f>
        <v/>
      </c>
      <c r="G136" s="166" t="str">
        <f>IF(U136&lt;&gt;0,TEXT('ORDEN DE CUARENTENA'!$I$6,"mm"),"")</f>
        <v/>
      </c>
      <c r="H136" s="165" t="str">
        <f>IF(U136&lt;&gt;0,TEXT('ORDEN DE CUARENTENA'!$I$6,"yyy"),"")</f>
        <v/>
      </c>
      <c r="I136" s="151" t="str">
        <f>IF(U136&lt;&gt;0,'ORDEN DE CUARENTENA'!$H$7,"")</f>
        <v/>
      </c>
      <c r="J136" s="151" t="str">
        <f>IF(U136&lt;&gt;0,'ORDEN DE CUARENTENA'!$H$9,"")</f>
        <v/>
      </c>
      <c r="K136" s="151" t="str">
        <f>IF(U136&lt;&gt;0,'ORDEN DE CUARENTENA'!$Q$9,"")</f>
        <v/>
      </c>
      <c r="L136" s="151" t="str">
        <f>IFERROR(VLOOKUP(U136,Item[],4,FALSE),IFERROR(VLOOKUP(U136,Item2[],4,FALSE),""))</f>
        <v/>
      </c>
      <c r="M136" s="151" t="str">
        <f>IFERROR(VLOOKUP(U136,Item[],5,FALSE),IFERROR(VLOOKUP(U136,Item2[],5,FALSE),""))</f>
        <v/>
      </c>
      <c r="N136" s="151" t="str">
        <f>IFERROR(VLOOKUP(W136,SuscepEARs[],2,FALSE),"")</f>
        <v/>
      </c>
      <c r="O136" s="151" t="str">
        <f>IFERROR(VLOOKUP(DatosAll[[#This Row],[ESPECIE]],CITES[],2,FALSE),"")</f>
        <v/>
      </c>
      <c r="P136" s="151">
        <f>IFERROR(VLOOKUP(T136,Hallazgo[],2,FALSE),"")</f>
        <v>0</v>
      </c>
      <c r="Q136" s="151">
        <f>IFERROR(VLOOKUP(T136,Hallazgo[],3,FALSE),"")</f>
        <v>0</v>
      </c>
      <c r="R136" s="151">
        <f>IFERROR(VLOOKUP(T136,Hallazgo[],4,FALSE),"")</f>
        <v>0</v>
      </c>
      <c r="S136" s="151">
        <f>IFERROR(VLOOKUP(T136,Hallazgo[],5,FALSE),"")</f>
        <v>0</v>
      </c>
      <c r="T136" s="151">
        <f>'Acuario (Arribado - mortalidad)'!C236</f>
        <v>0</v>
      </c>
      <c r="U136" s="151">
        <f>'Acuario (Arribado - mortalidad)'!B236</f>
        <v>0</v>
      </c>
      <c r="V136" s="151" t="str">
        <f>'Acuario (Arribado - mortalidad)'!D236</f>
        <v/>
      </c>
      <c r="W136" s="151" t="str">
        <f>'Acuario (Arribado - mortalidad)'!E236</f>
        <v/>
      </c>
      <c r="X136" s="151">
        <f>'Acuario (Arribado - mortalidad)'!F236</f>
        <v>0</v>
      </c>
      <c r="Y136" s="151">
        <f>'Acuario (Arribado - mortalidad)'!H236</f>
        <v>0</v>
      </c>
      <c r="Z136" s="151">
        <f>'Acuario (Arribado - mortalidad)'!I236</f>
        <v>0</v>
      </c>
      <c r="AA136" s="151">
        <f>'Acuario (Arribado - mortalidad)'!J236</f>
        <v>0</v>
      </c>
      <c r="AB136" s="151" t="str">
        <f>'Acuario (Arribado - mortalidad)'!K236</f>
        <v/>
      </c>
      <c r="AC136" s="320" t="str">
        <f>IFERROR(('Acuario (Arribado - mortalidad)'!K236/DatosAll[[#This Row],[N_INDIVIDUOS]])*100,"")</f>
        <v/>
      </c>
      <c r="AD136" s="320" t="str">
        <f>IFERROR(('Acuario (Arribado - mortalidad)'!O236/DatosAll[[#This Row],[N_INDIVIDUOS]])*100,"")</f>
        <v/>
      </c>
      <c r="AE136" s="320" t="str">
        <f>IFERROR(('Acuario (Arribado - mortalidad)'!BG236/DatosAll[[#This Row],[N_INDIVIDUOS]])*100,"")</f>
        <v/>
      </c>
      <c r="AF136" s="320" t="str">
        <f>IFERROR(('Acuario (Arribado - mortalidad)'!BH236/DatosAll[[#This Row],[N_INDIVIDUOS]])*100,"")</f>
        <v/>
      </c>
      <c r="AG136" s="151">
        <f>'Acuario (Arribado - mortalidad)'!M236</f>
        <v>0</v>
      </c>
      <c r="AH136" s="151" t="str">
        <f>'Acuario (Arribado - mortalidad)'!G236</f>
        <v/>
      </c>
      <c r="AI136" s="151">
        <f>'Acuario (Arribado - mortalidad)'!O236</f>
        <v>0</v>
      </c>
      <c r="AJ136" s="151">
        <f>'Acuario (Arribado - mortalidad)'!P236</f>
        <v>0</v>
      </c>
      <c r="AK136" s="151">
        <f>'Acuario (Arribado - mortalidad)'!Q236</f>
        <v>0</v>
      </c>
      <c r="AL136" s="151">
        <f>'Acuario (Arribado - mortalidad)'!R236</f>
        <v>0</v>
      </c>
      <c r="AM136" s="151">
        <f>'Acuario (Arribado - mortalidad)'!S236</f>
        <v>0</v>
      </c>
      <c r="AN136" s="151">
        <f>'Acuario (Arribado - mortalidad)'!T236</f>
        <v>0</v>
      </c>
      <c r="AO136" s="151">
        <f>'Acuario (Arribado - mortalidad)'!U236</f>
        <v>0</v>
      </c>
      <c r="AP136" s="151">
        <f>'Acuario (Arribado - mortalidad)'!V236</f>
        <v>0</v>
      </c>
      <c r="AQ136" s="151">
        <f>'Acuario (Arribado - mortalidad)'!W236</f>
        <v>0</v>
      </c>
      <c r="AR136" s="151">
        <f>'Acuario (Arribado - mortalidad)'!X236</f>
        <v>0</v>
      </c>
      <c r="AS136" s="151">
        <f>'Acuario (Arribado - mortalidad)'!Y236</f>
        <v>0</v>
      </c>
      <c r="AT136" s="151">
        <f>'Acuario (Arribado - mortalidad)'!Z236</f>
        <v>0</v>
      </c>
      <c r="AU136" s="151">
        <f>'Acuario (Arribado - mortalidad)'!AA236</f>
        <v>0</v>
      </c>
      <c r="AV136" s="151">
        <f>'Acuario (Arribado - mortalidad)'!AB236</f>
        <v>0</v>
      </c>
      <c r="AW136" s="151">
        <f>'Acuario (Arribado - mortalidad)'!AC236</f>
        <v>0</v>
      </c>
      <c r="AX136" s="151">
        <f>'Acuario (Arribado - mortalidad)'!AD236</f>
        <v>0</v>
      </c>
      <c r="AY136" s="151">
        <f>'Acuario (Arribado - mortalidad)'!AE236</f>
        <v>0</v>
      </c>
      <c r="AZ136" s="151">
        <f>'Acuario (Arribado - mortalidad)'!AF236</f>
        <v>0</v>
      </c>
      <c r="BA136" s="151">
        <f>'Acuario (Arribado - mortalidad)'!AG236</f>
        <v>0</v>
      </c>
      <c r="BB136" s="151">
        <f>'Acuario (Arribado - mortalidad)'!AH236</f>
        <v>0</v>
      </c>
      <c r="BC136" s="151">
        <f>'Acuario (Arribado - mortalidad)'!AI236</f>
        <v>0</v>
      </c>
      <c r="BD136" s="151">
        <f>'Acuario (Arribado - mortalidad)'!AJ236</f>
        <v>0</v>
      </c>
      <c r="BE136" s="151">
        <f>'Acuario (Arribado - mortalidad)'!AK236</f>
        <v>0</v>
      </c>
      <c r="BF136" s="151">
        <f>'Acuario (Arribado - mortalidad)'!AL236</f>
        <v>0</v>
      </c>
      <c r="BG136" s="151">
        <f>'Acuario (Arribado - mortalidad)'!AM236</f>
        <v>0</v>
      </c>
      <c r="BH136" s="151">
        <f>'Acuario (Arribado - mortalidad)'!AN236</f>
        <v>0</v>
      </c>
      <c r="BI136" s="151">
        <f>'Acuario (Arribado - mortalidad)'!AO236</f>
        <v>0</v>
      </c>
      <c r="BJ136" s="151">
        <f>'Acuario (Arribado - mortalidad)'!AP236</f>
        <v>0</v>
      </c>
      <c r="BK136" s="151">
        <f>'Acuario (Arribado - mortalidad)'!AQ236</f>
        <v>0</v>
      </c>
      <c r="BL136" s="151">
        <f>'Acuario (Arribado - mortalidad)'!AR236</f>
        <v>0</v>
      </c>
      <c r="BM136" s="151" t="str">
        <f>'Acuario (Arribado - mortalidad)'!AS236</f>
        <v/>
      </c>
      <c r="BN136" s="151">
        <f>'Acuario (Arribado - mortalidad)'!AT236</f>
        <v>0</v>
      </c>
      <c r="BO136" s="151">
        <f>'Acuario (Arribado - mortalidad)'!AU236</f>
        <v>0</v>
      </c>
      <c r="BP136" s="151">
        <f>'Acuario (Arribado - mortalidad)'!AV236</f>
        <v>0</v>
      </c>
      <c r="BQ136" s="151" t="str">
        <f>'Acuario (Arribado - mortalidad)'!AW236</f>
        <v/>
      </c>
      <c r="BR136" s="151">
        <f>'Acuario (Arribado - mortalidad)'!AX236</f>
        <v>0</v>
      </c>
      <c r="BS136" s="151">
        <f>'Acuario (Arribado - mortalidad)'!AY236</f>
        <v>0</v>
      </c>
      <c r="BT136" s="151" t="str">
        <f>'Acuario (Arribado - mortalidad)'!AZ236</f>
        <v/>
      </c>
      <c r="BU136" s="151" t="str">
        <f>'Acuario (Arribado - mortalidad)'!BA236</f>
        <v/>
      </c>
      <c r="BV136" s="151" t="str">
        <f>'Acuario (Arribado - mortalidad)'!BB236</f>
        <v/>
      </c>
      <c r="BW136" s="151" t="str">
        <f>'Acuario (Arribado - mortalidad)'!BC236</f>
        <v/>
      </c>
      <c r="BX136" s="151">
        <f>'Acuario (Arribado - mortalidad)'!BD236</f>
        <v>0</v>
      </c>
      <c r="BY136" s="151" t="str">
        <f>'Acuario (Arribado - mortalidad)'!BE236</f>
        <v/>
      </c>
      <c r="BZ136" s="22" t="str">
        <f>'Acuario (Arribado - mortalidad)'!BF236</f>
        <v/>
      </c>
      <c r="CA136" s="151" t="str">
        <f>IF(U136&lt;&gt;0,'Acuario (Arribado - mortalidad)'!$M$5,"")</f>
        <v/>
      </c>
    </row>
    <row r="137" spans="1:79" x14ac:dyDescent="0.25">
      <c r="A137" s="313" t="str">
        <f>IF(U137&lt;&gt;0,'ORDEN DE CUARENTENA'!$AE$2,"")</f>
        <v/>
      </c>
      <c r="B137" s="184" t="str">
        <f>IF(U137&lt;&gt;0,'ORDEN DE CUARENTENA'!$AE$3,"")</f>
        <v/>
      </c>
      <c r="C137" s="168" t="str">
        <f t="shared" si="4"/>
        <v/>
      </c>
      <c r="D137" s="315" t="str">
        <f>IF(U137&lt;&gt;0,'ORDEN DE CUARENTENA'!$I$6,"")</f>
        <v/>
      </c>
      <c r="E137" s="168" t="str">
        <f>IF(U137&lt;&gt;0,TEXT('ORDEN DE CUARENTENA'!$I$6,"aaa"),"")</f>
        <v/>
      </c>
      <c r="F137" s="167" t="str">
        <f>IF(U137&lt;&gt;0,TEXT('ORDEN DE CUARENTENA'!$I$6,"dd"),"")</f>
        <v/>
      </c>
      <c r="G137" s="166" t="str">
        <f>IF(U137&lt;&gt;0,TEXT('ORDEN DE CUARENTENA'!$I$6,"mm"),"")</f>
        <v/>
      </c>
      <c r="H137" s="165" t="str">
        <f>IF(U137&lt;&gt;0,TEXT('ORDEN DE CUARENTENA'!$I$6,"yyy"),"")</f>
        <v/>
      </c>
      <c r="I137" s="151" t="str">
        <f>IF(U137&lt;&gt;0,'ORDEN DE CUARENTENA'!$H$7,"")</f>
        <v/>
      </c>
      <c r="J137" s="151" t="str">
        <f>IF(U137&lt;&gt;0,'ORDEN DE CUARENTENA'!$H$9,"")</f>
        <v/>
      </c>
      <c r="K137" s="151" t="str">
        <f>IF(U137&lt;&gt;0,'ORDEN DE CUARENTENA'!$Q$9,"")</f>
        <v/>
      </c>
      <c r="L137" s="151" t="str">
        <f>IFERROR(VLOOKUP(U137,Item[],4,FALSE),IFERROR(VLOOKUP(U137,Item2[],4,FALSE),""))</f>
        <v/>
      </c>
      <c r="M137" s="151" t="str">
        <f>IFERROR(VLOOKUP(U137,Item[],5,FALSE),IFERROR(VLOOKUP(U137,Item2[],5,FALSE),""))</f>
        <v/>
      </c>
      <c r="N137" s="151" t="str">
        <f>IFERROR(VLOOKUP(W137,SuscepEARs[],2,FALSE),"")</f>
        <v/>
      </c>
      <c r="O137" s="151" t="str">
        <f>IFERROR(VLOOKUP(DatosAll[[#This Row],[ESPECIE]],CITES[],2,FALSE),"")</f>
        <v/>
      </c>
      <c r="P137" s="151">
        <f>IFERROR(VLOOKUP(T137,Hallazgo[],2,FALSE),"")</f>
        <v>0</v>
      </c>
      <c r="Q137" s="151">
        <f>IFERROR(VLOOKUP(T137,Hallazgo[],3,FALSE),"")</f>
        <v>0</v>
      </c>
      <c r="R137" s="151">
        <f>IFERROR(VLOOKUP(T137,Hallazgo[],4,FALSE),"")</f>
        <v>0</v>
      </c>
      <c r="S137" s="151">
        <f>IFERROR(VLOOKUP(T137,Hallazgo[],5,FALSE),"")</f>
        <v>0</v>
      </c>
      <c r="T137" s="151">
        <f>'Acuario (Arribado - mortalidad)'!C237</f>
        <v>0</v>
      </c>
      <c r="U137" s="151">
        <f>'Acuario (Arribado - mortalidad)'!B237</f>
        <v>0</v>
      </c>
      <c r="V137" s="151" t="str">
        <f>'Acuario (Arribado - mortalidad)'!D237</f>
        <v/>
      </c>
      <c r="W137" s="151" t="str">
        <f>'Acuario (Arribado - mortalidad)'!E237</f>
        <v/>
      </c>
      <c r="X137" s="151">
        <f>'Acuario (Arribado - mortalidad)'!F237</f>
        <v>0</v>
      </c>
      <c r="Y137" s="151">
        <f>'Acuario (Arribado - mortalidad)'!H237</f>
        <v>0</v>
      </c>
      <c r="Z137" s="151">
        <f>'Acuario (Arribado - mortalidad)'!I237</f>
        <v>0</v>
      </c>
      <c r="AA137" s="151">
        <f>'Acuario (Arribado - mortalidad)'!J237</f>
        <v>0</v>
      </c>
      <c r="AB137" s="151" t="str">
        <f>'Acuario (Arribado - mortalidad)'!K237</f>
        <v/>
      </c>
      <c r="AC137" s="320" t="str">
        <f>IFERROR(('Acuario (Arribado - mortalidad)'!K237/DatosAll[[#This Row],[N_INDIVIDUOS]])*100,"")</f>
        <v/>
      </c>
      <c r="AD137" s="320" t="str">
        <f>IFERROR(('Acuario (Arribado - mortalidad)'!O237/DatosAll[[#This Row],[N_INDIVIDUOS]])*100,"")</f>
        <v/>
      </c>
      <c r="AE137" s="320" t="str">
        <f>IFERROR(('Acuario (Arribado - mortalidad)'!BG237/DatosAll[[#This Row],[N_INDIVIDUOS]])*100,"")</f>
        <v/>
      </c>
      <c r="AF137" s="320" t="str">
        <f>IFERROR(('Acuario (Arribado - mortalidad)'!BH237/DatosAll[[#This Row],[N_INDIVIDUOS]])*100,"")</f>
        <v/>
      </c>
      <c r="AG137" s="151">
        <f>'Acuario (Arribado - mortalidad)'!M237</f>
        <v>0</v>
      </c>
      <c r="AH137" s="151" t="str">
        <f>'Acuario (Arribado - mortalidad)'!G237</f>
        <v/>
      </c>
      <c r="AI137" s="151">
        <f>'Acuario (Arribado - mortalidad)'!O237</f>
        <v>0</v>
      </c>
      <c r="AJ137" s="151">
        <f>'Acuario (Arribado - mortalidad)'!P237</f>
        <v>0</v>
      </c>
      <c r="AK137" s="151">
        <f>'Acuario (Arribado - mortalidad)'!Q237</f>
        <v>0</v>
      </c>
      <c r="AL137" s="151">
        <f>'Acuario (Arribado - mortalidad)'!R237</f>
        <v>0</v>
      </c>
      <c r="AM137" s="151">
        <f>'Acuario (Arribado - mortalidad)'!S237</f>
        <v>0</v>
      </c>
      <c r="AN137" s="151">
        <f>'Acuario (Arribado - mortalidad)'!T237</f>
        <v>0</v>
      </c>
      <c r="AO137" s="151">
        <f>'Acuario (Arribado - mortalidad)'!U237</f>
        <v>0</v>
      </c>
      <c r="AP137" s="151">
        <f>'Acuario (Arribado - mortalidad)'!V237</f>
        <v>0</v>
      </c>
      <c r="AQ137" s="151">
        <f>'Acuario (Arribado - mortalidad)'!W237</f>
        <v>0</v>
      </c>
      <c r="AR137" s="151">
        <f>'Acuario (Arribado - mortalidad)'!X237</f>
        <v>0</v>
      </c>
      <c r="AS137" s="151">
        <f>'Acuario (Arribado - mortalidad)'!Y237</f>
        <v>0</v>
      </c>
      <c r="AT137" s="151">
        <f>'Acuario (Arribado - mortalidad)'!Z237</f>
        <v>0</v>
      </c>
      <c r="AU137" s="151">
        <f>'Acuario (Arribado - mortalidad)'!AA237</f>
        <v>0</v>
      </c>
      <c r="AV137" s="151">
        <f>'Acuario (Arribado - mortalidad)'!AB237</f>
        <v>0</v>
      </c>
      <c r="AW137" s="151">
        <f>'Acuario (Arribado - mortalidad)'!AC237</f>
        <v>0</v>
      </c>
      <c r="AX137" s="151">
        <f>'Acuario (Arribado - mortalidad)'!AD237</f>
        <v>0</v>
      </c>
      <c r="AY137" s="151">
        <f>'Acuario (Arribado - mortalidad)'!AE237</f>
        <v>0</v>
      </c>
      <c r="AZ137" s="151">
        <f>'Acuario (Arribado - mortalidad)'!AF237</f>
        <v>0</v>
      </c>
      <c r="BA137" s="151">
        <f>'Acuario (Arribado - mortalidad)'!AG237</f>
        <v>0</v>
      </c>
      <c r="BB137" s="151">
        <f>'Acuario (Arribado - mortalidad)'!AH237</f>
        <v>0</v>
      </c>
      <c r="BC137" s="151">
        <f>'Acuario (Arribado - mortalidad)'!AI237</f>
        <v>0</v>
      </c>
      <c r="BD137" s="151">
        <f>'Acuario (Arribado - mortalidad)'!AJ237</f>
        <v>0</v>
      </c>
      <c r="BE137" s="151">
        <f>'Acuario (Arribado - mortalidad)'!AK237</f>
        <v>0</v>
      </c>
      <c r="BF137" s="151">
        <f>'Acuario (Arribado - mortalidad)'!AL237</f>
        <v>0</v>
      </c>
      <c r="BG137" s="151">
        <f>'Acuario (Arribado - mortalidad)'!AM237</f>
        <v>0</v>
      </c>
      <c r="BH137" s="151">
        <f>'Acuario (Arribado - mortalidad)'!AN237</f>
        <v>0</v>
      </c>
      <c r="BI137" s="151">
        <f>'Acuario (Arribado - mortalidad)'!AO237</f>
        <v>0</v>
      </c>
      <c r="BJ137" s="151">
        <f>'Acuario (Arribado - mortalidad)'!AP237</f>
        <v>0</v>
      </c>
      <c r="BK137" s="151">
        <f>'Acuario (Arribado - mortalidad)'!AQ237</f>
        <v>0</v>
      </c>
      <c r="BL137" s="151">
        <f>'Acuario (Arribado - mortalidad)'!AR237</f>
        <v>0</v>
      </c>
      <c r="BM137" s="151" t="str">
        <f>'Acuario (Arribado - mortalidad)'!AS237</f>
        <v/>
      </c>
      <c r="BN137" s="151">
        <f>'Acuario (Arribado - mortalidad)'!AT237</f>
        <v>0</v>
      </c>
      <c r="BO137" s="151">
        <f>'Acuario (Arribado - mortalidad)'!AU237</f>
        <v>0</v>
      </c>
      <c r="BP137" s="151">
        <f>'Acuario (Arribado - mortalidad)'!AV237</f>
        <v>0</v>
      </c>
      <c r="BQ137" s="151" t="str">
        <f>'Acuario (Arribado - mortalidad)'!AW237</f>
        <v/>
      </c>
      <c r="BR137" s="151">
        <f>'Acuario (Arribado - mortalidad)'!AX237</f>
        <v>0</v>
      </c>
      <c r="BS137" s="151">
        <f>'Acuario (Arribado - mortalidad)'!AY237</f>
        <v>0</v>
      </c>
      <c r="BT137" s="151" t="str">
        <f>'Acuario (Arribado - mortalidad)'!AZ237</f>
        <v/>
      </c>
      <c r="BU137" s="151" t="str">
        <f>'Acuario (Arribado - mortalidad)'!BA237</f>
        <v/>
      </c>
      <c r="BV137" s="151" t="str">
        <f>'Acuario (Arribado - mortalidad)'!BB237</f>
        <v/>
      </c>
      <c r="BW137" s="151" t="str">
        <f>'Acuario (Arribado - mortalidad)'!BC237</f>
        <v/>
      </c>
      <c r="BX137" s="151">
        <f>'Acuario (Arribado - mortalidad)'!BD237</f>
        <v>0</v>
      </c>
      <c r="BY137" s="151" t="str">
        <f>'Acuario (Arribado - mortalidad)'!BE237</f>
        <v/>
      </c>
      <c r="BZ137" s="22" t="str">
        <f>'Acuario (Arribado - mortalidad)'!BF237</f>
        <v/>
      </c>
      <c r="CA137" s="151" t="str">
        <f>IF(U137&lt;&gt;0,'Acuario (Arribado - mortalidad)'!$M$5,"")</f>
        <v/>
      </c>
    </row>
    <row r="138" spans="1:79" x14ac:dyDescent="0.25">
      <c r="A138" s="313" t="str">
        <f>IF(U138&lt;&gt;0,'ORDEN DE CUARENTENA'!$AE$2,"")</f>
        <v/>
      </c>
      <c r="B138" s="184" t="str">
        <f>IF(U138&lt;&gt;0,'ORDEN DE CUARENTENA'!$AE$3,"")</f>
        <v/>
      </c>
      <c r="C138" s="168" t="str">
        <f t="shared" si="4"/>
        <v/>
      </c>
      <c r="D138" s="315" t="str">
        <f>IF(U138&lt;&gt;0,'ORDEN DE CUARENTENA'!$I$6,"")</f>
        <v/>
      </c>
      <c r="E138" s="168" t="str">
        <f>IF(U138&lt;&gt;0,TEXT('ORDEN DE CUARENTENA'!$I$6,"aaa"),"")</f>
        <v/>
      </c>
      <c r="F138" s="167" t="str">
        <f>IF(U138&lt;&gt;0,TEXT('ORDEN DE CUARENTENA'!$I$6,"dd"),"")</f>
        <v/>
      </c>
      <c r="G138" s="166" t="str">
        <f>IF(U138&lt;&gt;0,TEXT('ORDEN DE CUARENTENA'!$I$6,"mm"),"")</f>
        <v/>
      </c>
      <c r="H138" s="165" t="str">
        <f>IF(U138&lt;&gt;0,TEXT('ORDEN DE CUARENTENA'!$I$6,"yyy"),"")</f>
        <v/>
      </c>
      <c r="I138" s="151" t="str">
        <f>IF(U138&lt;&gt;0,'ORDEN DE CUARENTENA'!$H$7,"")</f>
        <v/>
      </c>
      <c r="J138" s="151" t="str">
        <f>IF(U138&lt;&gt;0,'ORDEN DE CUARENTENA'!$H$9,"")</f>
        <v/>
      </c>
      <c r="K138" s="151" t="str">
        <f>IF(U138&lt;&gt;0,'ORDEN DE CUARENTENA'!$Q$9,"")</f>
        <v/>
      </c>
      <c r="L138" s="151" t="str">
        <f>IFERROR(VLOOKUP(U138,Item[],4,FALSE),IFERROR(VLOOKUP(U138,Item2[],4,FALSE),""))</f>
        <v/>
      </c>
      <c r="M138" s="151" t="str">
        <f>IFERROR(VLOOKUP(U138,Item[],5,FALSE),IFERROR(VLOOKUP(U138,Item2[],5,FALSE),""))</f>
        <v/>
      </c>
      <c r="N138" s="151" t="str">
        <f>IFERROR(VLOOKUP(W138,SuscepEARs[],2,FALSE),"")</f>
        <v/>
      </c>
      <c r="O138" s="151" t="str">
        <f>IFERROR(VLOOKUP(DatosAll[[#This Row],[ESPECIE]],CITES[],2,FALSE),"")</f>
        <v/>
      </c>
      <c r="P138" s="151">
        <f>IFERROR(VLOOKUP(T138,Hallazgo[],2,FALSE),"")</f>
        <v>0</v>
      </c>
      <c r="Q138" s="151">
        <f>IFERROR(VLOOKUP(T138,Hallazgo[],3,FALSE),"")</f>
        <v>0</v>
      </c>
      <c r="R138" s="151">
        <f>IFERROR(VLOOKUP(T138,Hallazgo[],4,FALSE),"")</f>
        <v>0</v>
      </c>
      <c r="S138" s="151">
        <f>IFERROR(VLOOKUP(T138,Hallazgo[],5,FALSE),"")</f>
        <v>0</v>
      </c>
      <c r="T138" s="151">
        <f>'Acuario (Arribado - mortalidad)'!C238</f>
        <v>0</v>
      </c>
      <c r="U138" s="151">
        <f>'Acuario (Arribado - mortalidad)'!B238</f>
        <v>0</v>
      </c>
      <c r="V138" s="151" t="str">
        <f>'Acuario (Arribado - mortalidad)'!D238</f>
        <v/>
      </c>
      <c r="W138" s="151" t="str">
        <f>'Acuario (Arribado - mortalidad)'!E238</f>
        <v/>
      </c>
      <c r="X138" s="151">
        <f>'Acuario (Arribado - mortalidad)'!F238</f>
        <v>0</v>
      </c>
      <c r="Y138" s="151">
        <f>'Acuario (Arribado - mortalidad)'!H238</f>
        <v>0</v>
      </c>
      <c r="Z138" s="151">
        <f>'Acuario (Arribado - mortalidad)'!I238</f>
        <v>0</v>
      </c>
      <c r="AA138" s="151">
        <f>'Acuario (Arribado - mortalidad)'!J238</f>
        <v>0</v>
      </c>
      <c r="AB138" s="151" t="str">
        <f>'Acuario (Arribado - mortalidad)'!K238</f>
        <v/>
      </c>
      <c r="AC138" s="320" t="str">
        <f>IFERROR(('Acuario (Arribado - mortalidad)'!K238/DatosAll[[#This Row],[N_INDIVIDUOS]])*100,"")</f>
        <v/>
      </c>
      <c r="AD138" s="320" t="str">
        <f>IFERROR(('Acuario (Arribado - mortalidad)'!O238/DatosAll[[#This Row],[N_INDIVIDUOS]])*100,"")</f>
        <v/>
      </c>
      <c r="AE138" s="320" t="str">
        <f>IFERROR(('Acuario (Arribado - mortalidad)'!BG238/DatosAll[[#This Row],[N_INDIVIDUOS]])*100,"")</f>
        <v/>
      </c>
      <c r="AF138" s="320" t="str">
        <f>IFERROR(('Acuario (Arribado - mortalidad)'!BH238/DatosAll[[#This Row],[N_INDIVIDUOS]])*100,"")</f>
        <v/>
      </c>
      <c r="AG138" s="151">
        <f>'Acuario (Arribado - mortalidad)'!M238</f>
        <v>0</v>
      </c>
      <c r="AH138" s="151" t="str">
        <f>'Acuario (Arribado - mortalidad)'!G238</f>
        <v/>
      </c>
      <c r="AI138" s="151">
        <f>'Acuario (Arribado - mortalidad)'!O238</f>
        <v>0</v>
      </c>
      <c r="AJ138" s="151">
        <f>'Acuario (Arribado - mortalidad)'!P238</f>
        <v>0</v>
      </c>
      <c r="AK138" s="151">
        <f>'Acuario (Arribado - mortalidad)'!Q238</f>
        <v>0</v>
      </c>
      <c r="AL138" s="151">
        <f>'Acuario (Arribado - mortalidad)'!R238</f>
        <v>0</v>
      </c>
      <c r="AM138" s="151">
        <f>'Acuario (Arribado - mortalidad)'!S238</f>
        <v>0</v>
      </c>
      <c r="AN138" s="151">
        <f>'Acuario (Arribado - mortalidad)'!T238</f>
        <v>0</v>
      </c>
      <c r="AO138" s="151">
        <f>'Acuario (Arribado - mortalidad)'!U238</f>
        <v>0</v>
      </c>
      <c r="AP138" s="151">
        <f>'Acuario (Arribado - mortalidad)'!V238</f>
        <v>0</v>
      </c>
      <c r="AQ138" s="151">
        <f>'Acuario (Arribado - mortalidad)'!W238</f>
        <v>0</v>
      </c>
      <c r="AR138" s="151">
        <f>'Acuario (Arribado - mortalidad)'!X238</f>
        <v>0</v>
      </c>
      <c r="AS138" s="151">
        <f>'Acuario (Arribado - mortalidad)'!Y238</f>
        <v>0</v>
      </c>
      <c r="AT138" s="151">
        <f>'Acuario (Arribado - mortalidad)'!Z238</f>
        <v>0</v>
      </c>
      <c r="AU138" s="151">
        <f>'Acuario (Arribado - mortalidad)'!AA238</f>
        <v>0</v>
      </c>
      <c r="AV138" s="151">
        <f>'Acuario (Arribado - mortalidad)'!AB238</f>
        <v>0</v>
      </c>
      <c r="AW138" s="151">
        <f>'Acuario (Arribado - mortalidad)'!AC238</f>
        <v>0</v>
      </c>
      <c r="AX138" s="151">
        <f>'Acuario (Arribado - mortalidad)'!AD238</f>
        <v>0</v>
      </c>
      <c r="AY138" s="151">
        <f>'Acuario (Arribado - mortalidad)'!AE238</f>
        <v>0</v>
      </c>
      <c r="AZ138" s="151">
        <f>'Acuario (Arribado - mortalidad)'!AF238</f>
        <v>0</v>
      </c>
      <c r="BA138" s="151">
        <f>'Acuario (Arribado - mortalidad)'!AG238</f>
        <v>0</v>
      </c>
      <c r="BB138" s="151">
        <f>'Acuario (Arribado - mortalidad)'!AH238</f>
        <v>0</v>
      </c>
      <c r="BC138" s="151">
        <f>'Acuario (Arribado - mortalidad)'!AI238</f>
        <v>0</v>
      </c>
      <c r="BD138" s="151">
        <f>'Acuario (Arribado - mortalidad)'!AJ238</f>
        <v>0</v>
      </c>
      <c r="BE138" s="151">
        <f>'Acuario (Arribado - mortalidad)'!AK238</f>
        <v>0</v>
      </c>
      <c r="BF138" s="151">
        <f>'Acuario (Arribado - mortalidad)'!AL238</f>
        <v>0</v>
      </c>
      <c r="BG138" s="151">
        <f>'Acuario (Arribado - mortalidad)'!AM238</f>
        <v>0</v>
      </c>
      <c r="BH138" s="151">
        <f>'Acuario (Arribado - mortalidad)'!AN238</f>
        <v>0</v>
      </c>
      <c r="BI138" s="151">
        <f>'Acuario (Arribado - mortalidad)'!AO238</f>
        <v>0</v>
      </c>
      <c r="BJ138" s="151">
        <f>'Acuario (Arribado - mortalidad)'!AP238</f>
        <v>0</v>
      </c>
      <c r="BK138" s="151">
        <f>'Acuario (Arribado - mortalidad)'!AQ238</f>
        <v>0</v>
      </c>
      <c r="BL138" s="151">
        <f>'Acuario (Arribado - mortalidad)'!AR238</f>
        <v>0</v>
      </c>
      <c r="BM138" s="151" t="str">
        <f>'Acuario (Arribado - mortalidad)'!AS238</f>
        <v/>
      </c>
      <c r="BN138" s="151">
        <f>'Acuario (Arribado - mortalidad)'!AT238</f>
        <v>0</v>
      </c>
      <c r="BO138" s="151">
        <f>'Acuario (Arribado - mortalidad)'!AU238</f>
        <v>0</v>
      </c>
      <c r="BP138" s="151">
        <f>'Acuario (Arribado - mortalidad)'!AV238</f>
        <v>0</v>
      </c>
      <c r="BQ138" s="151" t="str">
        <f>'Acuario (Arribado - mortalidad)'!AW238</f>
        <v/>
      </c>
      <c r="BR138" s="151">
        <f>'Acuario (Arribado - mortalidad)'!AX238</f>
        <v>0</v>
      </c>
      <c r="BS138" s="151">
        <f>'Acuario (Arribado - mortalidad)'!AY238</f>
        <v>0</v>
      </c>
      <c r="BT138" s="151" t="str">
        <f>'Acuario (Arribado - mortalidad)'!AZ238</f>
        <v/>
      </c>
      <c r="BU138" s="151" t="str">
        <f>'Acuario (Arribado - mortalidad)'!BA238</f>
        <v/>
      </c>
      <c r="BV138" s="151" t="str">
        <f>'Acuario (Arribado - mortalidad)'!BB238</f>
        <v/>
      </c>
      <c r="BW138" s="151" t="str">
        <f>'Acuario (Arribado - mortalidad)'!BC238</f>
        <v/>
      </c>
      <c r="BX138" s="151">
        <f>'Acuario (Arribado - mortalidad)'!BD238</f>
        <v>0</v>
      </c>
      <c r="BY138" s="151" t="str">
        <f>'Acuario (Arribado - mortalidad)'!BE238</f>
        <v/>
      </c>
      <c r="BZ138" s="22" t="str">
        <f>'Acuario (Arribado - mortalidad)'!BF238</f>
        <v/>
      </c>
      <c r="CA138" s="151" t="str">
        <f>IF(U138&lt;&gt;0,'Acuario (Arribado - mortalidad)'!$M$5,"")</f>
        <v/>
      </c>
    </row>
    <row r="139" spans="1:79" x14ac:dyDescent="0.25">
      <c r="A139" s="313" t="str">
        <f>IF(U139&lt;&gt;0,'ORDEN DE CUARENTENA'!$AE$2,"")</f>
        <v/>
      </c>
      <c r="B139" s="184" t="str">
        <f>IF(U139&lt;&gt;0,'ORDEN DE CUARENTENA'!$AE$3,"")</f>
        <v/>
      </c>
      <c r="C139" s="168" t="str">
        <f t="shared" si="4"/>
        <v/>
      </c>
      <c r="D139" s="315" t="str">
        <f>IF(U139&lt;&gt;0,'ORDEN DE CUARENTENA'!$I$6,"")</f>
        <v/>
      </c>
      <c r="E139" s="168" t="str">
        <f>IF(U139&lt;&gt;0,TEXT('ORDEN DE CUARENTENA'!$I$6,"aaa"),"")</f>
        <v/>
      </c>
      <c r="F139" s="167" t="str">
        <f>IF(U139&lt;&gt;0,TEXT('ORDEN DE CUARENTENA'!$I$6,"dd"),"")</f>
        <v/>
      </c>
      <c r="G139" s="166" t="str">
        <f>IF(U139&lt;&gt;0,TEXT('ORDEN DE CUARENTENA'!$I$6,"mm"),"")</f>
        <v/>
      </c>
      <c r="H139" s="165" t="str">
        <f>IF(U139&lt;&gt;0,TEXT('ORDEN DE CUARENTENA'!$I$6,"yyy"),"")</f>
        <v/>
      </c>
      <c r="I139" s="151" t="str">
        <f>IF(U139&lt;&gt;0,'ORDEN DE CUARENTENA'!$H$7,"")</f>
        <v/>
      </c>
      <c r="J139" s="151" t="str">
        <f>IF(U139&lt;&gt;0,'ORDEN DE CUARENTENA'!$H$9,"")</f>
        <v/>
      </c>
      <c r="K139" s="151" t="str">
        <f>IF(U139&lt;&gt;0,'ORDEN DE CUARENTENA'!$Q$9,"")</f>
        <v/>
      </c>
      <c r="L139" s="151" t="str">
        <f>IFERROR(VLOOKUP(U139,Item[],4,FALSE),IFERROR(VLOOKUP(U139,Item2[],4,FALSE),""))</f>
        <v/>
      </c>
      <c r="M139" s="151" t="str">
        <f>IFERROR(VLOOKUP(U139,Item[],5,FALSE),IFERROR(VLOOKUP(U139,Item2[],5,FALSE),""))</f>
        <v/>
      </c>
      <c r="N139" s="151" t="str">
        <f>IFERROR(VLOOKUP(W139,SuscepEARs[],2,FALSE),"")</f>
        <v/>
      </c>
      <c r="O139" s="151" t="str">
        <f>IFERROR(VLOOKUP(DatosAll[[#This Row],[ESPECIE]],CITES[],2,FALSE),"")</f>
        <v/>
      </c>
      <c r="P139" s="151">
        <f>IFERROR(VLOOKUP(T139,Hallazgo[],2,FALSE),"")</f>
        <v>0</v>
      </c>
      <c r="Q139" s="151">
        <f>IFERROR(VLOOKUP(T139,Hallazgo[],3,FALSE),"")</f>
        <v>0</v>
      </c>
      <c r="R139" s="151">
        <f>IFERROR(VLOOKUP(T139,Hallazgo[],4,FALSE),"")</f>
        <v>0</v>
      </c>
      <c r="S139" s="151">
        <f>IFERROR(VLOOKUP(T139,Hallazgo[],5,FALSE),"")</f>
        <v>0</v>
      </c>
      <c r="T139" s="151">
        <f>'Acuario (Arribado - mortalidad)'!C239</f>
        <v>0</v>
      </c>
      <c r="U139" s="151">
        <f>'Acuario (Arribado - mortalidad)'!B239</f>
        <v>0</v>
      </c>
      <c r="V139" s="151" t="str">
        <f>'Acuario (Arribado - mortalidad)'!D239</f>
        <v/>
      </c>
      <c r="W139" s="151" t="str">
        <f>'Acuario (Arribado - mortalidad)'!E239</f>
        <v/>
      </c>
      <c r="X139" s="151">
        <f>'Acuario (Arribado - mortalidad)'!F239</f>
        <v>0</v>
      </c>
      <c r="Y139" s="151">
        <f>'Acuario (Arribado - mortalidad)'!H239</f>
        <v>0</v>
      </c>
      <c r="Z139" s="151">
        <f>'Acuario (Arribado - mortalidad)'!I239</f>
        <v>0</v>
      </c>
      <c r="AA139" s="151">
        <f>'Acuario (Arribado - mortalidad)'!J239</f>
        <v>0</v>
      </c>
      <c r="AB139" s="151" t="str">
        <f>'Acuario (Arribado - mortalidad)'!K239</f>
        <v/>
      </c>
      <c r="AC139" s="320" t="str">
        <f>IFERROR(('Acuario (Arribado - mortalidad)'!K239/DatosAll[[#This Row],[N_INDIVIDUOS]])*100,"")</f>
        <v/>
      </c>
      <c r="AD139" s="320" t="str">
        <f>IFERROR(('Acuario (Arribado - mortalidad)'!O239/DatosAll[[#This Row],[N_INDIVIDUOS]])*100,"")</f>
        <v/>
      </c>
      <c r="AE139" s="320" t="str">
        <f>IFERROR(('Acuario (Arribado - mortalidad)'!BG239/DatosAll[[#This Row],[N_INDIVIDUOS]])*100,"")</f>
        <v/>
      </c>
      <c r="AF139" s="320" t="str">
        <f>IFERROR(('Acuario (Arribado - mortalidad)'!BH239/DatosAll[[#This Row],[N_INDIVIDUOS]])*100,"")</f>
        <v/>
      </c>
      <c r="AG139" s="151">
        <f>'Acuario (Arribado - mortalidad)'!M239</f>
        <v>0</v>
      </c>
      <c r="AH139" s="151" t="str">
        <f>'Acuario (Arribado - mortalidad)'!G239</f>
        <v/>
      </c>
      <c r="AI139" s="151">
        <f>'Acuario (Arribado - mortalidad)'!O239</f>
        <v>0</v>
      </c>
      <c r="AJ139" s="151">
        <f>'Acuario (Arribado - mortalidad)'!P239</f>
        <v>0</v>
      </c>
      <c r="AK139" s="151">
        <f>'Acuario (Arribado - mortalidad)'!Q239</f>
        <v>0</v>
      </c>
      <c r="AL139" s="151">
        <f>'Acuario (Arribado - mortalidad)'!R239</f>
        <v>0</v>
      </c>
      <c r="AM139" s="151">
        <f>'Acuario (Arribado - mortalidad)'!S239</f>
        <v>0</v>
      </c>
      <c r="AN139" s="151">
        <f>'Acuario (Arribado - mortalidad)'!T239</f>
        <v>0</v>
      </c>
      <c r="AO139" s="151">
        <f>'Acuario (Arribado - mortalidad)'!U239</f>
        <v>0</v>
      </c>
      <c r="AP139" s="151">
        <f>'Acuario (Arribado - mortalidad)'!V239</f>
        <v>0</v>
      </c>
      <c r="AQ139" s="151">
        <f>'Acuario (Arribado - mortalidad)'!W239</f>
        <v>0</v>
      </c>
      <c r="AR139" s="151">
        <f>'Acuario (Arribado - mortalidad)'!X239</f>
        <v>0</v>
      </c>
      <c r="AS139" s="151">
        <f>'Acuario (Arribado - mortalidad)'!Y239</f>
        <v>0</v>
      </c>
      <c r="AT139" s="151">
        <f>'Acuario (Arribado - mortalidad)'!Z239</f>
        <v>0</v>
      </c>
      <c r="AU139" s="151">
        <f>'Acuario (Arribado - mortalidad)'!AA239</f>
        <v>0</v>
      </c>
      <c r="AV139" s="151">
        <f>'Acuario (Arribado - mortalidad)'!AB239</f>
        <v>0</v>
      </c>
      <c r="AW139" s="151">
        <f>'Acuario (Arribado - mortalidad)'!AC239</f>
        <v>0</v>
      </c>
      <c r="AX139" s="151">
        <f>'Acuario (Arribado - mortalidad)'!AD239</f>
        <v>0</v>
      </c>
      <c r="AY139" s="151">
        <f>'Acuario (Arribado - mortalidad)'!AE239</f>
        <v>0</v>
      </c>
      <c r="AZ139" s="151">
        <f>'Acuario (Arribado - mortalidad)'!AF239</f>
        <v>0</v>
      </c>
      <c r="BA139" s="151">
        <f>'Acuario (Arribado - mortalidad)'!AG239</f>
        <v>0</v>
      </c>
      <c r="BB139" s="151">
        <f>'Acuario (Arribado - mortalidad)'!AH239</f>
        <v>0</v>
      </c>
      <c r="BC139" s="151">
        <f>'Acuario (Arribado - mortalidad)'!AI239</f>
        <v>0</v>
      </c>
      <c r="BD139" s="151">
        <f>'Acuario (Arribado - mortalidad)'!AJ239</f>
        <v>0</v>
      </c>
      <c r="BE139" s="151">
        <f>'Acuario (Arribado - mortalidad)'!AK239</f>
        <v>0</v>
      </c>
      <c r="BF139" s="151">
        <f>'Acuario (Arribado - mortalidad)'!AL239</f>
        <v>0</v>
      </c>
      <c r="BG139" s="151">
        <f>'Acuario (Arribado - mortalidad)'!AM239</f>
        <v>0</v>
      </c>
      <c r="BH139" s="151">
        <f>'Acuario (Arribado - mortalidad)'!AN239</f>
        <v>0</v>
      </c>
      <c r="BI139" s="151">
        <f>'Acuario (Arribado - mortalidad)'!AO239</f>
        <v>0</v>
      </c>
      <c r="BJ139" s="151">
        <f>'Acuario (Arribado - mortalidad)'!AP239</f>
        <v>0</v>
      </c>
      <c r="BK139" s="151">
        <f>'Acuario (Arribado - mortalidad)'!AQ239</f>
        <v>0</v>
      </c>
      <c r="BL139" s="151">
        <f>'Acuario (Arribado - mortalidad)'!AR239</f>
        <v>0</v>
      </c>
      <c r="BM139" s="151" t="str">
        <f>'Acuario (Arribado - mortalidad)'!AS239</f>
        <v/>
      </c>
      <c r="BN139" s="151">
        <f>'Acuario (Arribado - mortalidad)'!AT239</f>
        <v>0</v>
      </c>
      <c r="BO139" s="151">
        <f>'Acuario (Arribado - mortalidad)'!AU239</f>
        <v>0</v>
      </c>
      <c r="BP139" s="151">
        <f>'Acuario (Arribado - mortalidad)'!AV239</f>
        <v>0</v>
      </c>
      <c r="BQ139" s="151" t="str">
        <f>'Acuario (Arribado - mortalidad)'!AW239</f>
        <v/>
      </c>
      <c r="BR139" s="151">
        <f>'Acuario (Arribado - mortalidad)'!AX239</f>
        <v>0</v>
      </c>
      <c r="BS139" s="151">
        <f>'Acuario (Arribado - mortalidad)'!AY239</f>
        <v>0</v>
      </c>
      <c r="BT139" s="151" t="str">
        <f>'Acuario (Arribado - mortalidad)'!AZ239</f>
        <v/>
      </c>
      <c r="BU139" s="151" t="str">
        <f>'Acuario (Arribado - mortalidad)'!BA239</f>
        <v/>
      </c>
      <c r="BV139" s="151" t="str">
        <f>'Acuario (Arribado - mortalidad)'!BB239</f>
        <v/>
      </c>
      <c r="BW139" s="151" t="str">
        <f>'Acuario (Arribado - mortalidad)'!BC239</f>
        <v/>
      </c>
      <c r="BX139" s="151">
        <f>'Acuario (Arribado - mortalidad)'!BD239</f>
        <v>0</v>
      </c>
      <c r="BY139" s="151" t="str">
        <f>'Acuario (Arribado - mortalidad)'!BE239</f>
        <v/>
      </c>
      <c r="BZ139" s="22" t="str">
        <f>'Acuario (Arribado - mortalidad)'!BF239</f>
        <v/>
      </c>
      <c r="CA139" s="151" t="str">
        <f>IF(U139&lt;&gt;0,'Acuario (Arribado - mortalidad)'!$M$5,"")</f>
        <v/>
      </c>
    </row>
    <row r="140" spans="1:79" x14ac:dyDescent="0.25">
      <c r="A140" s="313" t="str">
        <f>IF(U140&lt;&gt;0,'ORDEN DE CUARENTENA'!$AE$2,"")</f>
        <v/>
      </c>
      <c r="B140" s="184" t="str">
        <f>IF(U140&lt;&gt;0,'ORDEN DE CUARENTENA'!$AE$3,"")</f>
        <v/>
      </c>
      <c r="C140" s="168" t="str">
        <f t="shared" si="4"/>
        <v/>
      </c>
      <c r="D140" s="315" t="str">
        <f>IF(U140&lt;&gt;0,'ORDEN DE CUARENTENA'!$I$6,"")</f>
        <v/>
      </c>
      <c r="E140" s="168" t="str">
        <f>IF(U140&lt;&gt;0,TEXT('ORDEN DE CUARENTENA'!$I$6,"aaa"),"")</f>
        <v/>
      </c>
      <c r="F140" s="167" t="str">
        <f>IF(U140&lt;&gt;0,TEXT('ORDEN DE CUARENTENA'!$I$6,"dd"),"")</f>
        <v/>
      </c>
      <c r="G140" s="166" t="str">
        <f>IF(U140&lt;&gt;0,TEXT('ORDEN DE CUARENTENA'!$I$6,"mm"),"")</f>
        <v/>
      </c>
      <c r="H140" s="165" t="str">
        <f>IF(U140&lt;&gt;0,TEXT('ORDEN DE CUARENTENA'!$I$6,"yyy"),"")</f>
        <v/>
      </c>
      <c r="I140" s="151" t="str">
        <f>IF(U140&lt;&gt;0,'ORDEN DE CUARENTENA'!$H$7,"")</f>
        <v/>
      </c>
      <c r="J140" s="151" t="str">
        <f>IF(U140&lt;&gt;0,'ORDEN DE CUARENTENA'!$H$9,"")</f>
        <v/>
      </c>
      <c r="K140" s="151" t="str">
        <f>IF(U140&lt;&gt;0,'ORDEN DE CUARENTENA'!$Q$9,"")</f>
        <v/>
      </c>
      <c r="L140" s="151" t="str">
        <f>IFERROR(VLOOKUP(U140,Item[],4,FALSE),IFERROR(VLOOKUP(U140,Item2[],4,FALSE),""))</f>
        <v/>
      </c>
      <c r="M140" s="151" t="str">
        <f>IFERROR(VLOOKUP(U140,Item[],5,FALSE),IFERROR(VLOOKUP(U140,Item2[],5,FALSE),""))</f>
        <v/>
      </c>
      <c r="N140" s="151" t="str">
        <f>IFERROR(VLOOKUP(W140,SuscepEARs[],2,FALSE),"")</f>
        <v/>
      </c>
      <c r="O140" s="151" t="str">
        <f>IFERROR(VLOOKUP(DatosAll[[#This Row],[ESPECIE]],CITES[],2,FALSE),"")</f>
        <v/>
      </c>
      <c r="P140" s="151">
        <f>IFERROR(VLOOKUP(T140,Hallazgo[],2,FALSE),"")</f>
        <v>0</v>
      </c>
      <c r="Q140" s="151">
        <f>IFERROR(VLOOKUP(T140,Hallazgo[],3,FALSE),"")</f>
        <v>0</v>
      </c>
      <c r="R140" s="151">
        <f>IFERROR(VLOOKUP(T140,Hallazgo[],4,FALSE),"")</f>
        <v>0</v>
      </c>
      <c r="S140" s="151">
        <f>IFERROR(VLOOKUP(T140,Hallazgo[],5,FALSE),"")</f>
        <v>0</v>
      </c>
      <c r="T140" s="151">
        <f>'Acuario (Arribado - mortalidad)'!C240</f>
        <v>0</v>
      </c>
      <c r="U140" s="151">
        <f>'Acuario (Arribado - mortalidad)'!B240</f>
        <v>0</v>
      </c>
      <c r="V140" s="151" t="str">
        <f>'Acuario (Arribado - mortalidad)'!D240</f>
        <v/>
      </c>
      <c r="W140" s="151" t="str">
        <f>'Acuario (Arribado - mortalidad)'!E240</f>
        <v/>
      </c>
      <c r="X140" s="151">
        <f>'Acuario (Arribado - mortalidad)'!F240</f>
        <v>0</v>
      </c>
      <c r="Y140" s="151">
        <f>'Acuario (Arribado - mortalidad)'!H240</f>
        <v>0</v>
      </c>
      <c r="Z140" s="151">
        <f>'Acuario (Arribado - mortalidad)'!I240</f>
        <v>0</v>
      </c>
      <c r="AA140" s="151">
        <f>'Acuario (Arribado - mortalidad)'!J240</f>
        <v>0</v>
      </c>
      <c r="AB140" s="151" t="str">
        <f>'Acuario (Arribado - mortalidad)'!K240</f>
        <v/>
      </c>
      <c r="AC140" s="320" t="str">
        <f>IFERROR(('Acuario (Arribado - mortalidad)'!K240/DatosAll[[#This Row],[N_INDIVIDUOS]])*100,"")</f>
        <v/>
      </c>
      <c r="AD140" s="320" t="str">
        <f>IFERROR(('Acuario (Arribado - mortalidad)'!O240/DatosAll[[#This Row],[N_INDIVIDUOS]])*100,"")</f>
        <v/>
      </c>
      <c r="AE140" s="320" t="str">
        <f>IFERROR(('Acuario (Arribado - mortalidad)'!BG240/DatosAll[[#This Row],[N_INDIVIDUOS]])*100,"")</f>
        <v/>
      </c>
      <c r="AF140" s="320" t="str">
        <f>IFERROR(('Acuario (Arribado - mortalidad)'!BH240/DatosAll[[#This Row],[N_INDIVIDUOS]])*100,"")</f>
        <v/>
      </c>
      <c r="AG140" s="151">
        <f>'Acuario (Arribado - mortalidad)'!M240</f>
        <v>0</v>
      </c>
      <c r="AH140" s="151" t="str">
        <f>'Acuario (Arribado - mortalidad)'!G240</f>
        <v/>
      </c>
      <c r="AI140" s="151">
        <f>'Acuario (Arribado - mortalidad)'!O240</f>
        <v>0</v>
      </c>
      <c r="AJ140" s="151">
        <f>'Acuario (Arribado - mortalidad)'!P240</f>
        <v>0</v>
      </c>
      <c r="AK140" s="151">
        <f>'Acuario (Arribado - mortalidad)'!Q240</f>
        <v>0</v>
      </c>
      <c r="AL140" s="151">
        <f>'Acuario (Arribado - mortalidad)'!R240</f>
        <v>0</v>
      </c>
      <c r="AM140" s="151">
        <f>'Acuario (Arribado - mortalidad)'!S240</f>
        <v>0</v>
      </c>
      <c r="AN140" s="151">
        <f>'Acuario (Arribado - mortalidad)'!T240</f>
        <v>0</v>
      </c>
      <c r="AO140" s="151">
        <f>'Acuario (Arribado - mortalidad)'!U240</f>
        <v>0</v>
      </c>
      <c r="AP140" s="151">
        <f>'Acuario (Arribado - mortalidad)'!V240</f>
        <v>0</v>
      </c>
      <c r="AQ140" s="151">
        <f>'Acuario (Arribado - mortalidad)'!W240</f>
        <v>0</v>
      </c>
      <c r="AR140" s="151">
        <f>'Acuario (Arribado - mortalidad)'!X240</f>
        <v>0</v>
      </c>
      <c r="AS140" s="151">
        <f>'Acuario (Arribado - mortalidad)'!Y240</f>
        <v>0</v>
      </c>
      <c r="AT140" s="151">
        <f>'Acuario (Arribado - mortalidad)'!Z240</f>
        <v>0</v>
      </c>
      <c r="AU140" s="151">
        <f>'Acuario (Arribado - mortalidad)'!AA240</f>
        <v>0</v>
      </c>
      <c r="AV140" s="151">
        <f>'Acuario (Arribado - mortalidad)'!AB240</f>
        <v>0</v>
      </c>
      <c r="AW140" s="151">
        <f>'Acuario (Arribado - mortalidad)'!AC240</f>
        <v>0</v>
      </c>
      <c r="AX140" s="151">
        <f>'Acuario (Arribado - mortalidad)'!AD240</f>
        <v>0</v>
      </c>
      <c r="AY140" s="151">
        <f>'Acuario (Arribado - mortalidad)'!AE240</f>
        <v>0</v>
      </c>
      <c r="AZ140" s="151">
        <f>'Acuario (Arribado - mortalidad)'!AF240</f>
        <v>0</v>
      </c>
      <c r="BA140" s="151">
        <f>'Acuario (Arribado - mortalidad)'!AG240</f>
        <v>0</v>
      </c>
      <c r="BB140" s="151">
        <f>'Acuario (Arribado - mortalidad)'!AH240</f>
        <v>0</v>
      </c>
      <c r="BC140" s="151">
        <f>'Acuario (Arribado - mortalidad)'!AI240</f>
        <v>0</v>
      </c>
      <c r="BD140" s="151">
        <f>'Acuario (Arribado - mortalidad)'!AJ240</f>
        <v>0</v>
      </c>
      <c r="BE140" s="151">
        <f>'Acuario (Arribado - mortalidad)'!AK240</f>
        <v>0</v>
      </c>
      <c r="BF140" s="151">
        <f>'Acuario (Arribado - mortalidad)'!AL240</f>
        <v>0</v>
      </c>
      <c r="BG140" s="151">
        <f>'Acuario (Arribado - mortalidad)'!AM240</f>
        <v>0</v>
      </c>
      <c r="BH140" s="151">
        <f>'Acuario (Arribado - mortalidad)'!AN240</f>
        <v>0</v>
      </c>
      <c r="BI140" s="151">
        <f>'Acuario (Arribado - mortalidad)'!AO240</f>
        <v>0</v>
      </c>
      <c r="BJ140" s="151">
        <f>'Acuario (Arribado - mortalidad)'!AP240</f>
        <v>0</v>
      </c>
      <c r="BK140" s="151">
        <f>'Acuario (Arribado - mortalidad)'!AQ240</f>
        <v>0</v>
      </c>
      <c r="BL140" s="151">
        <f>'Acuario (Arribado - mortalidad)'!AR240</f>
        <v>0</v>
      </c>
      <c r="BM140" s="151" t="str">
        <f>'Acuario (Arribado - mortalidad)'!AS240</f>
        <v/>
      </c>
      <c r="BN140" s="151">
        <f>'Acuario (Arribado - mortalidad)'!AT240</f>
        <v>0</v>
      </c>
      <c r="BO140" s="151">
        <f>'Acuario (Arribado - mortalidad)'!AU240</f>
        <v>0</v>
      </c>
      <c r="BP140" s="151">
        <f>'Acuario (Arribado - mortalidad)'!AV240</f>
        <v>0</v>
      </c>
      <c r="BQ140" s="151" t="str">
        <f>'Acuario (Arribado - mortalidad)'!AW240</f>
        <v/>
      </c>
      <c r="BR140" s="151">
        <f>'Acuario (Arribado - mortalidad)'!AX240</f>
        <v>0</v>
      </c>
      <c r="BS140" s="151">
        <f>'Acuario (Arribado - mortalidad)'!AY240</f>
        <v>0</v>
      </c>
      <c r="BT140" s="151" t="str">
        <f>'Acuario (Arribado - mortalidad)'!AZ240</f>
        <v/>
      </c>
      <c r="BU140" s="151" t="str">
        <f>'Acuario (Arribado - mortalidad)'!BA240</f>
        <v/>
      </c>
      <c r="BV140" s="151" t="str">
        <f>'Acuario (Arribado - mortalidad)'!BB240</f>
        <v/>
      </c>
      <c r="BW140" s="151" t="str">
        <f>'Acuario (Arribado - mortalidad)'!BC240</f>
        <v/>
      </c>
      <c r="BX140" s="151">
        <f>'Acuario (Arribado - mortalidad)'!BD240</f>
        <v>0</v>
      </c>
      <c r="BY140" s="151" t="str">
        <f>'Acuario (Arribado - mortalidad)'!BE240</f>
        <v/>
      </c>
      <c r="BZ140" s="22" t="str">
        <f>'Acuario (Arribado - mortalidad)'!BF240</f>
        <v/>
      </c>
      <c r="CA140" s="151" t="str">
        <f>IF(U140&lt;&gt;0,'Acuario (Arribado - mortalidad)'!$M$5,"")</f>
        <v/>
      </c>
    </row>
    <row r="141" spans="1:79" x14ac:dyDescent="0.25">
      <c r="A141" s="313" t="str">
        <f>IF(U141&lt;&gt;0,'ORDEN DE CUARENTENA'!$AE$2,"")</f>
        <v/>
      </c>
      <c r="B141" s="184" t="str">
        <f>IF(U141&lt;&gt;0,'ORDEN DE CUARENTENA'!$AE$3,"")</f>
        <v/>
      </c>
      <c r="C141" s="168" t="str">
        <f t="shared" si="4"/>
        <v/>
      </c>
      <c r="D141" s="315" t="str">
        <f>IF(U141&lt;&gt;0,'ORDEN DE CUARENTENA'!$I$6,"")</f>
        <v/>
      </c>
      <c r="E141" s="168" t="str">
        <f>IF(U141&lt;&gt;0,TEXT('ORDEN DE CUARENTENA'!$I$6,"aaa"),"")</f>
        <v/>
      </c>
      <c r="F141" s="167" t="str">
        <f>IF(U141&lt;&gt;0,TEXT('ORDEN DE CUARENTENA'!$I$6,"dd"),"")</f>
        <v/>
      </c>
      <c r="G141" s="166" t="str">
        <f>IF(U141&lt;&gt;0,TEXT('ORDEN DE CUARENTENA'!$I$6,"mm"),"")</f>
        <v/>
      </c>
      <c r="H141" s="165" t="str">
        <f>IF(U141&lt;&gt;0,TEXT('ORDEN DE CUARENTENA'!$I$6,"yyy"),"")</f>
        <v/>
      </c>
      <c r="I141" s="151" t="str">
        <f>IF(U141&lt;&gt;0,'ORDEN DE CUARENTENA'!$H$7,"")</f>
        <v/>
      </c>
      <c r="J141" s="151" t="str">
        <f>IF(U141&lt;&gt;0,'ORDEN DE CUARENTENA'!$H$9,"")</f>
        <v/>
      </c>
      <c r="K141" s="151" t="str">
        <f>IF(U141&lt;&gt;0,'ORDEN DE CUARENTENA'!$Q$9,"")</f>
        <v/>
      </c>
      <c r="L141" s="151" t="str">
        <f>IFERROR(VLOOKUP(U141,Item[],4,FALSE),IFERROR(VLOOKUP(U141,Item2[],4,FALSE),""))</f>
        <v/>
      </c>
      <c r="M141" s="151" t="str">
        <f>IFERROR(VLOOKUP(U141,Item[],5,FALSE),IFERROR(VLOOKUP(U141,Item2[],5,FALSE),""))</f>
        <v/>
      </c>
      <c r="N141" s="151" t="str">
        <f>IFERROR(VLOOKUP(W141,SuscepEARs[],2,FALSE),"")</f>
        <v/>
      </c>
      <c r="O141" s="151" t="str">
        <f>IFERROR(VLOOKUP(DatosAll[[#This Row],[ESPECIE]],CITES[],2,FALSE),"")</f>
        <v/>
      </c>
      <c r="P141" s="151">
        <f>IFERROR(VLOOKUP(T141,Hallazgo[],2,FALSE),"")</f>
        <v>0</v>
      </c>
      <c r="Q141" s="151">
        <f>IFERROR(VLOOKUP(T141,Hallazgo[],3,FALSE),"")</f>
        <v>0</v>
      </c>
      <c r="R141" s="151">
        <f>IFERROR(VLOOKUP(T141,Hallazgo[],4,FALSE),"")</f>
        <v>0</v>
      </c>
      <c r="S141" s="151">
        <f>IFERROR(VLOOKUP(T141,Hallazgo[],5,FALSE),"")</f>
        <v>0</v>
      </c>
      <c r="T141" s="151">
        <f>'Acuario (Arribado - mortalidad)'!C241</f>
        <v>0</v>
      </c>
      <c r="U141" s="151">
        <f>'Acuario (Arribado - mortalidad)'!B241</f>
        <v>0</v>
      </c>
      <c r="V141" s="151" t="str">
        <f>'Acuario (Arribado - mortalidad)'!D241</f>
        <v/>
      </c>
      <c r="W141" s="151" t="str">
        <f>'Acuario (Arribado - mortalidad)'!E241</f>
        <v/>
      </c>
      <c r="X141" s="151">
        <f>'Acuario (Arribado - mortalidad)'!F241</f>
        <v>0</v>
      </c>
      <c r="Y141" s="151">
        <f>'Acuario (Arribado - mortalidad)'!H241</f>
        <v>0</v>
      </c>
      <c r="Z141" s="151">
        <f>'Acuario (Arribado - mortalidad)'!I241</f>
        <v>0</v>
      </c>
      <c r="AA141" s="151">
        <f>'Acuario (Arribado - mortalidad)'!J241</f>
        <v>0</v>
      </c>
      <c r="AB141" s="151" t="str">
        <f>'Acuario (Arribado - mortalidad)'!K241</f>
        <v/>
      </c>
      <c r="AC141" s="320" t="str">
        <f>IFERROR(('Acuario (Arribado - mortalidad)'!K241/DatosAll[[#This Row],[N_INDIVIDUOS]])*100,"")</f>
        <v/>
      </c>
      <c r="AD141" s="320" t="str">
        <f>IFERROR(('Acuario (Arribado - mortalidad)'!O241/DatosAll[[#This Row],[N_INDIVIDUOS]])*100,"")</f>
        <v/>
      </c>
      <c r="AE141" s="320" t="str">
        <f>IFERROR(('Acuario (Arribado - mortalidad)'!BG241/DatosAll[[#This Row],[N_INDIVIDUOS]])*100,"")</f>
        <v/>
      </c>
      <c r="AF141" s="320" t="str">
        <f>IFERROR(('Acuario (Arribado - mortalidad)'!BH241/DatosAll[[#This Row],[N_INDIVIDUOS]])*100,"")</f>
        <v/>
      </c>
      <c r="AG141" s="151">
        <f>'Acuario (Arribado - mortalidad)'!M241</f>
        <v>0</v>
      </c>
      <c r="AH141" s="151" t="str">
        <f>'Acuario (Arribado - mortalidad)'!G241</f>
        <v/>
      </c>
      <c r="AI141" s="151">
        <f>'Acuario (Arribado - mortalidad)'!O241</f>
        <v>0</v>
      </c>
      <c r="AJ141" s="151">
        <f>'Acuario (Arribado - mortalidad)'!P241</f>
        <v>0</v>
      </c>
      <c r="AK141" s="151">
        <f>'Acuario (Arribado - mortalidad)'!Q241</f>
        <v>0</v>
      </c>
      <c r="AL141" s="151">
        <f>'Acuario (Arribado - mortalidad)'!R241</f>
        <v>0</v>
      </c>
      <c r="AM141" s="151">
        <f>'Acuario (Arribado - mortalidad)'!S241</f>
        <v>0</v>
      </c>
      <c r="AN141" s="151">
        <f>'Acuario (Arribado - mortalidad)'!T241</f>
        <v>0</v>
      </c>
      <c r="AO141" s="151">
        <f>'Acuario (Arribado - mortalidad)'!U241</f>
        <v>0</v>
      </c>
      <c r="AP141" s="151">
        <f>'Acuario (Arribado - mortalidad)'!V241</f>
        <v>0</v>
      </c>
      <c r="AQ141" s="151">
        <f>'Acuario (Arribado - mortalidad)'!W241</f>
        <v>0</v>
      </c>
      <c r="AR141" s="151">
        <f>'Acuario (Arribado - mortalidad)'!X241</f>
        <v>0</v>
      </c>
      <c r="AS141" s="151">
        <f>'Acuario (Arribado - mortalidad)'!Y241</f>
        <v>0</v>
      </c>
      <c r="AT141" s="151">
        <f>'Acuario (Arribado - mortalidad)'!Z241</f>
        <v>0</v>
      </c>
      <c r="AU141" s="151">
        <f>'Acuario (Arribado - mortalidad)'!AA241</f>
        <v>0</v>
      </c>
      <c r="AV141" s="151">
        <f>'Acuario (Arribado - mortalidad)'!AB241</f>
        <v>0</v>
      </c>
      <c r="AW141" s="151">
        <f>'Acuario (Arribado - mortalidad)'!AC241</f>
        <v>0</v>
      </c>
      <c r="AX141" s="151">
        <f>'Acuario (Arribado - mortalidad)'!AD241</f>
        <v>0</v>
      </c>
      <c r="AY141" s="151">
        <f>'Acuario (Arribado - mortalidad)'!AE241</f>
        <v>0</v>
      </c>
      <c r="AZ141" s="151">
        <f>'Acuario (Arribado - mortalidad)'!AF241</f>
        <v>0</v>
      </c>
      <c r="BA141" s="151">
        <f>'Acuario (Arribado - mortalidad)'!AG241</f>
        <v>0</v>
      </c>
      <c r="BB141" s="151">
        <f>'Acuario (Arribado - mortalidad)'!AH241</f>
        <v>0</v>
      </c>
      <c r="BC141" s="151">
        <f>'Acuario (Arribado - mortalidad)'!AI241</f>
        <v>0</v>
      </c>
      <c r="BD141" s="151">
        <f>'Acuario (Arribado - mortalidad)'!AJ241</f>
        <v>0</v>
      </c>
      <c r="BE141" s="151">
        <f>'Acuario (Arribado - mortalidad)'!AK241</f>
        <v>0</v>
      </c>
      <c r="BF141" s="151">
        <f>'Acuario (Arribado - mortalidad)'!AL241</f>
        <v>0</v>
      </c>
      <c r="BG141" s="151">
        <f>'Acuario (Arribado - mortalidad)'!AM241</f>
        <v>0</v>
      </c>
      <c r="BH141" s="151">
        <f>'Acuario (Arribado - mortalidad)'!AN241</f>
        <v>0</v>
      </c>
      <c r="BI141" s="151">
        <f>'Acuario (Arribado - mortalidad)'!AO241</f>
        <v>0</v>
      </c>
      <c r="BJ141" s="151">
        <f>'Acuario (Arribado - mortalidad)'!AP241</f>
        <v>0</v>
      </c>
      <c r="BK141" s="151">
        <f>'Acuario (Arribado - mortalidad)'!AQ241</f>
        <v>0</v>
      </c>
      <c r="BL141" s="151">
        <f>'Acuario (Arribado - mortalidad)'!AR241</f>
        <v>0</v>
      </c>
      <c r="BM141" s="151" t="str">
        <f>'Acuario (Arribado - mortalidad)'!AS241</f>
        <v/>
      </c>
      <c r="BN141" s="151">
        <f>'Acuario (Arribado - mortalidad)'!AT241</f>
        <v>0</v>
      </c>
      <c r="BO141" s="151">
        <f>'Acuario (Arribado - mortalidad)'!AU241</f>
        <v>0</v>
      </c>
      <c r="BP141" s="151">
        <f>'Acuario (Arribado - mortalidad)'!AV241</f>
        <v>0</v>
      </c>
      <c r="BQ141" s="151" t="str">
        <f>'Acuario (Arribado - mortalidad)'!AW241</f>
        <v/>
      </c>
      <c r="BR141" s="151">
        <f>'Acuario (Arribado - mortalidad)'!AX241</f>
        <v>0</v>
      </c>
      <c r="BS141" s="151">
        <f>'Acuario (Arribado - mortalidad)'!AY241</f>
        <v>0</v>
      </c>
      <c r="BT141" s="151" t="str">
        <f>'Acuario (Arribado - mortalidad)'!AZ241</f>
        <v/>
      </c>
      <c r="BU141" s="151" t="str">
        <f>'Acuario (Arribado - mortalidad)'!BA241</f>
        <v/>
      </c>
      <c r="BV141" s="151" t="str">
        <f>'Acuario (Arribado - mortalidad)'!BB241</f>
        <v/>
      </c>
      <c r="BW141" s="151" t="str">
        <f>'Acuario (Arribado - mortalidad)'!BC241</f>
        <v/>
      </c>
      <c r="BX141" s="151">
        <f>'Acuario (Arribado - mortalidad)'!BD241</f>
        <v>0</v>
      </c>
      <c r="BY141" s="151" t="str">
        <f>'Acuario (Arribado - mortalidad)'!BE241</f>
        <v/>
      </c>
      <c r="BZ141" s="22" t="str">
        <f>'Acuario (Arribado - mortalidad)'!BF241</f>
        <v/>
      </c>
      <c r="CA141" s="151" t="str">
        <f>IF(U141&lt;&gt;0,'Acuario (Arribado - mortalidad)'!$M$5,"")</f>
        <v/>
      </c>
    </row>
    <row r="142" spans="1:79" x14ac:dyDescent="0.25">
      <c r="A142" s="313" t="str">
        <f>IF(U142&lt;&gt;0,'ORDEN DE CUARENTENA'!$AE$2,"")</f>
        <v/>
      </c>
      <c r="B142" s="184" t="str">
        <f>IF(U142&lt;&gt;0,'ORDEN DE CUARENTENA'!$AE$3,"")</f>
        <v/>
      </c>
      <c r="C142" s="168" t="str">
        <f t="shared" si="4"/>
        <v/>
      </c>
      <c r="D142" s="315" t="str">
        <f>IF(U142&lt;&gt;0,'ORDEN DE CUARENTENA'!$I$6,"")</f>
        <v/>
      </c>
      <c r="E142" s="168" t="str">
        <f>IF(U142&lt;&gt;0,TEXT('ORDEN DE CUARENTENA'!$I$6,"aaa"),"")</f>
        <v/>
      </c>
      <c r="F142" s="167" t="str">
        <f>IF(U142&lt;&gt;0,TEXT('ORDEN DE CUARENTENA'!$I$6,"dd"),"")</f>
        <v/>
      </c>
      <c r="G142" s="166" t="str">
        <f>IF(U142&lt;&gt;0,TEXT('ORDEN DE CUARENTENA'!$I$6,"mm"),"")</f>
        <v/>
      </c>
      <c r="H142" s="165" t="str">
        <f>IF(U142&lt;&gt;0,TEXT('ORDEN DE CUARENTENA'!$I$6,"yyy"),"")</f>
        <v/>
      </c>
      <c r="I142" s="151" t="str">
        <f>IF(U142&lt;&gt;0,'ORDEN DE CUARENTENA'!$H$7,"")</f>
        <v/>
      </c>
      <c r="J142" s="151" t="str">
        <f>IF(U142&lt;&gt;0,'ORDEN DE CUARENTENA'!$H$9,"")</f>
        <v/>
      </c>
      <c r="K142" s="151" t="str">
        <f>IF(U142&lt;&gt;0,'ORDEN DE CUARENTENA'!$Q$9,"")</f>
        <v/>
      </c>
      <c r="L142" s="151" t="str">
        <f>IFERROR(VLOOKUP(U142,Item[],4,FALSE),IFERROR(VLOOKUP(U142,Item2[],4,FALSE),""))</f>
        <v/>
      </c>
      <c r="M142" s="151" t="str">
        <f>IFERROR(VLOOKUP(U142,Item[],5,FALSE),IFERROR(VLOOKUP(U142,Item2[],5,FALSE),""))</f>
        <v/>
      </c>
      <c r="N142" s="151" t="str">
        <f>IFERROR(VLOOKUP(W142,SuscepEARs[],2,FALSE),"")</f>
        <v/>
      </c>
      <c r="O142" s="151" t="str">
        <f>IFERROR(VLOOKUP(DatosAll[[#This Row],[ESPECIE]],CITES[],2,FALSE),"")</f>
        <v/>
      </c>
      <c r="P142" s="151">
        <f>IFERROR(VLOOKUP(T142,Hallazgo[],2,FALSE),"")</f>
        <v>0</v>
      </c>
      <c r="Q142" s="151">
        <f>IFERROR(VLOOKUP(T142,Hallazgo[],3,FALSE),"")</f>
        <v>0</v>
      </c>
      <c r="R142" s="151">
        <f>IFERROR(VLOOKUP(T142,Hallazgo[],4,FALSE),"")</f>
        <v>0</v>
      </c>
      <c r="S142" s="151">
        <f>IFERROR(VLOOKUP(T142,Hallazgo[],5,FALSE),"")</f>
        <v>0</v>
      </c>
      <c r="T142" s="151">
        <f>'Acuario (Arribado - mortalidad)'!C242</f>
        <v>0</v>
      </c>
      <c r="U142" s="151">
        <f>'Acuario (Arribado - mortalidad)'!B242</f>
        <v>0</v>
      </c>
      <c r="V142" s="151" t="str">
        <f>'Acuario (Arribado - mortalidad)'!D242</f>
        <v/>
      </c>
      <c r="W142" s="151" t="str">
        <f>'Acuario (Arribado - mortalidad)'!E242</f>
        <v/>
      </c>
      <c r="X142" s="151">
        <f>'Acuario (Arribado - mortalidad)'!F242</f>
        <v>0</v>
      </c>
      <c r="Y142" s="151">
        <f>'Acuario (Arribado - mortalidad)'!H242</f>
        <v>0</v>
      </c>
      <c r="Z142" s="151">
        <f>'Acuario (Arribado - mortalidad)'!I242</f>
        <v>0</v>
      </c>
      <c r="AA142" s="151">
        <f>'Acuario (Arribado - mortalidad)'!J242</f>
        <v>0</v>
      </c>
      <c r="AB142" s="151" t="str">
        <f>'Acuario (Arribado - mortalidad)'!K242</f>
        <v/>
      </c>
      <c r="AC142" s="320" t="str">
        <f>IFERROR(('Acuario (Arribado - mortalidad)'!K242/DatosAll[[#This Row],[N_INDIVIDUOS]])*100,"")</f>
        <v/>
      </c>
      <c r="AD142" s="320" t="str">
        <f>IFERROR(('Acuario (Arribado - mortalidad)'!O242/DatosAll[[#This Row],[N_INDIVIDUOS]])*100,"")</f>
        <v/>
      </c>
      <c r="AE142" s="320" t="str">
        <f>IFERROR(('Acuario (Arribado - mortalidad)'!BG242/DatosAll[[#This Row],[N_INDIVIDUOS]])*100,"")</f>
        <v/>
      </c>
      <c r="AF142" s="320" t="str">
        <f>IFERROR(('Acuario (Arribado - mortalidad)'!BH242/DatosAll[[#This Row],[N_INDIVIDUOS]])*100,"")</f>
        <v/>
      </c>
      <c r="AG142" s="151">
        <f>'Acuario (Arribado - mortalidad)'!M242</f>
        <v>0</v>
      </c>
      <c r="AH142" s="151" t="str">
        <f>'Acuario (Arribado - mortalidad)'!G242</f>
        <v/>
      </c>
      <c r="AI142" s="151">
        <f>'Acuario (Arribado - mortalidad)'!O242</f>
        <v>0</v>
      </c>
      <c r="AJ142" s="151">
        <f>'Acuario (Arribado - mortalidad)'!P242</f>
        <v>0</v>
      </c>
      <c r="AK142" s="151">
        <f>'Acuario (Arribado - mortalidad)'!Q242</f>
        <v>0</v>
      </c>
      <c r="AL142" s="151">
        <f>'Acuario (Arribado - mortalidad)'!R242</f>
        <v>0</v>
      </c>
      <c r="AM142" s="151">
        <f>'Acuario (Arribado - mortalidad)'!S242</f>
        <v>0</v>
      </c>
      <c r="AN142" s="151">
        <f>'Acuario (Arribado - mortalidad)'!T242</f>
        <v>0</v>
      </c>
      <c r="AO142" s="151">
        <f>'Acuario (Arribado - mortalidad)'!U242</f>
        <v>0</v>
      </c>
      <c r="AP142" s="151">
        <f>'Acuario (Arribado - mortalidad)'!V242</f>
        <v>0</v>
      </c>
      <c r="AQ142" s="151">
        <f>'Acuario (Arribado - mortalidad)'!W242</f>
        <v>0</v>
      </c>
      <c r="AR142" s="151">
        <f>'Acuario (Arribado - mortalidad)'!X242</f>
        <v>0</v>
      </c>
      <c r="AS142" s="151">
        <f>'Acuario (Arribado - mortalidad)'!Y242</f>
        <v>0</v>
      </c>
      <c r="AT142" s="151">
        <f>'Acuario (Arribado - mortalidad)'!Z242</f>
        <v>0</v>
      </c>
      <c r="AU142" s="151">
        <f>'Acuario (Arribado - mortalidad)'!AA242</f>
        <v>0</v>
      </c>
      <c r="AV142" s="151">
        <f>'Acuario (Arribado - mortalidad)'!AB242</f>
        <v>0</v>
      </c>
      <c r="AW142" s="151">
        <f>'Acuario (Arribado - mortalidad)'!AC242</f>
        <v>0</v>
      </c>
      <c r="AX142" s="151">
        <f>'Acuario (Arribado - mortalidad)'!AD242</f>
        <v>0</v>
      </c>
      <c r="AY142" s="151">
        <f>'Acuario (Arribado - mortalidad)'!AE242</f>
        <v>0</v>
      </c>
      <c r="AZ142" s="151">
        <f>'Acuario (Arribado - mortalidad)'!AF242</f>
        <v>0</v>
      </c>
      <c r="BA142" s="151">
        <f>'Acuario (Arribado - mortalidad)'!AG242</f>
        <v>0</v>
      </c>
      <c r="BB142" s="151">
        <f>'Acuario (Arribado - mortalidad)'!AH242</f>
        <v>0</v>
      </c>
      <c r="BC142" s="151">
        <f>'Acuario (Arribado - mortalidad)'!AI242</f>
        <v>0</v>
      </c>
      <c r="BD142" s="151">
        <f>'Acuario (Arribado - mortalidad)'!AJ242</f>
        <v>0</v>
      </c>
      <c r="BE142" s="151">
        <f>'Acuario (Arribado - mortalidad)'!AK242</f>
        <v>0</v>
      </c>
      <c r="BF142" s="151">
        <f>'Acuario (Arribado - mortalidad)'!AL242</f>
        <v>0</v>
      </c>
      <c r="BG142" s="151">
        <f>'Acuario (Arribado - mortalidad)'!AM242</f>
        <v>0</v>
      </c>
      <c r="BH142" s="151">
        <f>'Acuario (Arribado - mortalidad)'!AN242</f>
        <v>0</v>
      </c>
      <c r="BI142" s="151">
        <f>'Acuario (Arribado - mortalidad)'!AO242</f>
        <v>0</v>
      </c>
      <c r="BJ142" s="151">
        <f>'Acuario (Arribado - mortalidad)'!AP242</f>
        <v>0</v>
      </c>
      <c r="BK142" s="151">
        <f>'Acuario (Arribado - mortalidad)'!AQ242</f>
        <v>0</v>
      </c>
      <c r="BL142" s="151">
        <f>'Acuario (Arribado - mortalidad)'!AR242</f>
        <v>0</v>
      </c>
      <c r="BM142" s="151" t="str">
        <f>'Acuario (Arribado - mortalidad)'!AS242</f>
        <v/>
      </c>
      <c r="BN142" s="151">
        <f>'Acuario (Arribado - mortalidad)'!AT242</f>
        <v>0</v>
      </c>
      <c r="BO142" s="151">
        <f>'Acuario (Arribado - mortalidad)'!AU242</f>
        <v>0</v>
      </c>
      <c r="BP142" s="151">
        <f>'Acuario (Arribado - mortalidad)'!AV242</f>
        <v>0</v>
      </c>
      <c r="BQ142" s="151" t="str">
        <f>'Acuario (Arribado - mortalidad)'!AW242</f>
        <v/>
      </c>
      <c r="BR142" s="151">
        <f>'Acuario (Arribado - mortalidad)'!AX242</f>
        <v>0</v>
      </c>
      <c r="BS142" s="151">
        <f>'Acuario (Arribado - mortalidad)'!AY242</f>
        <v>0</v>
      </c>
      <c r="BT142" s="151" t="str">
        <f>'Acuario (Arribado - mortalidad)'!AZ242</f>
        <v/>
      </c>
      <c r="BU142" s="151" t="str">
        <f>'Acuario (Arribado - mortalidad)'!BA242</f>
        <v/>
      </c>
      <c r="BV142" s="151" t="str">
        <f>'Acuario (Arribado - mortalidad)'!BB242</f>
        <v/>
      </c>
      <c r="BW142" s="151" t="str">
        <f>'Acuario (Arribado - mortalidad)'!BC242</f>
        <v/>
      </c>
      <c r="BX142" s="151">
        <f>'Acuario (Arribado - mortalidad)'!BD242</f>
        <v>0</v>
      </c>
      <c r="BY142" s="151" t="str">
        <f>'Acuario (Arribado - mortalidad)'!BE242</f>
        <v/>
      </c>
      <c r="BZ142" s="22" t="str">
        <f>'Acuario (Arribado - mortalidad)'!BF242</f>
        <v/>
      </c>
      <c r="CA142" s="151" t="str">
        <f>IF(U142&lt;&gt;0,'Acuario (Arribado - mortalidad)'!$M$5,"")</f>
        <v/>
      </c>
    </row>
    <row r="143" spans="1:79" x14ac:dyDescent="0.25">
      <c r="A143" s="313" t="str">
        <f>IF(U143&lt;&gt;0,'ORDEN DE CUARENTENA'!$AE$2,"")</f>
        <v/>
      </c>
      <c r="B143" s="184" t="str">
        <f>IF(U143&lt;&gt;0,'ORDEN DE CUARENTENA'!$AE$3,"")</f>
        <v/>
      </c>
      <c r="C143" s="168" t="str">
        <f t="shared" si="4"/>
        <v/>
      </c>
      <c r="D143" s="315" t="str">
        <f>IF(U143&lt;&gt;0,'ORDEN DE CUARENTENA'!$I$6,"")</f>
        <v/>
      </c>
      <c r="E143" s="168" t="str">
        <f>IF(U143&lt;&gt;0,TEXT('ORDEN DE CUARENTENA'!$I$6,"aaa"),"")</f>
        <v/>
      </c>
      <c r="F143" s="167" t="str">
        <f>IF(U143&lt;&gt;0,TEXT('ORDEN DE CUARENTENA'!$I$6,"dd"),"")</f>
        <v/>
      </c>
      <c r="G143" s="166" t="str">
        <f>IF(U143&lt;&gt;0,TEXT('ORDEN DE CUARENTENA'!$I$6,"mm"),"")</f>
        <v/>
      </c>
      <c r="H143" s="165" t="str">
        <f>IF(U143&lt;&gt;0,TEXT('ORDEN DE CUARENTENA'!$I$6,"yyy"),"")</f>
        <v/>
      </c>
      <c r="I143" s="151" t="str">
        <f>IF(U143&lt;&gt;0,'ORDEN DE CUARENTENA'!$H$7,"")</f>
        <v/>
      </c>
      <c r="J143" s="151" t="str">
        <f>IF(U143&lt;&gt;0,'ORDEN DE CUARENTENA'!$H$9,"")</f>
        <v/>
      </c>
      <c r="K143" s="151" t="str">
        <f>IF(U143&lt;&gt;0,'ORDEN DE CUARENTENA'!$Q$9,"")</f>
        <v/>
      </c>
      <c r="L143" s="151" t="str">
        <f>IFERROR(VLOOKUP(U143,Item[],4,FALSE),IFERROR(VLOOKUP(U143,Item2[],4,FALSE),""))</f>
        <v/>
      </c>
      <c r="M143" s="151" t="str">
        <f>IFERROR(VLOOKUP(U143,Item[],5,FALSE),IFERROR(VLOOKUP(U143,Item2[],5,FALSE),""))</f>
        <v/>
      </c>
      <c r="N143" s="151" t="str">
        <f>IFERROR(VLOOKUP(W143,SuscepEARs[],2,FALSE),"")</f>
        <v/>
      </c>
      <c r="O143" s="151" t="str">
        <f>IFERROR(VLOOKUP(DatosAll[[#This Row],[ESPECIE]],CITES[],2,FALSE),"")</f>
        <v/>
      </c>
      <c r="P143" s="151">
        <f>IFERROR(VLOOKUP(T143,Hallazgo[],2,FALSE),"")</f>
        <v>0</v>
      </c>
      <c r="Q143" s="151">
        <f>IFERROR(VLOOKUP(T143,Hallazgo[],3,FALSE),"")</f>
        <v>0</v>
      </c>
      <c r="R143" s="151">
        <f>IFERROR(VLOOKUP(T143,Hallazgo[],4,FALSE),"")</f>
        <v>0</v>
      </c>
      <c r="S143" s="151">
        <f>IFERROR(VLOOKUP(T143,Hallazgo[],5,FALSE),"")</f>
        <v>0</v>
      </c>
      <c r="T143" s="151">
        <f>'Acuario (Arribado - mortalidad)'!C243</f>
        <v>0</v>
      </c>
      <c r="U143" s="151">
        <f>'Acuario (Arribado - mortalidad)'!B243</f>
        <v>0</v>
      </c>
      <c r="V143" s="151" t="str">
        <f>'Acuario (Arribado - mortalidad)'!D243</f>
        <v/>
      </c>
      <c r="W143" s="151" t="str">
        <f>'Acuario (Arribado - mortalidad)'!E243</f>
        <v/>
      </c>
      <c r="X143" s="151">
        <f>'Acuario (Arribado - mortalidad)'!F243</f>
        <v>0</v>
      </c>
      <c r="Y143" s="151">
        <f>'Acuario (Arribado - mortalidad)'!H243</f>
        <v>0</v>
      </c>
      <c r="Z143" s="151">
        <f>'Acuario (Arribado - mortalidad)'!I243</f>
        <v>0</v>
      </c>
      <c r="AA143" s="151">
        <f>'Acuario (Arribado - mortalidad)'!J243</f>
        <v>0</v>
      </c>
      <c r="AB143" s="151" t="str">
        <f>'Acuario (Arribado - mortalidad)'!K243</f>
        <v/>
      </c>
      <c r="AC143" s="320" t="str">
        <f>IFERROR(('Acuario (Arribado - mortalidad)'!K243/DatosAll[[#This Row],[N_INDIVIDUOS]])*100,"")</f>
        <v/>
      </c>
      <c r="AD143" s="320" t="str">
        <f>IFERROR(('Acuario (Arribado - mortalidad)'!O243/DatosAll[[#This Row],[N_INDIVIDUOS]])*100,"")</f>
        <v/>
      </c>
      <c r="AE143" s="320" t="str">
        <f>IFERROR(('Acuario (Arribado - mortalidad)'!BG243/DatosAll[[#This Row],[N_INDIVIDUOS]])*100,"")</f>
        <v/>
      </c>
      <c r="AF143" s="320" t="str">
        <f>IFERROR(('Acuario (Arribado - mortalidad)'!BH243/DatosAll[[#This Row],[N_INDIVIDUOS]])*100,"")</f>
        <v/>
      </c>
      <c r="AG143" s="151">
        <f>'Acuario (Arribado - mortalidad)'!M243</f>
        <v>0</v>
      </c>
      <c r="AH143" s="151" t="str">
        <f>'Acuario (Arribado - mortalidad)'!G243</f>
        <v/>
      </c>
      <c r="AI143" s="151">
        <f>'Acuario (Arribado - mortalidad)'!O243</f>
        <v>0</v>
      </c>
      <c r="AJ143" s="151">
        <f>'Acuario (Arribado - mortalidad)'!P243</f>
        <v>0</v>
      </c>
      <c r="AK143" s="151">
        <f>'Acuario (Arribado - mortalidad)'!Q243</f>
        <v>0</v>
      </c>
      <c r="AL143" s="151">
        <f>'Acuario (Arribado - mortalidad)'!R243</f>
        <v>0</v>
      </c>
      <c r="AM143" s="151">
        <f>'Acuario (Arribado - mortalidad)'!S243</f>
        <v>0</v>
      </c>
      <c r="AN143" s="151">
        <f>'Acuario (Arribado - mortalidad)'!T243</f>
        <v>0</v>
      </c>
      <c r="AO143" s="151">
        <f>'Acuario (Arribado - mortalidad)'!U243</f>
        <v>0</v>
      </c>
      <c r="AP143" s="151">
        <f>'Acuario (Arribado - mortalidad)'!V243</f>
        <v>0</v>
      </c>
      <c r="AQ143" s="151">
        <f>'Acuario (Arribado - mortalidad)'!W243</f>
        <v>0</v>
      </c>
      <c r="AR143" s="151">
        <f>'Acuario (Arribado - mortalidad)'!X243</f>
        <v>0</v>
      </c>
      <c r="AS143" s="151">
        <f>'Acuario (Arribado - mortalidad)'!Y243</f>
        <v>0</v>
      </c>
      <c r="AT143" s="151">
        <f>'Acuario (Arribado - mortalidad)'!Z243</f>
        <v>0</v>
      </c>
      <c r="AU143" s="151">
        <f>'Acuario (Arribado - mortalidad)'!AA243</f>
        <v>0</v>
      </c>
      <c r="AV143" s="151">
        <f>'Acuario (Arribado - mortalidad)'!AB243</f>
        <v>0</v>
      </c>
      <c r="AW143" s="151">
        <f>'Acuario (Arribado - mortalidad)'!AC243</f>
        <v>0</v>
      </c>
      <c r="AX143" s="151">
        <f>'Acuario (Arribado - mortalidad)'!AD243</f>
        <v>0</v>
      </c>
      <c r="AY143" s="151">
        <f>'Acuario (Arribado - mortalidad)'!AE243</f>
        <v>0</v>
      </c>
      <c r="AZ143" s="151">
        <f>'Acuario (Arribado - mortalidad)'!AF243</f>
        <v>0</v>
      </c>
      <c r="BA143" s="151">
        <f>'Acuario (Arribado - mortalidad)'!AG243</f>
        <v>0</v>
      </c>
      <c r="BB143" s="151">
        <f>'Acuario (Arribado - mortalidad)'!AH243</f>
        <v>0</v>
      </c>
      <c r="BC143" s="151">
        <f>'Acuario (Arribado - mortalidad)'!AI243</f>
        <v>0</v>
      </c>
      <c r="BD143" s="151">
        <f>'Acuario (Arribado - mortalidad)'!AJ243</f>
        <v>0</v>
      </c>
      <c r="BE143" s="151">
        <f>'Acuario (Arribado - mortalidad)'!AK243</f>
        <v>0</v>
      </c>
      <c r="BF143" s="151">
        <f>'Acuario (Arribado - mortalidad)'!AL243</f>
        <v>0</v>
      </c>
      <c r="BG143" s="151">
        <f>'Acuario (Arribado - mortalidad)'!AM243</f>
        <v>0</v>
      </c>
      <c r="BH143" s="151">
        <f>'Acuario (Arribado - mortalidad)'!AN243</f>
        <v>0</v>
      </c>
      <c r="BI143" s="151">
        <f>'Acuario (Arribado - mortalidad)'!AO243</f>
        <v>0</v>
      </c>
      <c r="BJ143" s="151">
        <f>'Acuario (Arribado - mortalidad)'!AP243</f>
        <v>0</v>
      </c>
      <c r="BK143" s="151">
        <f>'Acuario (Arribado - mortalidad)'!AQ243</f>
        <v>0</v>
      </c>
      <c r="BL143" s="151">
        <f>'Acuario (Arribado - mortalidad)'!AR243</f>
        <v>0</v>
      </c>
      <c r="BM143" s="151" t="str">
        <f>'Acuario (Arribado - mortalidad)'!AS243</f>
        <v/>
      </c>
      <c r="BN143" s="151">
        <f>'Acuario (Arribado - mortalidad)'!AT243</f>
        <v>0</v>
      </c>
      <c r="BO143" s="151">
        <f>'Acuario (Arribado - mortalidad)'!AU243</f>
        <v>0</v>
      </c>
      <c r="BP143" s="151">
        <f>'Acuario (Arribado - mortalidad)'!AV243</f>
        <v>0</v>
      </c>
      <c r="BQ143" s="151" t="str">
        <f>'Acuario (Arribado - mortalidad)'!AW243</f>
        <v/>
      </c>
      <c r="BR143" s="151">
        <f>'Acuario (Arribado - mortalidad)'!AX243</f>
        <v>0</v>
      </c>
      <c r="BS143" s="151">
        <f>'Acuario (Arribado - mortalidad)'!AY243</f>
        <v>0</v>
      </c>
      <c r="BT143" s="151" t="str">
        <f>'Acuario (Arribado - mortalidad)'!AZ243</f>
        <v/>
      </c>
      <c r="BU143" s="151" t="str">
        <f>'Acuario (Arribado - mortalidad)'!BA243</f>
        <v/>
      </c>
      <c r="BV143" s="151" t="str">
        <f>'Acuario (Arribado - mortalidad)'!BB243</f>
        <v/>
      </c>
      <c r="BW143" s="151" t="str">
        <f>'Acuario (Arribado - mortalidad)'!BC243</f>
        <v/>
      </c>
      <c r="BX143" s="151">
        <f>'Acuario (Arribado - mortalidad)'!BD243</f>
        <v>0</v>
      </c>
      <c r="BY143" s="151" t="str">
        <f>'Acuario (Arribado - mortalidad)'!BE243</f>
        <v/>
      </c>
      <c r="BZ143" s="22" t="str">
        <f>'Acuario (Arribado - mortalidad)'!BF243</f>
        <v/>
      </c>
      <c r="CA143" s="151" t="str">
        <f>IF(U143&lt;&gt;0,'Acuario (Arribado - mortalidad)'!$M$5,"")</f>
        <v/>
      </c>
    </row>
    <row r="144" spans="1:79" x14ac:dyDescent="0.25">
      <c r="A144" s="313" t="str">
        <f>IF(U144&lt;&gt;0,'ORDEN DE CUARENTENA'!$AE$2,"")</f>
        <v/>
      </c>
      <c r="B144" s="184" t="str">
        <f>IF(U144&lt;&gt;0,'ORDEN DE CUARENTENA'!$AE$3,"")</f>
        <v/>
      </c>
      <c r="C144" s="168" t="str">
        <f t="shared" si="4"/>
        <v/>
      </c>
      <c r="D144" s="315" t="str">
        <f>IF(U144&lt;&gt;0,'ORDEN DE CUARENTENA'!$I$6,"")</f>
        <v/>
      </c>
      <c r="E144" s="168" t="str">
        <f>IF(U144&lt;&gt;0,TEXT('ORDEN DE CUARENTENA'!$I$6,"aaa"),"")</f>
        <v/>
      </c>
      <c r="F144" s="167" t="str">
        <f>IF(U144&lt;&gt;0,TEXT('ORDEN DE CUARENTENA'!$I$6,"dd"),"")</f>
        <v/>
      </c>
      <c r="G144" s="166" t="str">
        <f>IF(U144&lt;&gt;0,TEXT('ORDEN DE CUARENTENA'!$I$6,"mm"),"")</f>
        <v/>
      </c>
      <c r="H144" s="165" t="str">
        <f>IF(U144&lt;&gt;0,TEXT('ORDEN DE CUARENTENA'!$I$6,"yyy"),"")</f>
        <v/>
      </c>
      <c r="I144" s="151" t="str">
        <f>IF(U144&lt;&gt;0,'ORDEN DE CUARENTENA'!$H$7,"")</f>
        <v/>
      </c>
      <c r="J144" s="151" t="str">
        <f>IF(U144&lt;&gt;0,'ORDEN DE CUARENTENA'!$H$9,"")</f>
        <v/>
      </c>
      <c r="K144" s="151" t="str">
        <f>IF(U144&lt;&gt;0,'ORDEN DE CUARENTENA'!$Q$9,"")</f>
        <v/>
      </c>
      <c r="L144" s="151" t="str">
        <f>IFERROR(VLOOKUP(U144,Item[],4,FALSE),IFERROR(VLOOKUP(U144,Item2[],4,FALSE),""))</f>
        <v/>
      </c>
      <c r="M144" s="151" t="str">
        <f>IFERROR(VLOOKUP(U144,Item[],5,FALSE),IFERROR(VLOOKUP(U144,Item2[],5,FALSE),""))</f>
        <v/>
      </c>
      <c r="N144" s="151" t="str">
        <f>IFERROR(VLOOKUP(W144,SuscepEARs[],2,FALSE),"")</f>
        <v/>
      </c>
      <c r="O144" s="151" t="str">
        <f>IFERROR(VLOOKUP(DatosAll[[#This Row],[ESPECIE]],CITES[],2,FALSE),"")</f>
        <v/>
      </c>
      <c r="P144" s="151">
        <f>IFERROR(VLOOKUP(T144,Hallazgo[],2,FALSE),"")</f>
        <v>0</v>
      </c>
      <c r="Q144" s="151">
        <f>IFERROR(VLOOKUP(T144,Hallazgo[],3,FALSE),"")</f>
        <v>0</v>
      </c>
      <c r="R144" s="151">
        <f>IFERROR(VLOOKUP(T144,Hallazgo[],4,FALSE),"")</f>
        <v>0</v>
      </c>
      <c r="S144" s="151">
        <f>IFERROR(VLOOKUP(T144,Hallazgo[],5,FALSE),"")</f>
        <v>0</v>
      </c>
      <c r="T144" s="151">
        <f>'Acuario (Arribado - mortalidad)'!C244</f>
        <v>0</v>
      </c>
      <c r="U144" s="151">
        <f>'Acuario (Arribado - mortalidad)'!B244</f>
        <v>0</v>
      </c>
      <c r="V144" s="151" t="str">
        <f>'Acuario (Arribado - mortalidad)'!D244</f>
        <v/>
      </c>
      <c r="W144" s="151" t="str">
        <f>'Acuario (Arribado - mortalidad)'!E244</f>
        <v/>
      </c>
      <c r="X144" s="151">
        <f>'Acuario (Arribado - mortalidad)'!F244</f>
        <v>0</v>
      </c>
      <c r="Y144" s="151">
        <f>'Acuario (Arribado - mortalidad)'!H244</f>
        <v>0</v>
      </c>
      <c r="Z144" s="151">
        <f>'Acuario (Arribado - mortalidad)'!I244</f>
        <v>0</v>
      </c>
      <c r="AA144" s="151">
        <f>'Acuario (Arribado - mortalidad)'!J244</f>
        <v>0</v>
      </c>
      <c r="AB144" s="151" t="str">
        <f>'Acuario (Arribado - mortalidad)'!K244</f>
        <v/>
      </c>
      <c r="AC144" s="320" t="str">
        <f>IFERROR(('Acuario (Arribado - mortalidad)'!K244/DatosAll[[#This Row],[N_INDIVIDUOS]])*100,"")</f>
        <v/>
      </c>
      <c r="AD144" s="320" t="str">
        <f>IFERROR(('Acuario (Arribado - mortalidad)'!O244/DatosAll[[#This Row],[N_INDIVIDUOS]])*100,"")</f>
        <v/>
      </c>
      <c r="AE144" s="320" t="str">
        <f>IFERROR(('Acuario (Arribado - mortalidad)'!BG244/DatosAll[[#This Row],[N_INDIVIDUOS]])*100,"")</f>
        <v/>
      </c>
      <c r="AF144" s="320" t="str">
        <f>IFERROR(('Acuario (Arribado - mortalidad)'!BH244/DatosAll[[#This Row],[N_INDIVIDUOS]])*100,"")</f>
        <v/>
      </c>
      <c r="AG144" s="151">
        <f>'Acuario (Arribado - mortalidad)'!M244</f>
        <v>0</v>
      </c>
      <c r="AH144" s="151" t="str">
        <f>'Acuario (Arribado - mortalidad)'!G244</f>
        <v/>
      </c>
      <c r="AI144" s="151">
        <f>'Acuario (Arribado - mortalidad)'!O244</f>
        <v>0</v>
      </c>
      <c r="AJ144" s="151">
        <f>'Acuario (Arribado - mortalidad)'!P244</f>
        <v>0</v>
      </c>
      <c r="AK144" s="151">
        <f>'Acuario (Arribado - mortalidad)'!Q244</f>
        <v>0</v>
      </c>
      <c r="AL144" s="151">
        <f>'Acuario (Arribado - mortalidad)'!R244</f>
        <v>0</v>
      </c>
      <c r="AM144" s="151">
        <f>'Acuario (Arribado - mortalidad)'!S244</f>
        <v>0</v>
      </c>
      <c r="AN144" s="151">
        <f>'Acuario (Arribado - mortalidad)'!T244</f>
        <v>0</v>
      </c>
      <c r="AO144" s="151">
        <f>'Acuario (Arribado - mortalidad)'!U244</f>
        <v>0</v>
      </c>
      <c r="AP144" s="151">
        <f>'Acuario (Arribado - mortalidad)'!V244</f>
        <v>0</v>
      </c>
      <c r="AQ144" s="151">
        <f>'Acuario (Arribado - mortalidad)'!W244</f>
        <v>0</v>
      </c>
      <c r="AR144" s="151">
        <f>'Acuario (Arribado - mortalidad)'!X244</f>
        <v>0</v>
      </c>
      <c r="AS144" s="151">
        <f>'Acuario (Arribado - mortalidad)'!Y244</f>
        <v>0</v>
      </c>
      <c r="AT144" s="151">
        <f>'Acuario (Arribado - mortalidad)'!Z244</f>
        <v>0</v>
      </c>
      <c r="AU144" s="151">
        <f>'Acuario (Arribado - mortalidad)'!AA244</f>
        <v>0</v>
      </c>
      <c r="AV144" s="151">
        <f>'Acuario (Arribado - mortalidad)'!AB244</f>
        <v>0</v>
      </c>
      <c r="AW144" s="151">
        <f>'Acuario (Arribado - mortalidad)'!AC244</f>
        <v>0</v>
      </c>
      <c r="AX144" s="151">
        <f>'Acuario (Arribado - mortalidad)'!AD244</f>
        <v>0</v>
      </c>
      <c r="AY144" s="151">
        <f>'Acuario (Arribado - mortalidad)'!AE244</f>
        <v>0</v>
      </c>
      <c r="AZ144" s="151">
        <f>'Acuario (Arribado - mortalidad)'!AF244</f>
        <v>0</v>
      </c>
      <c r="BA144" s="151">
        <f>'Acuario (Arribado - mortalidad)'!AG244</f>
        <v>0</v>
      </c>
      <c r="BB144" s="151">
        <f>'Acuario (Arribado - mortalidad)'!AH244</f>
        <v>0</v>
      </c>
      <c r="BC144" s="151">
        <f>'Acuario (Arribado - mortalidad)'!AI244</f>
        <v>0</v>
      </c>
      <c r="BD144" s="151">
        <f>'Acuario (Arribado - mortalidad)'!AJ244</f>
        <v>0</v>
      </c>
      <c r="BE144" s="151">
        <f>'Acuario (Arribado - mortalidad)'!AK244</f>
        <v>0</v>
      </c>
      <c r="BF144" s="151">
        <f>'Acuario (Arribado - mortalidad)'!AL244</f>
        <v>0</v>
      </c>
      <c r="BG144" s="151">
        <f>'Acuario (Arribado - mortalidad)'!AM244</f>
        <v>0</v>
      </c>
      <c r="BH144" s="151">
        <f>'Acuario (Arribado - mortalidad)'!AN244</f>
        <v>0</v>
      </c>
      <c r="BI144" s="151">
        <f>'Acuario (Arribado - mortalidad)'!AO244</f>
        <v>0</v>
      </c>
      <c r="BJ144" s="151">
        <f>'Acuario (Arribado - mortalidad)'!AP244</f>
        <v>0</v>
      </c>
      <c r="BK144" s="151">
        <f>'Acuario (Arribado - mortalidad)'!AQ244</f>
        <v>0</v>
      </c>
      <c r="BL144" s="151">
        <f>'Acuario (Arribado - mortalidad)'!AR244</f>
        <v>0</v>
      </c>
      <c r="BM144" s="151" t="str">
        <f>'Acuario (Arribado - mortalidad)'!AS244</f>
        <v/>
      </c>
      <c r="BN144" s="151">
        <f>'Acuario (Arribado - mortalidad)'!AT244</f>
        <v>0</v>
      </c>
      <c r="BO144" s="151">
        <f>'Acuario (Arribado - mortalidad)'!AU244</f>
        <v>0</v>
      </c>
      <c r="BP144" s="151">
        <f>'Acuario (Arribado - mortalidad)'!AV244</f>
        <v>0</v>
      </c>
      <c r="BQ144" s="151" t="str">
        <f>'Acuario (Arribado - mortalidad)'!AW244</f>
        <v/>
      </c>
      <c r="BR144" s="151">
        <f>'Acuario (Arribado - mortalidad)'!AX244</f>
        <v>0</v>
      </c>
      <c r="BS144" s="151">
        <f>'Acuario (Arribado - mortalidad)'!AY244</f>
        <v>0</v>
      </c>
      <c r="BT144" s="151" t="str">
        <f>'Acuario (Arribado - mortalidad)'!AZ244</f>
        <v/>
      </c>
      <c r="BU144" s="151" t="str">
        <f>'Acuario (Arribado - mortalidad)'!BA244</f>
        <v/>
      </c>
      <c r="BV144" s="151" t="str">
        <f>'Acuario (Arribado - mortalidad)'!BB244</f>
        <v/>
      </c>
      <c r="BW144" s="151" t="str">
        <f>'Acuario (Arribado - mortalidad)'!BC244</f>
        <v/>
      </c>
      <c r="BX144" s="151">
        <f>'Acuario (Arribado - mortalidad)'!BD244</f>
        <v>0</v>
      </c>
      <c r="BY144" s="151" t="str">
        <f>'Acuario (Arribado - mortalidad)'!BE244</f>
        <v/>
      </c>
      <c r="BZ144" s="22" t="str">
        <f>'Acuario (Arribado - mortalidad)'!BF244</f>
        <v/>
      </c>
      <c r="CA144" s="151" t="str">
        <f>IF(U144&lt;&gt;0,'Acuario (Arribado - mortalidad)'!$M$5,"")</f>
        <v/>
      </c>
    </row>
    <row r="145" spans="1:79" x14ac:dyDescent="0.25">
      <c r="A145" s="313" t="str">
        <f>IF(U145&lt;&gt;0,'ORDEN DE CUARENTENA'!$AE$2,"")</f>
        <v/>
      </c>
      <c r="B145" s="184" t="str">
        <f>IF(U145&lt;&gt;0,'ORDEN DE CUARENTENA'!$AE$3,"")</f>
        <v/>
      </c>
      <c r="C145" s="168" t="str">
        <f t="shared" si="4"/>
        <v/>
      </c>
      <c r="D145" s="315" t="str">
        <f>IF(U145&lt;&gt;0,'ORDEN DE CUARENTENA'!$I$6,"")</f>
        <v/>
      </c>
      <c r="E145" s="168" t="str">
        <f>IF(U145&lt;&gt;0,TEXT('ORDEN DE CUARENTENA'!$I$6,"aaa"),"")</f>
        <v/>
      </c>
      <c r="F145" s="167" t="str">
        <f>IF(U145&lt;&gt;0,TEXT('ORDEN DE CUARENTENA'!$I$6,"dd"),"")</f>
        <v/>
      </c>
      <c r="G145" s="166" t="str">
        <f>IF(U145&lt;&gt;0,TEXT('ORDEN DE CUARENTENA'!$I$6,"mm"),"")</f>
        <v/>
      </c>
      <c r="H145" s="165" t="str">
        <f>IF(U145&lt;&gt;0,TEXT('ORDEN DE CUARENTENA'!$I$6,"yyy"),"")</f>
        <v/>
      </c>
      <c r="I145" s="151" t="str">
        <f>IF(U145&lt;&gt;0,'ORDEN DE CUARENTENA'!$H$7,"")</f>
        <v/>
      </c>
      <c r="J145" s="151" t="str">
        <f>IF(U145&lt;&gt;0,'ORDEN DE CUARENTENA'!$H$9,"")</f>
        <v/>
      </c>
      <c r="K145" s="151" t="str">
        <f>IF(U145&lt;&gt;0,'ORDEN DE CUARENTENA'!$Q$9,"")</f>
        <v/>
      </c>
      <c r="L145" s="151" t="str">
        <f>IFERROR(VLOOKUP(U145,Item[],4,FALSE),IFERROR(VLOOKUP(U145,Item2[],4,FALSE),""))</f>
        <v/>
      </c>
      <c r="M145" s="151" t="str">
        <f>IFERROR(VLOOKUP(U145,Item[],5,FALSE),IFERROR(VLOOKUP(U145,Item2[],5,FALSE),""))</f>
        <v/>
      </c>
      <c r="N145" s="151" t="str">
        <f>IFERROR(VLOOKUP(W145,SuscepEARs[],2,FALSE),"")</f>
        <v/>
      </c>
      <c r="O145" s="151" t="str">
        <f>IFERROR(VLOOKUP(DatosAll[[#This Row],[ESPECIE]],CITES[],2,FALSE),"")</f>
        <v/>
      </c>
      <c r="P145" s="151">
        <f>IFERROR(VLOOKUP(T145,Hallazgo[],2,FALSE),"")</f>
        <v>0</v>
      </c>
      <c r="Q145" s="151">
        <f>IFERROR(VLOOKUP(T145,Hallazgo[],3,FALSE),"")</f>
        <v>0</v>
      </c>
      <c r="R145" s="151">
        <f>IFERROR(VLOOKUP(T145,Hallazgo[],4,FALSE),"")</f>
        <v>0</v>
      </c>
      <c r="S145" s="151">
        <f>IFERROR(VLOOKUP(T145,Hallazgo[],5,FALSE),"")</f>
        <v>0</v>
      </c>
      <c r="T145" s="151">
        <f>'Acuario (Arribado - mortalidad)'!C245</f>
        <v>0</v>
      </c>
      <c r="U145" s="151">
        <f>'Acuario (Arribado - mortalidad)'!B245</f>
        <v>0</v>
      </c>
      <c r="V145" s="151">
        <f>'Acuario (Arribado - mortalidad)'!D245</f>
        <v>0</v>
      </c>
      <c r="W145" s="151">
        <f>'Acuario (Arribado - mortalidad)'!E245</f>
        <v>0</v>
      </c>
      <c r="X145" s="151">
        <f>'Acuario (Arribado - mortalidad)'!F245</f>
        <v>0</v>
      </c>
      <c r="Y145" s="151">
        <f>'Acuario (Arribado - mortalidad)'!H245</f>
        <v>0</v>
      </c>
      <c r="Z145" s="151">
        <f>'Acuario (Arribado - mortalidad)'!I245</f>
        <v>0</v>
      </c>
      <c r="AA145" s="151">
        <f>'Acuario (Arribado - mortalidad)'!J245</f>
        <v>0</v>
      </c>
      <c r="AB145" s="151">
        <f>'Acuario (Arribado - mortalidad)'!K245</f>
        <v>0</v>
      </c>
      <c r="AC145" s="320" t="str">
        <f>IFERROR(('Acuario (Arribado - mortalidad)'!K245/DatosAll[[#This Row],[N_INDIVIDUOS]])*100,"")</f>
        <v/>
      </c>
      <c r="AD145" s="320" t="str">
        <f>IFERROR(('Acuario (Arribado - mortalidad)'!O245/DatosAll[[#This Row],[N_INDIVIDUOS]])*100,"")</f>
        <v/>
      </c>
      <c r="AE145" s="320" t="str">
        <f>IFERROR(('Acuario (Arribado - mortalidad)'!BG245/DatosAll[[#This Row],[N_INDIVIDUOS]])*100,"")</f>
        <v/>
      </c>
      <c r="AF145" s="320" t="str">
        <f>IFERROR(('Acuario (Arribado - mortalidad)'!BH245/DatosAll[[#This Row],[N_INDIVIDUOS]])*100,"")</f>
        <v/>
      </c>
      <c r="AG145" s="151">
        <f>'Acuario (Arribado - mortalidad)'!M245</f>
        <v>0</v>
      </c>
      <c r="AH145" s="151">
        <f>'Acuario (Arribado - mortalidad)'!G245</f>
        <v>0</v>
      </c>
      <c r="AI145" s="151">
        <f>'Acuario (Arribado - mortalidad)'!O245</f>
        <v>0</v>
      </c>
      <c r="AJ145" s="151">
        <f>'Acuario (Arribado - mortalidad)'!P245</f>
        <v>0</v>
      </c>
      <c r="AK145" s="151">
        <f>'Acuario (Arribado - mortalidad)'!Q245</f>
        <v>0</v>
      </c>
      <c r="AL145" s="151">
        <f>'Acuario (Arribado - mortalidad)'!R245</f>
        <v>0</v>
      </c>
      <c r="AM145" s="151">
        <f>'Acuario (Arribado - mortalidad)'!S245</f>
        <v>0</v>
      </c>
      <c r="AN145" s="151">
        <f>'Acuario (Arribado - mortalidad)'!T245</f>
        <v>0</v>
      </c>
      <c r="AO145" s="151">
        <f>'Acuario (Arribado - mortalidad)'!U245</f>
        <v>0</v>
      </c>
      <c r="AP145" s="151">
        <f>'Acuario (Arribado - mortalidad)'!V245</f>
        <v>0</v>
      </c>
      <c r="AQ145" s="151">
        <f>'Acuario (Arribado - mortalidad)'!W245</f>
        <v>0</v>
      </c>
      <c r="AR145" s="151">
        <f>'Acuario (Arribado - mortalidad)'!X245</f>
        <v>0</v>
      </c>
      <c r="AS145" s="151">
        <f>'Acuario (Arribado - mortalidad)'!Y245</f>
        <v>0</v>
      </c>
      <c r="AT145" s="151">
        <f>'Acuario (Arribado - mortalidad)'!Z245</f>
        <v>0</v>
      </c>
      <c r="AU145" s="151">
        <f>'Acuario (Arribado - mortalidad)'!AA245</f>
        <v>0</v>
      </c>
      <c r="AV145" s="151">
        <f>'Acuario (Arribado - mortalidad)'!AB245</f>
        <v>0</v>
      </c>
      <c r="AW145" s="151">
        <f>'Acuario (Arribado - mortalidad)'!AC245</f>
        <v>0</v>
      </c>
      <c r="AX145" s="151">
        <f>'Acuario (Arribado - mortalidad)'!AD245</f>
        <v>0</v>
      </c>
      <c r="AY145" s="151">
        <f>'Acuario (Arribado - mortalidad)'!AE245</f>
        <v>0</v>
      </c>
      <c r="AZ145" s="151">
        <f>'Acuario (Arribado - mortalidad)'!AF245</f>
        <v>0</v>
      </c>
      <c r="BA145" s="151">
        <f>'Acuario (Arribado - mortalidad)'!AG245</f>
        <v>0</v>
      </c>
      <c r="BB145" s="151">
        <f>'Acuario (Arribado - mortalidad)'!AH245</f>
        <v>0</v>
      </c>
      <c r="BC145" s="151">
        <f>'Acuario (Arribado - mortalidad)'!AI245</f>
        <v>0</v>
      </c>
      <c r="BD145" s="151">
        <f>'Acuario (Arribado - mortalidad)'!AJ245</f>
        <v>0</v>
      </c>
      <c r="BE145" s="151">
        <f>'Acuario (Arribado - mortalidad)'!AK245</f>
        <v>0</v>
      </c>
      <c r="BF145" s="151">
        <f>'Acuario (Arribado - mortalidad)'!AL245</f>
        <v>0</v>
      </c>
      <c r="BG145" s="151">
        <f>'Acuario (Arribado - mortalidad)'!AM245</f>
        <v>0</v>
      </c>
      <c r="BH145" s="151">
        <f>'Acuario (Arribado - mortalidad)'!AN245</f>
        <v>0</v>
      </c>
      <c r="BI145" s="151">
        <f>'Acuario (Arribado - mortalidad)'!AO245</f>
        <v>0</v>
      </c>
      <c r="BJ145" s="151">
        <f>'Acuario (Arribado - mortalidad)'!AP245</f>
        <v>0</v>
      </c>
      <c r="BK145" s="151">
        <f>'Acuario (Arribado - mortalidad)'!AQ245</f>
        <v>0</v>
      </c>
      <c r="BL145" s="151">
        <f>'Acuario (Arribado - mortalidad)'!AR245</f>
        <v>0</v>
      </c>
      <c r="BM145" s="151">
        <f>'Acuario (Arribado - mortalidad)'!AS245</f>
        <v>0</v>
      </c>
      <c r="BN145" s="151">
        <f>'Acuario (Arribado - mortalidad)'!AT245</f>
        <v>0</v>
      </c>
      <c r="BO145" s="151">
        <f>'Acuario (Arribado - mortalidad)'!AU245</f>
        <v>0</v>
      </c>
      <c r="BP145" s="151">
        <f>'Acuario (Arribado - mortalidad)'!AV245</f>
        <v>0</v>
      </c>
      <c r="BQ145" s="151">
        <f>'Acuario (Arribado - mortalidad)'!AW245</f>
        <v>0</v>
      </c>
      <c r="BR145" s="151">
        <f>'Acuario (Arribado - mortalidad)'!AX245</f>
        <v>0</v>
      </c>
      <c r="BS145" s="151">
        <f>'Acuario (Arribado - mortalidad)'!AY245</f>
        <v>0</v>
      </c>
      <c r="BT145" s="151">
        <f>'Acuario (Arribado - mortalidad)'!AZ245</f>
        <v>0</v>
      </c>
      <c r="BU145" s="151">
        <f>'Acuario (Arribado - mortalidad)'!BA245</f>
        <v>0</v>
      </c>
      <c r="BV145" s="151">
        <f>'Acuario (Arribado - mortalidad)'!BB245</f>
        <v>0</v>
      </c>
      <c r="BW145" s="151">
        <f>'Acuario (Arribado - mortalidad)'!BC245</f>
        <v>0</v>
      </c>
      <c r="BX145" s="151">
        <f>'Acuario (Arribado - mortalidad)'!BD245</f>
        <v>0</v>
      </c>
      <c r="BY145" s="151">
        <f>'Acuario (Arribado - mortalidad)'!BE245</f>
        <v>0</v>
      </c>
      <c r="BZ145" s="22">
        <f>'Acuario (Arribado - mortalidad)'!BF245</f>
        <v>0</v>
      </c>
      <c r="CA145" s="193" t="str">
        <f>IF(U145&lt;&gt;0,'Acuario (Arribado - mortalidad)'!$M$5,"")</f>
        <v/>
      </c>
    </row>
    <row r="146" spans="1:79" x14ac:dyDescent="0.25">
      <c r="A146" s="193"/>
      <c r="B146" s="191" t="s">
        <v>4173</v>
      </c>
      <c r="C146" s="193"/>
      <c r="D146" s="316"/>
      <c r="E146" s="193"/>
      <c r="F146" s="193"/>
      <c r="G146" s="193"/>
      <c r="H146" s="192"/>
      <c r="I146" s="193"/>
      <c r="J146" s="193"/>
      <c r="K146" s="193"/>
      <c r="L146" s="193"/>
      <c r="M146" s="193"/>
      <c r="N146" s="193"/>
      <c r="O146" s="193"/>
      <c r="P146" s="193"/>
      <c r="Q146" s="193"/>
      <c r="R146" s="193"/>
      <c r="S146" s="193"/>
      <c r="T146" s="193"/>
      <c r="U146" s="193"/>
      <c r="V146" s="193"/>
      <c r="W146" s="193"/>
      <c r="X146" s="193">
        <f>SUBTOTAL(101,DatosAll[N_INDIVIDUOS])</f>
        <v>0</v>
      </c>
      <c r="Y146" s="193"/>
      <c r="Z146" s="193"/>
      <c r="AA146" s="193"/>
      <c r="AB146" s="193"/>
      <c r="AC146" s="321" t="e">
        <f>SUBTOTAL(101,DatosAll[MORTALIDAD])</f>
        <v>#DIV/0!</v>
      </c>
      <c r="AD146" s="321" t="e">
        <f>SUBTOTAL(101,DatosAll[MORT_DIA1])</f>
        <v>#DIV/0!</v>
      </c>
      <c r="AE146" s="321"/>
      <c r="AF146" s="321"/>
      <c r="AG146" s="193"/>
      <c r="AH146" s="193"/>
      <c r="AI146" s="193"/>
      <c r="AJ146" s="193"/>
      <c r="AK146" s="193"/>
      <c r="AL146" s="193"/>
      <c r="AM146" s="193"/>
      <c r="AN146" s="193"/>
      <c r="AO146" s="193"/>
      <c r="AP146" s="193"/>
      <c r="AQ146" s="193"/>
      <c r="AR146" s="193"/>
      <c r="AS146" s="193"/>
      <c r="AT146" s="193"/>
      <c r="AU146" s="193"/>
      <c r="AV146" s="193"/>
      <c r="AW146" s="193"/>
      <c r="AX146" s="193"/>
      <c r="AY146" s="193"/>
      <c r="AZ146" s="193"/>
      <c r="BA146" s="193"/>
      <c r="BB146" s="193"/>
      <c r="BC146" s="193"/>
      <c r="BD146" s="193"/>
      <c r="BE146" s="193"/>
      <c r="BF146" s="193"/>
      <c r="BG146" s="193"/>
      <c r="BH146" s="193"/>
      <c r="BI146" s="193"/>
      <c r="BJ146" s="193"/>
      <c r="BK146" s="193"/>
      <c r="BL146" s="193"/>
      <c r="BM146" s="193"/>
      <c r="BN146" s="193"/>
      <c r="BO146" s="193"/>
      <c r="BP146" s="193"/>
      <c r="BQ146" s="193"/>
      <c r="BR146" s="193"/>
      <c r="BS146" s="193"/>
      <c r="BT146" s="193"/>
      <c r="BU146" s="193"/>
      <c r="BV146" s="193"/>
      <c r="BW146" s="193"/>
      <c r="BX146" s="193"/>
      <c r="BY146" s="193"/>
      <c r="BZ146" s="194">
        <f>SUBTOTAL(103,DatosAll[NOM_EVENTO_ALL])</f>
        <v>144</v>
      </c>
      <c r="CA146" s="193"/>
    </row>
    <row r="39589" spans="9:9" x14ac:dyDescent="0.25">
      <c r="I39589" s="16" t="s">
        <v>4360</v>
      </c>
    </row>
  </sheetData>
  <sheetProtection algorithmName="SHA-512" hashValue="AQKnLxdaT1QCMbVtf8aZYTWbndCgZtEk55pP7rQXRdfLUOGWGUUpj4aqu+zqP2vWKtZWMMO3Dhq1/FKBHlszIA==" saltValue="bGR8fMZtMVsihFQKIBh4Hw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21" orientation="portrait" r:id="rId1"/>
  <colBreaks count="2" manualBreakCount="2">
    <brk id="17" max="1048575" man="1"/>
    <brk id="61" max="1048575" man="1"/>
  </colBreaks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AO154"/>
  <sheetViews>
    <sheetView view="pageBreakPreview" zoomScaleNormal="100" zoomScaleSheetLayoutView="100" workbookViewId="0">
      <selection activeCell="AN4" sqref="AN4"/>
    </sheetView>
  </sheetViews>
  <sheetFormatPr baseColWidth="10" defaultRowHeight="15" x14ac:dyDescent="0.25"/>
  <cols>
    <col min="2" max="3" width="7.5703125" hidden="1" customWidth="1"/>
    <col min="4" max="5" width="24.28515625" hidden="1" customWidth="1"/>
    <col min="6" max="6" width="8.42578125" hidden="1" customWidth="1"/>
    <col min="7" max="8" width="8.85546875" hidden="1" customWidth="1"/>
    <col min="9" max="38" width="6.42578125" hidden="1" customWidth="1"/>
    <col min="39" max="39" width="2.5703125" customWidth="1"/>
    <col min="40" max="40" width="14.5703125" customWidth="1"/>
    <col min="41" max="41" width="6.5703125" style="16" bestFit="1" customWidth="1"/>
  </cols>
  <sheetData>
    <row r="1" spans="2:41" x14ac:dyDescent="0.25">
      <c r="AN1" s="120" t="s">
        <v>1946</v>
      </c>
      <c r="AO1" s="16">
        <v>0</v>
      </c>
    </row>
    <row r="2" spans="2:41" x14ac:dyDescent="0.25">
      <c r="AN2" s="120" t="s">
        <v>1948</v>
      </c>
    </row>
    <row r="3" spans="2:41" ht="18.75" customHeight="1" x14ac:dyDescent="0.25">
      <c r="B3" s="27" t="s">
        <v>1946</v>
      </c>
      <c r="C3" s="128" t="s">
        <v>1947</v>
      </c>
      <c r="D3" s="129" t="s">
        <v>1951</v>
      </c>
      <c r="E3" s="129" t="s">
        <v>1948</v>
      </c>
      <c r="F3" s="124" t="s">
        <v>1965</v>
      </c>
      <c r="G3" s="125" t="s">
        <v>1949</v>
      </c>
      <c r="H3" s="125" t="s">
        <v>1952</v>
      </c>
      <c r="I3" s="17">
        <v>1</v>
      </c>
      <c r="J3" s="17">
        <v>2</v>
      </c>
      <c r="K3" s="17">
        <v>3</v>
      </c>
      <c r="L3" s="17">
        <v>4</v>
      </c>
      <c r="M3" s="17">
        <v>5</v>
      </c>
      <c r="N3" s="17">
        <v>6</v>
      </c>
      <c r="O3" s="17">
        <v>7</v>
      </c>
      <c r="P3" s="17">
        <v>8</v>
      </c>
      <c r="Q3" s="17">
        <v>9</v>
      </c>
      <c r="R3" s="17">
        <v>10</v>
      </c>
      <c r="S3" s="17">
        <v>11</v>
      </c>
      <c r="T3" s="17">
        <v>12</v>
      </c>
      <c r="U3" s="17">
        <v>13</v>
      </c>
      <c r="V3" s="17">
        <v>14</v>
      </c>
      <c r="W3" s="17">
        <v>15</v>
      </c>
      <c r="X3" s="17">
        <v>16</v>
      </c>
      <c r="Y3" s="17">
        <v>17</v>
      </c>
      <c r="Z3" s="17">
        <v>18</v>
      </c>
      <c r="AA3" s="17">
        <v>19</v>
      </c>
      <c r="AB3" s="17">
        <v>20</v>
      </c>
      <c r="AC3" s="17">
        <v>21</v>
      </c>
      <c r="AD3" s="17">
        <v>22</v>
      </c>
      <c r="AE3" s="17">
        <v>23</v>
      </c>
      <c r="AF3" s="17">
        <v>24</v>
      </c>
      <c r="AG3" s="17">
        <v>25</v>
      </c>
      <c r="AH3" s="17">
        <v>26</v>
      </c>
      <c r="AI3" s="17">
        <v>27</v>
      </c>
      <c r="AJ3" s="17">
        <v>28</v>
      </c>
      <c r="AK3" s="17">
        <v>29</v>
      </c>
      <c r="AL3" s="17">
        <v>30</v>
      </c>
    </row>
    <row r="4" spans="2:41" x14ac:dyDescent="0.25">
      <c r="B4" s="70">
        <f>'Acuario (Arribado - mortalidad)'!C15</f>
        <v>0</v>
      </c>
      <c r="C4" s="70">
        <f>'Acuario (Arribado - mortalidad)'!B15</f>
        <v>0</v>
      </c>
      <c r="D4" s="70" t="str">
        <f>'Acuario (Arribado - mortalidad)'!D15</f>
        <v/>
      </c>
      <c r="E4" s="70" t="str">
        <f>'Acuario (Arribado - mortalidad)'!E15</f>
        <v/>
      </c>
      <c r="F4" s="70">
        <f>'Acuario (Arribado - mortalidad)'!F15</f>
        <v>0</v>
      </c>
      <c r="G4" s="70" t="str">
        <f>'Acuario (Arribado - mortalidad)'!K15</f>
        <v/>
      </c>
      <c r="H4" s="70" t="str">
        <f>'Acuario (Arribado - mortalidad)'!G15</f>
        <v/>
      </c>
      <c r="I4" s="70">
        <f>'Acuario (Arribado - mortalidad)'!O15</f>
        <v>0</v>
      </c>
      <c r="J4" s="70">
        <f>'Acuario (Arribado - mortalidad)'!P15</f>
        <v>0</v>
      </c>
      <c r="K4" s="70">
        <f>'Acuario (Arribado - mortalidad)'!Q15</f>
        <v>0</v>
      </c>
      <c r="L4" s="70">
        <f>'Acuario (Arribado - mortalidad)'!R15</f>
        <v>0</v>
      </c>
      <c r="M4" s="70">
        <f>'Acuario (Arribado - mortalidad)'!S15</f>
        <v>0</v>
      </c>
      <c r="N4" s="70">
        <f>'Acuario (Arribado - mortalidad)'!T15</f>
        <v>0</v>
      </c>
      <c r="O4" s="70">
        <f>'Acuario (Arribado - mortalidad)'!U15</f>
        <v>0</v>
      </c>
      <c r="P4" s="70">
        <f>'Acuario (Arribado - mortalidad)'!V15</f>
        <v>0</v>
      </c>
      <c r="Q4" s="70">
        <f>'Acuario (Arribado - mortalidad)'!W15</f>
        <v>0</v>
      </c>
      <c r="R4" s="70">
        <f>'Acuario (Arribado - mortalidad)'!X15</f>
        <v>0</v>
      </c>
      <c r="S4" s="70">
        <f>'Acuario (Arribado - mortalidad)'!Y15</f>
        <v>0</v>
      </c>
      <c r="T4" s="70">
        <f>'Acuario (Arribado - mortalidad)'!Z15</f>
        <v>0</v>
      </c>
      <c r="U4" s="70">
        <f>'Acuario (Arribado - mortalidad)'!AA15</f>
        <v>0</v>
      </c>
      <c r="V4" s="70">
        <f>'Acuario (Arribado - mortalidad)'!AB15</f>
        <v>0</v>
      </c>
      <c r="W4" s="70">
        <f>'Acuario (Arribado - mortalidad)'!AC15</f>
        <v>0</v>
      </c>
      <c r="X4" s="70">
        <f>'Acuario (Arribado - mortalidad)'!AD15</f>
        <v>0</v>
      </c>
      <c r="Y4" s="70">
        <f>'Acuario (Arribado - mortalidad)'!AE15</f>
        <v>0</v>
      </c>
      <c r="Z4" s="70">
        <f>'Acuario (Arribado - mortalidad)'!AF15</f>
        <v>0</v>
      </c>
      <c r="AA4" s="70">
        <f>'Acuario (Arribado - mortalidad)'!AG15</f>
        <v>0</v>
      </c>
      <c r="AB4" s="70">
        <f>'Acuario (Arribado - mortalidad)'!AH15</f>
        <v>0</v>
      </c>
      <c r="AC4" s="70">
        <f>'Acuario (Arribado - mortalidad)'!AI15</f>
        <v>0</v>
      </c>
      <c r="AD4" s="70">
        <f>'Acuario (Arribado - mortalidad)'!AJ15</f>
        <v>0</v>
      </c>
      <c r="AE4" s="70">
        <f>'Acuario (Arribado - mortalidad)'!AK15</f>
        <v>0</v>
      </c>
      <c r="AF4" s="70">
        <f>'Acuario (Arribado - mortalidad)'!AL15</f>
        <v>0</v>
      </c>
      <c r="AG4" s="70">
        <f>'Acuario (Arribado - mortalidad)'!AM15</f>
        <v>0</v>
      </c>
      <c r="AH4" s="70">
        <f>'Acuario (Arribado - mortalidad)'!AN15</f>
        <v>0</v>
      </c>
      <c r="AI4" s="70">
        <f>'Acuario (Arribado - mortalidad)'!AO15</f>
        <v>0</v>
      </c>
      <c r="AJ4" s="70">
        <f>'Acuario (Arribado - mortalidad)'!AP15</f>
        <v>0</v>
      </c>
      <c r="AK4" s="70">
        <f>'Acuario (Arribado - mortalidad)'!AQ15</f>
        <v>0</v>
      </c>
      <c r="AL4" s="70">
        <f>'Acuario (Arribado - mortalidad)'!AR15</f>
        <v>0</v>
      </c>
      <c r="AN4" s="120" t="s">
        <v>3003</v>
      </c>
      <c r="AO4"/>
    </row>
    <row r="5" spans="2:41" x14ac:dyDescent="0.25">
      <c r="B5" s="70">
        <f>'Acuario (Arribado - mortalidad)'!C16</f>
        <v>0</v>
      </c>
      <c r="C5" s="70">
        <f>'Acuario (Arribado - mortalidad)'!B16</f>
        <v>0</v>
      </c>
      <c r="D5" s="70" t="str">
        <f>'Acuario (Arribado - mortalidad)'!D16</f>
        <v/>
      </c>
      <c r="E5" s="70" t="str">
        <f>'Acuario (Arribado - mortalidad)'!E16</f>
        <v/>
      </c>
      <c r="F5" s="70">
        <f>'Acuario (Arribado - mortalidad)'!F16</f>
        <v>0</v>
      </c>
      <c r="G5" s="70" t="str">
        <f>'Acuario (Arribado - mortalidad)'!K16</f>
        <v/>
      </c>
      <c r="H5" s="70" t="str">
        <f>'Acuario (Arribado - mortalidad)'!G16</f>
        <v/>
      </c>
      <c r="I5" s="70">
        <f>'Acuario (Arribado - mortalidad)'!O16</f>
        <v>0</v>
      </c>
      <c r="J5" s="70">
        <f>'Acuario (Arribado - mortalidad)'!P16</f>
        <v>0</v>
      </c>
      <c r="K5" s="70">
        <f>'Acuario (Arribado - mortalidad)'!Q16</f>
        <v>0</v>
      </c>
      <c r="L5" s="70">
        <f>'Acuario (Arribado - mortalidad)'!R16</f>
        <v>0</v>
      </c>
      <c r="M5" s="70">
        <f>'Acuario (Arribado - mortalidad)'!S16</f>
        <v>0</v>
      </c>
      <c r="N5" s="70">
        <f>'Acuario (Arribado - mortalidad)'!T16</f>
        <v>0</v>
      </c>
      <c r="O5" s="70">
        <f>'Acuario (Arribado - mortalidad)'!U16</f>
        <v>0</v>
      </c>
      <c r="P5" s="70">
        <f>'Acuario (Arribado - mortalidad)'!V16</f>
        <v>0</v>
      </c>
      <c r="Q5" s="70">
        <f>'Acuario (Arribado - mortalidad)'!W16</f>
        <v>0</v>
      </c>
      <c r="R5" s="70">
        <f>'Acuario (Arribado - mortalidad)'!X16</f>
        <v>0</v>
      </c>
      <c r="S5" s="70">
        <f>'Acuario (Arribado - mortalidad)'!Y16</f>
        <v>0</v>
      </c>
      <c r="T5" s="70">
        <f>'Acuario (Arribado - mortalidad)'!Z16</f>
        <v>0</v>
      </c>
      <c r="U5" s="70">
        <f>'Acuario (Arribado - mortalidad)'!AA16</f>
        <v>0</v>
      </c>
      <c r="V5" s="70">
        <f>'Acuario (Arribado - mortalidad)'!AB16</f>
        <v>0</v>
      </c>
      <c r="W5" s="70">
        <f>'Acuario (Arribado - mortalidad)'!AC16</f>
        <v>0</v>
      </c>
      <c r="X5" s="70">
        <f>'Acuario (Arribado - mortalidad)'!AD16</f>
        <v>0</v>
      </c>
      <c r="Y5" s="70">
        <f>'Acuario (Arribado - mortalidad)'!AE16</f>
        <v>0</v>
      </c>
      <c r="Z5" s="70">
        <f>'Acuario (Arribado - mortalidad)'!AF16</f>
        <v>0</v>
      </c>
      <c r="AA5" s="70">
        <f>'Acuario (Arribado - mortalidad)'!AG16</f>
        <v>0</v>
      </c>
      <c r="AB5" s="70">
        <f>'Acuario (Arribado - mortalidad)'!AH16</f>
        <v>0</v>
      </c>
      <c r="AC5" s="70">
        <f>'Acuario (Arribado - mortalidad)'!AI16</f>
        <v>0</v>
      </c>
      <c r="AD5" s="70">
        <f>'Acuario (Arribado - mortalidad)'!AJ16</f>
        <v>0</v>
      </c>
      <c r="AE5" s="70">
        <f>'Acuario (Arribado - mortalidad)'!AK16</f>
        <v>0</v>
      </c>
      <c r="AF5" s="70">
        <f>'Acuario (Arribado - mortalidad)'!AL16</f>
        <v>0</v>
      </c>
      <c r="AG5" s="70">
        <f>'Acuario (Arribado - mortalidad)'!AM16</f>
        <v>0</v>
      </c>
      <c r="AH5" s="70">
        <f>'Acuario (Arribado - mortalidad)'!AN16</f>
        <v>0</v>
      </c>
      <c r="AI5" s="70">
        <f>'Acuario (Arribado - mortalidad)'!AO16</f>
        <v>0</v>
      </c>
      <c r="AJ5" s="70">
        <f>'Acuario (Arribado - mortalidad)'!AP16</f>
        <v>0</v>
      </c>
      <c r="AK5" s="70">
        <f>'Acuario (Arribado - mortalidad)'!AQ16</f>
        <v>0</v>
      </c>
      <c r="AL5" s="70">
        <f>'Acuario (Arribado - mortalidad)'!AR16</f>
        <v>0</v>
      </c>
      <c r="AN5" s="121" t="s">
        <v>2988</v>
      </c>
      <c r="AO5" s="1004">
        <v>0</v>
      </c>
    </row>
    <row r="6" spans="2:41" x14ac:dyDescent="0.25">
      <c r="B6" s="70">
        <f>'Acuario (Arribado - mortalidad)'!C17</f>
        <v>0</v>
      </c>
      <c r="C6" s="70">
        <f>'Acuario (Arribado - mortalidad)'!B17</f>
        <v>0</v>
      </c>
      <c r="D6" s="70" t="str">
        <f>'Acuario (Arribado - mortalidad)'!D17</f>
        <v/>
      </c>
      <c r="E6" s="70" t="str">
        <f>'Acuario (Arribado - mortalidad)'!E17</f>
        <v/>
      </c>
      <c r="F6" s="70">
        <f>'Acuario (Arribado - mortalidad)'!F17</f>
        <v>0</v>
      </c>
      <c r="G6" s="70" t="str">
        <f>'Acuario (Arribado - mortalidad)'!K17</f>
        <v/>
      </c>
      <c r="H6" s="70" t="str">
        <f>'Acuario (Arribado - mortalidad)'!G17</f>
        <v/>
      </c>
      <c r="I6" s="70">
        <f>'Acuario (Arribado - mortalidad)'!O17</f>
        <v>0</v>
      </c>
      <c r="J6" s="70">
        <f>'Acuario (Arribado - mortalidad)'!P17</f>
        <v>0</v>
      </c>
      <c r="K6" s="70">
        <f>'Acuario (Arribado - mortalidad)'!Q17</f>
        <v>0</v>
      </c>
      <c r="L6" s="70">
        <f>'Acuario (Arribado - mortalidad)'!R17</f>
        <v>0</v>
      </c>
      <c r="M6" s="70">
        <f>'Acuario (Arribado - mortalidad)'!S17</f>
        <v>0</v>
      </c>
      <c r="N6" s="70">
        <f>'Acuario (Arribado - mortalidad)'!T17</f>
        <v>0</v>
      </c>
      <c r="O6" s="70">
        <f>'Acuario (Arribado - mortalidad)'!U17</f>
        <v>0</v>
      </c>
      <c r="P6" s="70">
        <f>'Acuario (Arribado - mortalidad)'!V17</f>
        <v>0</v>
      </c>
      <c r="Q6" s="70">
        <f>'Acuario (Arribado - mortalidad)'!W17</f>
        <v>0</v>
      </c>
      <c r="R6" s="70">
        <f>'Acuario (Arribado - mortalidad)'!X17</f>
        <v>0</v>
      </c>
      <c r="S6" s="70">
        <f>'Acuario (Arribado - mortalidad)'!Y17</f>
        <v>0</v>
      </c>
      <c r="T6" s="70">
        <f>'Acuario (Arribado - mortalidad)'!Z17</f>
        <v>0</v>
      </c>
      <c r="U6" s="70">
        <f>'Acuario (Arribado - mortalidad)'!AA17</f>
        <v>0</v>
      </c>
      <c r="V6" s="70">
        <f>'Acuario (Arribado - mortalidad)'!AB17</f>
        <v>0</v>
      </c>
      <c r="W6" s="70">
        <f>'Acuario (Arribado - mortalidad)'!AC17</f>
        <v>0</v>
      </c>
      <c r="X6" s="70">
        <f>'Acuario (Arribado - mortalidad)'!AD17</f>
        <v>0</v>
      </c>
      <c r="Y6" s="70">
        <f>'Acuario (Arribado - mortalidad)'!AE17</f>
        <v>0</v>
      </c>
      <c r="Z6" s="70">
        <f>'Acuario (Arribado - mortalidad)'!AF17</f>
        <v>0</v>
      </c>
      <c r="AA6" s="70">
        <f>'Acuario (Arribado - mortalidad)'!AG17</f>
        <v>0</v>
      </c>
      <c r="AB6" s="70">
        <f>'Acuario (Arribado - mortalidad)'!AH17</f>
        <v>0</v>
      </c>
      <c r="AC6" s="70">
        <f>'Acuario (Arribado - mortalidad)'!AI17</f>
        <v>0</v>
      </c>
      <c r="AD6" s="70">
        <f>'Acuario (Arribado - mortalidad)'!AJ17</f>
        <v>0</v>
      </c>
      <c r="AE6" s="70">
        <f>'Acuario (Arribado - mortalidad)'!AK17</f>
        <v>0</v>
      </c>
      <c r="AF6" s="70">
        <f>'Acuario (Arribado - mortalidad)'!AL17</f>
        <v>0</v>
      </c>
      <c r="AG6" s="70">
        <f>'Acuario (Arribado - mortalidad)'!AM17</f>
        <v>0</v>
      </c>
      <c r="AH6" s="70">
        <f>'Acuario (Arribado - mortalidad)'!AN17</f>
        <v>0</v>
      </c>
      <c r="AI6" s="70">
        <f>'Acuario (Arribado - mortalidad)'!AO17</f>
        <v>0</v>
      </c>
      <c r="AJ6" s="70">
        <f>'Acuario (Arribado - mortalidad)'!AP17</f>
        <v>0</v>
      </c>
      <c r="AK6" s="70">
        <f>'Acuario (Arribado - mortalidad)'!AQ17</f>
        <v>0</v>
      </c>
      <c r="AL6" s="70">
        <f>'Acuario (Arribado - mortalidad)'!AR17</f>
        <v>0</v>
      </c>
      <c r="AN6" s="121" t="s">
        <v>2989</v>
      </c>
      <c r="AO6" s="1004">
        <v>0</v>
      </c>
    </row>
    <row r="7" spans="2:41" x14ac:dyDescent="0.25">
      <c r="B7" s="70">
        <f>'Acuario (Arribado - mortalidad)'!C18</f>
        <v>0</v>
      </c>
      <c r="C7" s="70">
        <f>'Acuario (Arribado - mortalidad)'!B18</f>
        <v>0</v>
      </c>
      <c r="D7" s="70" t="str">
        <f>'Acuario (Arribado - mortalidad)'!D18</f>
        <v/>
      </c>
      <c r="E7" s="70" t="str">
        <f>'Acuario (Arribado - mortalidad)'!E18</f>
        <v/>
      </c>
      <c r="F7" s="70">
        <f>'Acuario (Arribado - mortalidad)'!F18</f>
        <v>0</v>
      </c>
      <c r="G7" s="70" t="str">
        <f>'Acuario (Arribado - mortalidad)'!K18</f>
        <v/>
      </c>
      <c r="H7" s="70" t="str">
        <f>'Acuario (Arribado - mortalidad)'!G18</f>
        <v/>
      </c>
      <c r="I7" s="70">
        <f>'Acuario (Arribado - mortalidad)'!O18</f>
        <v>0</v>
      </c>
      <c r="J7" s="70">
        <f>'Acuario (Arribado - mortalidad)'!P18</f>
        <v>0</v>
      </c>
      <c r="K7" s="70">
        <f>'Acuario (Arribado - mortalidad)'!Q18</f>
        <v>0</v>
      </c>
      <c r="L7" s="70">
        <f>'Acuario (Arribado - mortalidad)'!R18</f>
        <v>0</v>
      </c>
      <c r="M7" s="70">
        <f>'Acuario (Arribado - mortalidad)'!S18</f>
        <v>0</v>
      </c>
      <c r="N7" s="70">
        <f>'Acuario (Arribado - mortalidad)'!T18</f>
        <v>0</v>
      </c>
      <c r="O7" s="70">
        <f>'Acuario (Arribado - mortalidad)'!U18</f>
        <v>0</v>
      </c>
      <c r="P7" s="70">
        <f>'Acuario (Arribado - mortalidad)'!V18</f>
        <v>0</v>
      </c>
      <c r="Q7" s="70">
        <f>'Acuario (Arribado - mortalidad)'!W18</f>
        <v>0</v>
      </c>
      <c r="R7" s="70">
        <f>'Acuario (Arribado - mortalidad)'!X18</f>
        <v>0</v>
      </c>
      <c r="S7" s="70">
        <f>'Acuario (Arribado - mortalidad)'!Y18</f>
        <v>0</v>
      </c>
      <c r="T7" s="70">
        <f>'Acuario (Arribado - mortalidad)'!Z18</f>
        <v>0</v>
      </c>
      <c r="U7" s="70">
        <f>'Acuario (Arribado - mortalidad)'!AA18</f>
        <v>0</v>
      </c>
      <c r="V7" s="70">
        <f>'Acuario (Arribado - mortalidad)'!AB18</f>
        <v>0</v>
      </c>
      <c r="W7" s="70">
        <f>'Acuario (Arribado - mortalidad)'!AC18</f>
        <v>0</v>
      </c>
      <c r="X7" s="70">
        <f>'Acuario (Arribado - mortalidad)'!AD18</f>
        <v>0</v>
      </c>
      <c r="Y7" s="70">
        <f>'Acuario (Arribado - mortalidad)'!AE18</f>
        <v>0</v>
      </c>
      <c r="Z7" s="70">
        <f>'Acuario (Arribado - mortalidad)'!AF18</f>
        <v>0</v>
      </c>
      <c r="AA7" s="70">
        <f>'Acuario (Arribado - mortalidad)'!AG18</f>
        <v>0</v>
      </c>
      <c r="AB7" s="70">
        <f>'Acuario (Arribado - mortalidad)'!AH18</f>
        <v>0</v>
      </c>
      <c r="AC7" s="70">
        <f>'Acuario (Arribado - mortalidad)'!AI18</f>
        <v>0</v>
      </c>
      <c r="AD7" s="70">
        <f>'Acuario (Arribado - mortalidad)'!AJ18</f>
        <v>0</v>
      </c>
      <c r="AE7" s="70">
        <f>'Acuario (Arribado - mortalidad)'!AK18</f>
        <v>0</v>
      </c>
      <c r="AF7" s="70">
        <f>'Acuario (Arribado - mortalidad)'!AL18</f>
        <v>0</v>
      </c>
      <c r="AG7" s="70">
        <f>'Acuario (Arribado - mortalidad)'!AM18</f>
        <v>0</v>
      </c>
      <c r="AH7" s="70">
        <f>'Acuario (Arribado - mortalidad)'!AN18</f>
        <v>0</v>
      </c>
      <c r="AI7" s="70">
        <f>'Acuario (Arribado - mortalidad)'!AO18</f>
        <v>0</v>
      </c>
      <c r="AJ7" s="70">
        <f>'Acuario (Arribado - mortalidad)'!AP18</f>
        <v>0</v>
      </c>
      <c r="AK7" s="70">
        <f>'Acuario (Arribado - mortalidad)'!AQ18</f>
        <v>0</v>
      </c>
      <c r="AL7" s="70">
        <f>'Acuario (Arribado - mortalidad)'!AR18</f>
        <v>0</v>
      </c>
      <c r="AN7" s="121" t="s">
        <v>2990</v>
      </c>
      <c r="AO7" s="1004">
        <v>0</v>
      </c>
    </row>
    <row r="8" spans="2:41" x14ac:dyDescent="0.25">
      <c r="B8" s="70">
        <f>'Acuario (Arribado - mortalidad)'!C19</f>
        <v>0</v>
      </c>
      <c r="C8" s="70">
        <f>'Acuario (Arribado - mortalidad)'!B19</f>
        <v>0</v>
      </c>
      <c r="D8" s="70" t="str">
        <f>'Acuario (Arribado - mortalidad)'!D19</f>
        <v/>
      </c>
      <c r="E8" s="70" t="str">
        <f>'Acuario (Arribado - mortalidad)'!E19</f>
        <v/>
      </c>
      <c r="F8" s="70">
        <f>'Acuario (Arribado - mortalidad)'!F19</f>
        <v>0</v>
      </c>
      <c r="G8" s="70" t="str">
        <f>'Acuario (Arribado - mortalidad)'!K19</f>
        <v/>
      </c>
      <c r="H8" s="70" t="str">
        <f>'Acuario (Arribado - mortalidad)'!G19</f>
        <v/>
      </c>
      <c r="I8" s="70">
        <f>'Acuario (Arribado - mortalidad)'!O19</f>
        <v>0</v>
      </c>
      <c r="J8" s="70">
        <f>'Acuario (Arribado - mortalidad)'!P19</f>
        <v>0</v>
      </c>
      <c r="K8" s="70">
        <f>'Acuario (Arribado - mortalidad)'!Q19</f>
        <v>0</v>
      </c>
      <c r="L8" s="70">
        <f>'Acuario (Arribado - mortalidad)'!R19</f>
        <v>0</v>
      </c>
      <c r="M8" s="70">
        <f>'Acuario (Arribado - mortalidad)'!S19</f>
        <v>0</v>
      </c>
      <c r="N8" s="70">
        <f>'Acuario (Arribado - mortalidad)'!T19</f>
        <v>0</v>
      </c>
      <c r="O8" s="70">
        <f>'Acuario (Arribado - mortalidad)'!U19</f>
        <v>0</v>
      </c>
      <c r="P8" s="70">
        <f>'Acuario (Arribado - mortalidad)'!V19</f>
        <v>0</v>
      </c>
      <c r="Q8" s="70">
        <f>'Acuario (Arribado - mortalidad)'!W19</f>
        <v>0</v>
      </c>
      <c r="R8" s="70">
        <f>'Acuario (Arribado - mortalidad)'!X19</f>
        <v>0</v>
      </c>
      <c r="S8" s="70">
        <f>'Acuario (Arribado - mortalidad)'!Y19</f>
        <v>0</v>
      </c>
      <c r="T8" s="70">
        <f>'Acuario (Arribado - mortalidad)'!Z19</f>
        <v>0</v>
      </c>
      <c r="U8" s="70">
        <f>'Acuario (Arribado - mortalidad)'!AA19</f>
        <v>0</v>
      </c>
      <c r="V8" s="70">
        <f>'Acuario (Arribado - mortalidad)'!AB19</f>
        <v>0</v>
      </c>
      <c r="W8" s="70">
        <f>'Acuario (Arribado - mortalidad)'!AC19</f>
        <v>0</v>
      </c>
      <c r="X8" s="70">
        <f>'Acuario (Arribado - mortalidad)'!AD19</f>
        <v>0</v>
      </c>
      <c r="Y8" s="70">
        <f>'Acuario (Arribado - mortalidad)'!AE19</f>
        <v>0</v>
      </c>
      <c r="Z8" s="70">
        <f>'Acuario (Arribado - mortalidad)'!AF19</f>
        <v>0</v>
      </c>
      <c r="AA8" s="70">
        <f>'Acuario (Arribado - mortalidad)'!AG19</f>
        <v>0</v>
      </c>
      <c r="AB8" s="70">
        <f>'Acuario (Arribado - mortalidad)'!AH19</f>
        <v>0</v>
      </c>
      <c r="AC8" s="70">
        <f>'Acuario (Arribado - mortalidad)'!AI19</f>
        <v>0</v>
      </c>
      <c r="AD8" s="70">
        <f>'Acuario (Arribado - mortalidad)'!AJ19</f>
        <v>0</v>
      </c>
      <c r="AE8" s="70">
        <f>'Acuario (Arribado - mortalidad)'!AK19</f>
        <v>0</v>
      </c>
      <c r="AF8" s="70">
        <f>'Acuario (Arribado - mortalidad)'!AL19</f>
        <v>0</v>
      </c>
      <c r="AG8" s="70">
        <f>'Acuario (Arribado - mortalidad)'!AM19</f>
        <v>0</v>
      </c>
      <c r="AH8" s="70">
        <f>'Acuario (Arribado - mortalidad)'!AN19</f>
        <v>0</v>
      </c>
      <c r="AI8" s="70">
        <f>'Acuario (Arribado - mortalidad)'!AO19</f>
        <v>0</v>
      </c>
      <c r="AJ8" s="70">
        <f>'Acuario (Arribado - mortalidad)'!AP19</f>
        <v>0</v>
      </c>
      <c r="AK8" s="70">
        <f>'Acuario (Arribado - mortalidad)'!AQ19</f>
        <v>0</v>
      </c>
      <c r="AL8" s="70">
        <f>'Acuario (Arribado - mortalidad)'!AR19</f>
        <v>0</v>
      </c>
      <c r="AN8" s="121" t="s">
        <v>2991</v>
      </c>
      <c r="AO8" s="1004">
        <v>0</v>
      </c>
    </row>
    <row r="9" spans="2:41" x14ac:dyDescent="0.25">
      <c r="B9" s="70">
        <f>'Acuario (Arribado - mortalidad)'!C20</f>
        <v>0</v>
      </c>
      <c r="C9" s="70">
        <f>'Acuario (Arribado - mortalidad)'!B20</f>
        <v>0</v>
      </c>
      <c r="D9" s="70" t="str">
        <f>'Acuario (Arribado - mortalidad)'!D20</f>
        <v/>
      </c>
      <c r="E9" s="70" t="str">
        <f>'Acuario (Arribado - mortalidad)'!E20</f>
        <v/>
      </c>
      <c r="F9" s="70">
        <f>'Acuario (Arribado - mortalidad)'!F20</f>
        <v>0</v>
      </c>
      <c r="G9" s="70" t="str">
        <f>'Acuario (Arribado - mortalidad)'!K20</f>
        <v/>
      </c>
      <c r="H9" s="70" t="str">
        <f>'Acuario (Arribado - mortalidad)'!G20</f>
        <v/>
      </c>
      <c r="I9" s="70">
        <f>'Acuario (Arribado - mortalidad)'!O20</f>
        <v>0</v>
      </c>
      <c r="J9" s="70">
        <f>'Acuario (Arribado - mortalidad)'!P20</f>
        <v>0</v>
      </c>
      <c r="K9" s="70">
        <f>'Acuario (Arribado - mortalidad)'!Q20</f>
        <v>0</v>
      </c>
      <c r="L9" s="70">
        <f>'Acuario (Arribado - mortalidad)'!R20</f>
        <v>0</v>
      </c>
      <c r="M9" s="70">
        <f>'Acuario (Arribado - mortalidad)'!S20</f>
        <v>0</v>
      </c>
      <c r="N9" s="70">
        <f>'Acuario (Arribado - mortalidad)'!T20</f>
        <v>0</v>
      </c>
      <c r="O9" s="70">
        <f>'Acuario (Arribado - mortalidad)'!U20</f>
        <v>0</v>
      </c>
      <c r="P9" s="70">
        <f>'Acuario (Arribado - mortalidad)'!V20</f>
        <v>0</v>
      </c>
      <c r="Q9" s="70">
        <f>'Acuario (Arribado - mortalidad)'!W20</f>
        <v>0</v>
      </c>
      <c r="R9" s="70">
        <f>'Acuario (Arribado - mortalidad)'!X20</f>
        <v>0</v>
      </c>
      <c r="S9" s="70">
        <f>'Acuario (Arribado - mortalidad)'!Y20</f>
        <v>0</v>
      </c>
      <c r="T9" s="70">
        <f>'Acuario (Arribado - mortalidad)'!Z20</f>
        <v>0</v>
      </c>
      <c r="U9" s="70">
        <f>'Acuario (Arribado - mortalidad)'!AA20</f>
        <v>0</v>
      </c>
      <c r="V9" s="70">
        <f>'Acuario (Arribado - mortalidad)'!AB20</f>
        <v>0</v>
      </c>
      <c r="W9" s="70">
        <f>'Acuario (Arribado - mortalidad)'!AC20</f>
        <v>0</v>
      </c>
      <c r="X9" s="70">
        <f>'Acuario (Arribado - mortalidad)'!AD20</f>
        <v>0</v>
      </c>
      <c r="Y9" s="70">
        <f>'Acuario (Arribado - mortalidad)'!AE20</f>
        <v>0</v>
      </c>
      <c r="Z9" s="70">
        <f>'Acuario (Arribado - mortalidad)'!AF20</f>
        <v>0</v>
      </c>
      <c r="AA9" s="70">
        <f>'Acuario (Arribado - mortalidad)'!AG20</f>
        <v>0</v>
      </c>
      <c r="AB9" s="70">
        <f>'Acuario (Arribado - mortalidad)'!AH20</f>
        <v>0</v>
      </c>
      <c r="AC9" s="70">
        <f>'Acuario (Arribado - mortalidad)'!AI20</f>
        <v>0</v>
      </c>
      <c r="AD9" s="70">
        <f>'Acuario (Arribado - mortalidad)'!AJ20</f>
        <v>0</v>
      </c>
      <c r="AE9" s="70">
        <f>'Acuario (Arribado - mortalidad)'!AK20</f>
        <v>0</v>
      </c>
      <c r="AF9" s="70">
        <f>'Acuario (Arribado - mortalidad)'!AL20</f>
        <v>0</v>
      </c>
      <c r="AG9" s="70">
        <f>'Acuario (Arribado - mortalidad)'!AM20</f>
        <v>0</v>
      </c>
      <c r="AH9" s="70">
        <f>'Acuario (Arribado - mortalidad)'!AN20</f>
        <v>0</v>
      </c>
      <c r="AI9" s="70">
        <f>'Acuario (Arribado - mortalidad)'!AO20</f>
        <v>0</v>
      </c>
      <c r="AJ9" s="70">
        <f>'Acuario (Arribado - mortalidad)'!AP20</f>
        <v>0</v>
      </c>
      <c r="AK9" s="70">
        <f>'Acuario (Arribado - mortalidad)'!AQ20</f>
        <v>0</v>
      </c>
      <c r="AL9" s="70">
        <f>'Acuario (Arribado - mortalidad)'!AR20</f>
        <v>0</v>
      </c>
      <c r="AN9" s="121" t="s">
        <v>2992</v>
      </c>
      <c r="AO9" s="1004">
        <v>0</v>
      </c>
    </row>
    <row r="10" spans="2:41" x14ac:dyDescent="0.25">
      <c r="B10" s="70">
        <f>'Acuario (Arribado - mortalidad)'!C21</f>
        <v>0</v>
      </c>
      <c r="C10" s="70">
        <f>'Acuario (Arribado - mortalidad)'!B21</f>
        <v>0</v>
      </c>
      <c r="D10" s="70" t="str">
        <f>'Acuario (Arribado - mortalidad)'!D21</f>
        <v/>
      </c>
      <c r="E10" s="70" t="str">
        <f>'Acuario (Arribado - mortalidad)'!E21</f>
        <v/>
      </c>
      <c r="F10" s="70">
        <f>'Acuario (Arribado - mortalidad)'!F21</f>
        <v>0</v>
      </c>
      <c r="G10" s="70" t="str">
        <f>'Acuario (Arribado - mortalidad)'!K21</f>
        <v/>
      </c>
      <c r="H10" s="70" t="str">
        <f>'Acuario (Arribado - mortalidad)'!G21</f>
        <v/>
      </c>
      <c r="I10" s="70">
        <f>'Acuario (Arribado - mortalidad)'!O21</f>
        <v>0</v>
      </c>
      <c r="J10" s="70">
        <f>'Acuario (Arribado - mortalidad)'!P21</f>
        <v>0</v>
      </c>
      <c r="K10" s="70">
        <f>'Acuario (Arribado - mortalidad)'!Q21</f>
        <v>0</v>
      </c>
      <c r="L10" s="70">
        <f>'Acuario (Arribado - mortalidad)'!R21</f>
        <v>0</v>
      </c>
      <c r="M10" s="70">
        <f>'Acuario (Arribado - mortalidad)'!S21</f>
        <v>0</v>
      </c>
      <c r="N10" s="70">
        <f>'Acuario (Arribado - mortalidad)'!T21</f>
        <v>0</v>
      </c>
      <c r="O10" s="70">
        <f>'Acuario (Arribado - mortalidad)'!U21</f>
        <v>0</v>
      </c>
      <c r="P10" s="70">
        <f>'Acuario (Arribado - mortalidad)'!V21</f>
        <v>0</v>
      </c>
      <c r="Q10" s="70">
        <f>'Acuario (Arribado - mortalidad)'!W21</f>
        <v>0</v>
      </c>
      <c r="R10" s="70">
        <f>'Acuario (Arribado - mortalidad)'!X21</f>
        <v>0</v>
      </c>
      <c r="S10" s="70">
        <f>'Acuario (Arribado - mortalidad)'!Y21</f>
        <v>0</v>
      </c>
      <c r="T10" s="70">
        <f>'Acuario (Arribado - mortalidad)'!Z21</f>
        <v>0</v>
      </c>
      <c r="U10" s="70">
        <f>'Acuario (Arribado - mortalidad)'!AA21</f>
        <v>0</v>
      </c>
      <c r="V10" s="70">
        <f>'Acuario (Arribado - mortalidad)'!AB21</f>
        <v>0</v>
      </c>
      <c r="W10" s="70">
        <f>'Acuario (Arribado - mortalidad)'!AC21</f>
        <v>0</v>
      </c>
      <c r="X10" s="70">
        <f>'Acuario (Arribado - mortalidad)'!AD21</f>
        <v>0</v>
      </c>
      <c r="Y10" s="70">
        <f>'Acuario (Arribado - mortalidad)'!AE21</f>
        <v>0</v>
      </c>
      <c r="Z10" s="70">
        <f>'Acuario (Arribado - mortalidad)'!AF21</f>
        <v>0</v>
      </c>
      <c r="AA10" s="70">
        <f>'Acuario (Arribado - mortalidad)'!AG21</f>
        <v>0</v>
      </c>
      <c r="AB10" s="70">
        <f>'Acuario (Arribado - mortalidad)'!AH21</f>
        <v>0</v>
      </c>
      <c r="AC10" s="70">
        <f>'Acuario (Arribado - mortalidad)'!AI21</f>
        <v>0</v>
      </c>
      <c r="AD10" s="70">
        <f>'Acuario (Arribado - mortalidad)'!AJ21</f>
        <v>0</v>
      </c>
      <c r="AE10" s="70">
        <f>'Acuario (Arribado - mortalidad)'!AK21</f>
        <v>0</v>
      </c>
      <c r="AF10" s="70">
        <f>'Acuario (Arribado - mortalidad)'!AL21</f>
        <v>0</v>
      </c>
      <c r="AG10" s="70">
        <f>'Acuario (Arribado - mortalidad)'!AM21</f>
        <v>0</v>
      </c>
      <c r="AH10" s="70">
        <f>'Acuario (Arribado - mortalidad)'!AN21</f>
        <v>0</v>
      </c>
      <c r="AI10" s="70">
        <f>'Acuario (Arribado - mortalidad)'!AO21</f>
        <v>0</v>
      </c>
      <c r="AJ10" s="70">
        <f>'Acuario (Arribado - mortalidad)'!AP21</f>
        <v>0</v>
      </c>
      <c r="AK10" s="70">
        <f>'Acuario (Arribado - mortalidad)'!AQ21</f>
        <v>0</v>
      </c>
      <c r="AL10" s="70">
        <f>'Acuario (Arribado - mortalidad)'!AR21</f>
        <v>0</v>
      </c>
      <c r="AN10" s="121" t="s">
        <v>2993</v>
      </c>
      <c r="AO10" s="1004">
        <v>0</v>
      </c>
    </row>
    <row r="11" spans="2:41" x14ac:dyDescent="0.25">
      <c r="B11" s="70">
        <f>'Acuario (Arribado - mortalidad)'!C22</f>
        <v>0</v>
      </c>
      <c r="C11" s="70">
        <f>'Acuario (Arribado - mortalidad)'!B22</f>
        <v>0</v>
      </c>
      <c r="D11" s="70" t="str">
        <f>'Acuario (Arribado - mortalidad)'!D22</f>
        <v/>
      </c>
      <c r="E11" s="70" t="str">
        <f>'Acuario (Arribado - mortalidad)'!E22</f>
        <v/>
      </c>
      <c r="F11" s="70">
        <f>'Acuario (Arribado - mortalidad)'!F22</f>
        <v>0</v>
      </c>
      <c r="G11" s="70" t="str">
        <f>'Acuario (Arribado - mortalidad)'!K22</f>
        <v/>
      </c>
      <c r="H11" s="70" t="str">
        <f>'Acuario (Arribado - mortalidad)'!G22</f>
        <v/>
      </c>
      <c r="I11" s="70">
        <f>'Acuario (Arribado - mortalidad)'!O22</f>
        <v>0</v>
      </c>
      <c r="J11" s="70">
        <f>'Acuario (Arribado - mortalidad)'!P22</f>
        <v>0</v>
      </c>
      <c r="K11" s="70">
        <f>'Acuario (Arribado - mortalidad)'!Q22</f>
        <v>0</v>
      </c>
      <c r="L11" s="70">
        <f>'Acuario (Arribado - mortalidad)'!R22</f>
        <v>0</v>
      </c>
      <c r="M11" s="70">
        <f>'Acuario (Arribado - mortalidad)'!S22</f>
        <v>0</v>
      </c>
      <c r="N11" s="70">
        <f>'Acuario (Arribado - mortalidad)'!T22</f>
        <v>0</v>
      </c>
      <c r="O11" s="70">
        <f>'Acuario (Arribado - mortalidad)'!U22</f>
        <v>0</v>
      </c>
      <c r="P11" s="70">
        <f>'Acuario (Arribado - mortalidad)'!V22</f>
        <v>0</v>
      </c>
      <c r="Q11" s="70">
        <f>'Acuario (Arribado - mortalidad)'!W22</f>
        <v>0</v>
      </c>
      <c r="R11" s="70">
        <f>'Acuario (Arribado - mortalidad)'!X22</f>
        <v>0</v>
      </c>
      <c r="S11" s="70">
        <f>'Acuario (Arribado - mortalidad)'!Y22</f>
        <v>0</v>
      </c>
      <c r="T11" s="70">
        <f>'Acuario (Arribado - mortalidad)'!Z22</f>
        <v>0</v>
      </c>
      <c r="U11" s="70">
        <f>'Acuario (Arribado - mortalidad)'!AA22</f>
        <v>0</v>
      </c>
      <c r="V11" s="70">
        <f>'Acuario (Arribado - mortalidad)'!AB22</f>
        <v>0</v>
      </c>
      <c r="W11" s="70">
        <f>'Acuario (Arribado - mortalidad)'!AC22</f>
        <v>0</v>
      </c>
      <c r="X11" s="70">
        <f>'Acuario (Arribado - mortalidad)'!AD22</f>
        <v>0</v>
      </c>
      <c r="Y11" s="70">
        <f>'Acuario (Arribado - mortalidad)'!AE22</f>
        <v>0</v>
      </c>
      <c r="Z11" s="70">
        <f>'Acuario (Arribado - mortalidad)'!AF22</f>
        <v>0</v>
      </c>
      <c r="AA11" s="70">
        <f>'Acuario (Arribado - mortalidad)'!AG22</f>
        <v>0</v>
      </c>
      <c r="AB11" s="70">
        <f>'Acuario (Arribado - mortalidad)'!AH22</f>
        <v>0</v>
      </c>
      <c r="AC11" s="70">
        <f>'Acuario (Arribado - mortalidad)'!AI22</f>
        <v>0</v>
      </c>
      <c r="AD11" s="70">
        <f>'Acuario (Arribado - mortalidad)'!AJ22</f>
        <v>0</v>
      </c>
      <c r="AE11" s="70">
        <f>'Acuario (Arribado - mortalidad)'!AK22</f>
        <v>0</v>
      </c>
      <c r="AF11" s="70">
        <f>'Acuario (Arribado - mortalidad)'!AL22</f>
        <v>0</v>
      </c>
      <c r="AG11" s="70">
        <f>'Acuario (Arribado - mortalidad)'!AM22</f>
        <v>0</v>
      </c>
      <c r="AH11" s="70">
        <f>'Acuario (Arribado - mortalidad)'!AN22</f>
        <v>0</v>
      </c>
      <c r="AI11" s="70">
        <f>'Acuario (Arribado - mortalidad)'!AO22</f>
        <v>0</v>
      </c>
      <c r="AJ11" s="70">
        <f>'Acuario (Arribado - mortalidad)'!AP22</f>
        <v>0</v>
      </c>
      <c r="AK11" s="70">
        <f>'Acuario (Arribado - mortalidad)'!AQ22</f>
        <v>0</v>
      </c>
      <c r="AL11" s="70">
        <f>'Acuario (Arribado - mortalidad)'!AR22</f>
        <v>0</v>
      </c>
      <c r="AN11" s="121" t="s">
        <v>2994</v>
      </c>
      <c r="AO11" s="1004">
        <v>0</v>
      </c>
    </row>
    <row r="12" spans="2:41" x14ac:dyDescent="0.25">
      <c r="B12" s="70">
        <f>'Acuario (Arribado - mortalidad)'!C23</f>
        <v>0</v>
      </c>
      <c r="C12" s="70">
        <f>'Acuario (Arribado - mortalidad)'!B23</f>
        <v>0</v>
      </c>
      <c r="D12" s="70" t="str">
        <f>'Acuario (Arribado - mortalidad)'!D23</f>
        <v/>
      </c>
      <c r="E12" s="70" t="str">
        <f>'Acuario (Arribado - mortalidad)'!E23</f>
        <v/>
      </c>
      <c r="F12" s="70">
        <f>'Acuario (Arribado - mortalidad)'!F23</f>
        <v>0</v>
      </c>
      <c r="G12" s="70" t="str">
        <f>'Acuario (Arribado - mortalidad)'!K23</f>
        <v/>
      </c>
      <c r="H12" s="70" t="str">
        <f>'Acuario (Arribado - mortalidad)'!G23</f>
        <v/>
      </c>
      <c r="I12" s="70">
        <f>'Acuario (Arribado - mortalidad)'!O23</f>
        <v>0</v>
      </c>
      <c r="J12" s="70">
        <f>'Acuario (Arribado - mortalidad)'!P23</f>
        <v>0</v>
      </c>
      <c r="K12" s="70">
        <f>'Acuario (Arribado - mortalidad)'!Q23</f>
        <v>0</v>
      </c>
      <c r="L12" s="70">
        <f>'Acuario (Arribado - mortalidad)'!R23</f>
        <v>0</v>
      </c>
      <c r="M12" s="70">
        <f>'Acuario (Arribado - mortalidad)'!S23</f>
        <v>0</v>
      </c>
      <c r="N12" s="70">
        <f>'Acuario (Arribado - mortalidad)'!T23</f>
        <v>0</v>
      </c>
      <c r="O12" s="70">
        <f>'Acuario (Arribado - mortalidad)'!U23</f>
        <v>0</v>
      </c>
      <c r="P12" s="70">
        <f>'Acuario (Arribado - mortalidad)'!V23</f>
        <v>0</v>
      </c>
      <c r="Q12" s="70">
        <f>'Acuario (Arribado - mortalidad)'!W23</f>
        <v>0</v>
      </c>
      <c r="R12" s="70">
        <f>'Acuario (Arribado - mortalidad)'!X23</f>
        <v>0</v>
      </c>
      <c r="S12" s="70">
        <f>'Acuario (Arribado - mortalidad)'!Y23</f>
        <v>0</v>
      </c>
      <c r="T12" s="70">
        <f>'Acuario (Arribado - mortalidad)'!Z23</f>
        <v>0</v>
      </c>
      <c r="U12" s="70">
        <f>'Acuario (Arribado - mortalidad)'!AA23</f>
        <v>0</v>
      </c>
      <c r="V12" s="70">
        <f>'Acuario (Arribado - mortalidad)'!AB23</f>
        <v>0</v>
      </c>
      <c r="W12" s="70">
        <f>'Acuario (Arribado - mortalidad)'!AC23</f>
        <v>0</v>
      </c>
      <c r="X12" s="70">
        <f>'Acuario (Arribado - mortalidad)'!AD23</f>
        <v>0</v>
      </c>
      <c r="Y12" s="70">
        <f>'Acuario (Arribado - mortalidad)'!AE23</f>
        <v>0</v>
      </c>
      <c r="Z12" s="70">
        <f>'Acuario (Arribado - mortalidad)'!AF23</f>
        <v>0</v>
      </c>
      <c r="AA12" s="70">
        <f>'Acuario (Arribado - mortalidad)'!AG23</f>
        <v>0</v>
      </c>
      <c r="AB12" s="70">
        <f>'Acuario (Arribado - mortalidad)'!AH23</f>
        <v>0</v>
      </c>
      <c r="AC12" s="70">
        <f>'Acuario (Arribado - mortalidad)'!AI23</f>
        <v>0</v>
      </c>
      <c r="AD12" s="70">
        <f>'Acuario (Arribado - mortalidad)'!AJ23</f>
        <v>0</v>
      </c>
      <c r="AE12" s="70">
        <f>'Acuario (Arribado - mortalidad)'!AK23</f>
        <v>0</v>
      </c>
      <c r="AF12" s="70">
        <f>'Acuario (Arribado - mortalidad)'!AL23</f>
        <v>0</v>
      </c>
      <c r="AG12" s="70">
        <f>'Acuario (Arribado - mortalidad)'!AM23</f>
        <v>0</v>
      </c>
      <c r="AH12" s="70">
        <f>'Acuario (Arribado - mortalidad)'!AN23</f>
        <v>0</v>
      </c>
      <c r="AI12" s="70">
        <f>'Acuario (Arribado - mortalidad)'!AO23</f>
        <v>0</v>
      </c>
      <c r="AJ12" s="70">
        <f>'Acuario (Arribado - mortalidad)'!AP23</f>
        <v>0</v>
      </c>
      <c r="AK12" s="70">
        <f>'Acuario (Arribado - mortalidad)'!AQ23</f>
        <v>0</v>
      </c>
      <c r="AL12" s="70">
        <f>'Acuario (Arribado - mortalidad)'!AR23</f>
        <v>0</v>
      </c>
      <c r="AN12" s="121" t="s">
        <v>2995</v>
      </c>
      <c r="AO12" s="1004">
        <v>0</v>
      </c>
    </row>
    <row r="13" spans="2:41" x14ac:dyDescent="0.25">
      <c r="B13" s="70">
        <f>'Acuario (Arribado - mortalidad)'!C24</f>
        <v>0</v>
      </c>
      <c r="C13" s="70">
        <f>'Acuario (Arribado - mortalidad)'!B24</f>
        <v>0</v>
      </c>
      <c r="D13" s="70" t="str">
        <f>'Acuario (Arribado - mortalidad)'!D24</f>
        <v/>
      </c>
      <c r="E13" s="70" t="str">
        <f>'Acuario (Arribado - mortalidad)'!E24</f>
        <v/>
      </c>
      <c r="F13" s="70">
        <f>'Acuario (Arribado - mortalidad)'!F24</f>
        <v>0</v>
      </c>
      <c r="G13" s="70" t="str">
        <f>'Acuario (Arribado - mortalidad)'!K24</f>
        <v/>
      </c>
      <c r="H13" s="70" t="str">
        <f>'Acuario (Arribado - mortalidad)'!G24</f>
        <v/>
      </c>
      <c r="I13" s="70">
        <f>'Acuario (Arribado - mortalidad)'!O24</f>
        <v>0</v>
      </c>
      <c r="J13" s="70">
        <f>'Acuario (Arribado - mortalidad)'!P24</f>
        <v>0</v>
      </c>
      <c r="K13" s="70">
        <f>'Acuario (Arribado - mortalidad)'!Q24</f>
        <v>0</v>
      </c>
      <c r="L13" s="70">
        <f>'Acuario (Arribado - mortalidad)'!R24</f>
        <v>0</v>
      </c>
      <c r="M13" s="70">
        <f>'Acuario (Arribado - mortalidad)'!S24</f>
        <v>0</v>
      </c>
      <c r="N13" s="70">
        <f>'Acuario (Arribado - mortalidad)'!T24</f>
        <v>0</v>
      </c>
      <c r="O13" s="70">
        <f>'Acuario (Arribado - mortalidad)'!U24</f>
        <v>0</v>
      </c>
      <c r="P13" s="70">
        <f>'Acuario (Arribado - mortalidad)'!V24</f>
        <v>0</v>
      </c>
      <c r="Q13" s="70">
        <f>'Acuario (Arribado - mortalidad)'!W24</f>
        <v>0</v>
      </c>
      <c r="R13" s="70">
        <f>'Acuario (Arribado - mortalidad)'!X24</f>
        <v>0</v>
      </c>
      <c r="S13" s="70">
        <f>'Acuario (Arribado - mortalidad)'!Y24</f>
        <v>0</v>
      </c>
      <c r="T13" s="70">
        <f>'Acuario (Arribado - mortalidad)'!Z24</f>
        <v>0</v>
      </c>
      <c r="U13" s="70">
        <f>'Acuario (Arribado - mortalidad)'!AA24</f>
        <v>0</v>
      </c>
      <c r="V13" s="70">
        <f>'Acuario (Arribado - mortalidad)'!AB24</f>
        <v>0</v>
      </c>
      <c r="W13" s="70">
        <f>'Acuario (Arribado - mortalidad)'!AC24</f>
        <v>0</v>
      </c>
      <c r="X13" s="70">
        <f>'Acuario (Arribado - mortalidad)'!AD24</f>
        <v>0</v>
      </c>
      <c r="Y13" s="70">
        <f>'Acuario (Arribado - mortalidad)'!AE24</f>
        <v>0</v>
      </c>
      <c r="Z13" s="70">
        <f>'Acuario (Arribado - mortalidad)'!AF24</f>
        <v>0</v>
      </c>
      <c r="AA13" s="70">
        <f>'Acuario (Arribado - mortalidad)'!AG24</f>
        <v>0</v>
      </c>
      <c r="AB13" s="70">
        <f>'Acuario (Arribado - mortalidad)'!AH24</f>
        <v>0</v>
      </c>
      <c r="AC13" s="70">
        <f>'Acuario (Arribado - mortalidad)'!AI24</f>
        <v>0</v>
      </c>
      <c r="AD13" s="70">
        <f>'Acuario (Arribado - mortalidad)'!AJ24</f>
        <v>0</v>
      </c>
      <c r="AE13" s="70">
        <f>'Acuario (Arribado - mortalidad)'!AK24</f>
        <v>0</v>
      </c>
      <c r="AF13" s="70">
        <f>'Acuario (Arribado - mortalidad)'!AL24</f>
        <v>0</v>
      </c>
      <c r="AG13" s="70">
        <f>'Acuario (Arribado - mortalidad)'!AM24</f>
        <v>0</v>
      </c>
      <c r="AH13" s="70">
        <f>'Acuario (Arribado - mortalidad)'!AN24</f>
        <v>0</v>
      </c>
      <c r="AI13" s="70">
        <f>'Acuario (Arribado - mortalidad)'!AO24</f>
        <v>0</v>
      </c>
      <c r="AJ13" s="70">
        <f>'Acuario (Arribado - mortalidad)'!AP24</f>
        <v>0</v>
      </c>
      <c r="AK13" s="70">
        <f>'Acuario (Arribado - mortalidad)'!AQ24</f>
        <v>0</v>
      </c>
      <c r="AL13" s="70">
        <f>'Acuario (Arribado - mortalidad)'!AR24</f>
        <v>0</v>
      </c>
      <c r="AN13" s="121" t="s">
        <v>2996</v>
      </c>
      <c r="AO13" s="1004">
        <v>0</v>
      </c>
    </row>
    <row r="14" spans="2:41" x14ac:dyDescent="0.25">
      <c r="B14" s="70">
        <f>'Acuario (Arribado - mortalidad)'!C25</f>
        <v>0</v>
      </c>
      <c r="C14" s="70">
        <f>'Acuario (Arribado - mortalidad)'!B25</f>
        <v>0</v>
      </c>
      <c r="D14" s="70" t="str">
        <f>'Acuario (Arribado - mortalidad)'!D25</f>
        <v/>
      </c>
      <c r="E14" s="70" t="str">
        <f>'Acuario (Arribado - mortalidad)'!E25</f>
        <v/>
      </c>
      <c r="F14" s="70">
        <f>'Acuario (Arribado - mortalidad)'!F25</f>
        <v>0</v>
      </c>
      <c r="G14" s="70" t="str">
        <f>'Acuario (Arribado - mortalidad)'!K25</f>
        <v/>
      </c>
      <c r="H14" s="70" t="str">
        <f>'Acuario (Arribado - mortalidad)'!G25</f>
        <v/>
      </c>
      <c r="I14" s="70">
        <f>'Acuario (Arribado - mortalidad)'!O25</f>
        <v>0</v>
      </c>
      <c r="J14" s="70">
        <f>'Acuario (Arribado - mortalidad)'!P25</f>
        <v>0</v>
      </c>
      <c r="K14" s="70">
        <f>'Acuario (Arribado - mortalidad)'!Q25</f>
        <v>0</v>
      </c>
      <c r="L14" s="70">
        <f>'Acuario (Arribado - mortalidad)'!R25</f>
        <v>0</v>
      </c>
      <c r="M14" s="70">
        <f>'Acuario (Arribado - mortalidad)'!S25</f>
        <v>0</v>
      </c>
      <c r="N14" s="70">
        <f>'Acuario (Arribado - mortalidad)'!T25</f>
        <v>0</v>
      </c>
      <c r="O14" s="70">
        <f>'Acuario (Arribado - mortalidad)'!U25</f>
        <v>0</v>
      </c>
      <c r="P14" s="70">
        <f>'Acuario (Arribado - mortalidad)'!V25</f>
        <v>0</v>
      </c>
      <c r="Q14" s="70">
        <f>'Acuario (Arribado - mortalidad)'!W25</f>
        <v>0</v>
      </c>
      <c r="R14" s="70">
        <f>'Acuario (Arribado - mortalidad)'!X25</f>
        <v>0</v>
      </c>
      <c r="S14" s="70">
        <f>'Acuario (Arribado - mortalidad)'!Y25</f>
        <v>0</v>
      </c>
      <c r="T14" s="70">
        <f>'Acuario (Arribado - mortalidad)'!Z25</f>
        <v>0</v>
      </c>
      <c r="U14" s="70">
        <f>'Acuario (Arribado - mortalidad)'!AA25</f>
        <v>0</v>
      </c>
      <c r="V14" s="70">
        <f>'Acuario (Arribado - mortalidad)'!AB25</f>
        <v>0</v>
      </c>
      <c r="W14" s="70">
        <f>'Acuario (Arribado - mortalidad)'!AC25</f>
        <v>0</v>
      </c>
      <c r="X14" s="70">
        <f>'Acuario (Arribado - mortalidad)'!AD25</f>
        <v>0</v>
      </c>
      <c r="Y14" s="70">
        <f>'Acuario (Arribado - mortalidad)'!AE25</f>
        <v>0</v>
      </c>
      <c r="Z14" s="70">
        <f>'Acuario (Arribado - mortalidad)'!AF25</f>
        <v>0</v>
      </c>
      <c r="AA14" s="70">
        <f>'Acuario (Arribado - mortalidad)'!AG25</f>
        <v>0</v>
      </c>
      <c r="AB14" s="70">
        <f>'Acuario (Arribado - mortalidad)'!AH25</f>
        <v>0</v>
      </c>
      <c r="AC14" s="70">
        <f>'Acuario (Arribado - mortalidad)'!AI25</f>
        <v>0</v>
      </c>
      <c r="AD14" s="70">
        <f>'Acuario (Arribado - mortalidad)'!AJ25</f>
        <v>0</v>
      </c>
      <c r="AE14" s="70">
        <f>'Acuario (Arribado - mortalidad)'!AK25</f>
        <v>0</v>
      </c>
      <c r="AF14" s="70">
        <f>'Acuario (Arribado - mortalidad)'!AL25</f>
        <v>0</v>
      </c>
      <c r="AG14" s="70">
        <f>'Acuario (Arribado - mortalidad)'!AM25</f>
        <v>0</v>
      </c>
      <c r="AH14" s="70">
        <f>'Acuario (Arribado - mortalidad)'!AN25</f>
        <v>0</v>
      </c>
      <c r="AI14" s="70">
        <f>'Acuario (Arribado - mortalidad)'!AO25</f>
        <v>0</v>
      </c>
      <c r="AJ14" s="70">
        <f>'Acuario (Arribado - mortalidad)'!AP25</f>
        <v>0</v>
      </c>
      <c r="AK14" s="70">
        <f>'Acuario (Arribado - mortalidad)'!AQ25</f>
        <v>0</v>
      </c>
      <c r="AL14" s="70">
        <f>'Acuario (Arribado - mortalidad)'!AR25</f>
        <v>0</v>
      </c>
      <c r="AN14" s="121" t="s">
        <v>2997</v>
      </c>
      <c r="AO14" s="1004">
        <v>0</v>
      </c>
    </row>
    <row r="15" spans="2:41" x14ac:dyDescent="0.25">
      <c r="B15" s="70">
        <f>'Acuario (Arribado - mortalidad)'!C26</f>
        <v>0</v>
      </c>
      <c r="C15" s="70">
        <f>'Acuario (Arribado - mortalidad)'!B26</f>
        <v>0</v>
      </c>
      <c r="D15" s="70" t="str">
        <f>'Acuario (Arribado - mortalidad)'!D26</f>
        <v/>
      </c>
      <c r="E15" s="70" t="str">
        <f>'Acuario (Arribado - mortalidad)'!E26</f>
        <v/>
      </c>
      <c r="F15" s="70">
        <f>'Acuario (Arribado - mortalidad)'!F26</f>
        <v>0</v>
      </c>
      <c r="G15" s="70" t="str">
        <f>'Acuario (Arribado - mortalidad)'!K26</f>
        <v/>
      </c>
      <c r="H15" s="70" t="str">
        <f>'Acuario (Arribado - mortalidad)'!G26</f>
        <v/>
      </c>
      <c r="I15" s="70">
        <f>'Acuario (Arribado - mortalidad)'!O26</f>
        <v>0</v>
      </c>
      <c r="J15" s="70">
        <f>'Acuario (Arribado - mortalidad)'!P26</f>
        <v>0</v>
      </c>
      <c r="K15" s="70">
        <f>'Acuario (Arribado - mortalidad)'!Q26</f>
        <v>0</v>
      </c>
      <c r="L15" s="70">
        <f>'Acuario (Arribado - mortalidad)'!R26</f>
        <v>0</v>
      </c>
      <c r="M15" s="70">
        <f>'Acuario (Arribado - mortalidad)'!S26</f>
        <v>0</v>
      </c>
      <c r="N15" s="70">
        <f>'Acuario (Arribado - mortalidad)'!T26</f>
        <v>0</v>
      </c>
      <c r="O15" s="70">
        <f>'Acuario (Arribado - mortalidad)'!U26</f>
        <v>0</v>
      </c>
      <c r="P15" s="70">
        <f>'Acuario (Arribado - mortalidad)'!V26</f>
        <v>0</v>
      </c>
      <c r="Q15" s="70">
        <f>'Acuario (Arribado - mortalidad)'!W26</f>
        <v>0</v>
      </c>
      <c r="R15" s="70">
        <f>'Acuario (Arribado - mortalidad)'!X26</f>
        <v>0</v>
      </c>
      <c r="S15" s="70">
        <f>'Acuario (Arribado - mortalidad)'!Y26</f>
        <v>0</v>
      </c>
      <c r="T15" s="70">
        <f>'Acuario (Arribado - mortalidad)'!Z26</f>
        <v>0</v>
      </c>
      <c r="U15" s="70">
        <f>'Acuario (Arribado - mortalidad)'!AA26</f>
        <v>0</v>
      </c>
      <c r="V15" s="70">
        <f>'Acuario (Arribado - mortalidad)'!AB26</f>
        <v>0</v>
      </c>
      <c r="W15" s="70">
        <f>'Acuario (Arribado - mortalidad)'!AC26</f>
        <v>0</v>
      </c>
      <c r="X15" s="70">
        <f>'Acuario (Arribado - mortalidad)'!AD26</f>
        <v>0</v>
      </c>
      <c r="Y15" s="70">
        <f>'Acuario (Arribado - mortalidad)'!AE26</f>
        <v>0</v>
      </c>
      <c r="Z15" s="70">
        <f>'Acuario (Arribado - mortalidad)'!AF26</f>
        <v>0</v>
      </c>
      <c r="AA15" s="70">
        <f>'Acuario (Arribado - mortalidad)'!AG26</f>
        <v>0</v>
      </c>
      <c r="AB15" s="70">
        <f>'Acuario (Arribado - mortalidad)'!AH26</f>
        <v>0</v>
      </c>
      <c r="AC15" s="70">
        <f>'Acuario (Arribado - mortalidad)'!AI26</f>
        <v>0</v>
      </c>
      <c r="AD15" s="70">
        <f>'Acuario (Arribado - mortalidad)'!AJ26</f>
        <v>0</v>
      </c>
      <c r="AE15" s="70">
        <f>'Acuario (Arribado - mortalidad)'!AK26</f>
        <v>0</v>
      </c>
      <c r="AF15" s="70">
        <f>'Acuario (Arribado - mortalidad)'!AL26</f>
        <v>0</v>
      </c>
      <c r="AG15" s="70">
        <f>'Acuario (Arribado - mortalidad)'!AM26</f>
        <v>0</v>
      </c>
      <c r="AH15" s="70">
        <f>'Acuario (Arribado - mortalidad)'!AN26</f>
        <v>0</v>
      </c>
      <c r="AI15" s="70">
        <f>'Acuario (Arribado - mortalidad)'!AO26</f>
        <v>0</v>
      </c>
      <c r="AJ15" s="70">
        <f>'Acuario (Arribado - mortalidad)'!AP26</f>
        <v>0</v>
      </c>
      <c r="AK15" s="70">
        <f>'Acuario (Arribado - mortalidad)'!AQ26</f>
        <v>0</v>
      </c>
      <c r="AL15" s="70">
        <f>'Acuario (Arribado - mortalidad)'!AR26</f>
        <v>0</v>
      </c>
      <c r="AN15" s="121" t="s">
        <v>2998</v>
      </c>
      <c r="AO15" s="1004">
        <v>0</v>
      </c>
    </row>
    <row r="16" spans="2:41" x14ac:dyDescent="0.25">
      <c r="B16" s="70">
        <f>'Acuario (Arribado - mortalidad)'!C27</f>
        <v>0</v>
      </c>
      <c r="C16" s="70">
        <f>'Acuario (Arribado - mortalidad)'!B27</f>
        <v>0</v>
      </c>
      <c r="D16" s="70" t="str">
        <f>'Acuario (Arribado - mortalidad)'!D27</f>
        <v/>
      </c>
      <c r="E16" s="70" t="str">
        <f>'Acuario (Arribado - mortalidad)'!E27</f>
        <v/>
      </c>
      <c r="F16" s="70">
        <f>'Acuario (Arribado - mortalidad)'!F27</f>
        <v>0</v>
      </c>
      <c r="G16" s="70" t="str">
        <f>'Acuario (Arribado - mortalidad)'!K27</f>
        <v/>
      </c>
      <c r="H16" s="70" t="str">
        <f>'Acuario (Arribado - mortalidad)'!G27</f>
        <v/>
      </c>
      <c r="I16" s="70">
        <f>'Acuario (Arribado - mortalidad)'!O27</f>
        <v>0</v>
      </c>
      <c r="J16" s="70">
        <f>'Acuario (Arribado - mortalidad)'!P27</f>
        <v>0</v>
      </c>
      <c r="K16" s="70">
        <f>'Acuario (Arribado - mortalidad)'!Q27</f>
        <v>0</v>
      </c>
      <c r="L16" s="70">
        <f>'Acuario (Arribado - mortalidad)'!R27</f>
        <v>0</v>
      </c>
      <c r="M16" s="70">
        <f>'Acuario (Arribado - mortalidad)'!S27</f>
        <v>0</v>
      </c>
      <c r="N16" s="70">
        <f>'Acuario (Arribado - mortalidad)'!T27</f>
        <v>0</v>
      </c>
      <c r="O16" s="70">
        <f>'Acuario (Arribado - mortalidad)'!U27</f>
        <v>0</v>
      </c>
      <c r="P16" s="70">
        <f>'Acuario (Arribado - mortalidad)'!V27</f>
        <v>0</v>
      </c>
      <c r="Q16" s="70">
        <f>'Acuario (Arribado - mortalidad)'!W27</f>
        <v>0</v>
      </c>
      <c r="R16" s="70">
        <f>'Acuario (Arribado - mortalidad)'!X27</f>
        <v>0</v>
      </c>
      <c r="S16" s="70">
        <f>'Acuario (Arribado - mortalidad)'!Y27</f>
        <v>0</v>
      </c>
      <c r="T16" s="70">
        <f>'Acuario (Arribado - mortalidad)'!Z27</f>
        <v>0</v>
      </c>
      <c r="U16" s="70">
        <f>'Acuario (Arribado - mortalidad)'!AA27</f>
        <v>0</v>
      </c>
      <c r="V16" s="70">
        <f>'Acuario (Arribado - mortalidad)'!AB27</f>
        <v>0</v>
      </c>
      <c r="W16" s="70">
        <f>'Acuario (Arribado - mortalidad)'!AC27</f>
        <v>0</v>
      </c>
      <c r="X16" s="70">
        <f>'Acuario (Arribado - mortalidad)'!AD27</f>
        <v>0</v>
      </c>
      <c r="Y16" s="70">
        <f>'Acuario (Arribado - mortalidad)'!AE27</f>
        <v>0</v>
      </c>
      <c r="Z16" s="70">
        <f>'Acuario (Arribado - mortalidad)'!AF27</f>
        <v>0</v>
      </c>
      <c r="AA16" s="70">
        <f>'Acuario (Arribado - mortalidad)'!AG27</f>
        <v>0</v>
      </c>
      <c r="AB16" s="70">
        <f>'Acuario (Arribado - mortalidad)'!AH27</f>
        <v>0</v>
      </c>
      <c r="AC16" s="70">
        <f>'Acuario (Arribado - mortalidad)'!AI27</f>
        <v>0</v>
      </c>
      <c r="AD16" s="70">
        <f>'Acuario (Arribado - mortalidad)'!AJ27</f>
        <v>0</v>
      </c>
      <c r="AE16" s="70">
        <f>'Acuario (Arribado - mortalidad)'!AK27</f>
        <v>0</v>
      </c>
      <c r="AF16" s="70">
        <f>'Acuario (Arribado - mortalidad)'!AL27</f>
        <v>0</v>
      </c>
      <c r="AG16" s="70">
        <f>'Acuario (Arribado - mortalidad)'!AM27</f>
        <v>0</v>
      </c>
      <c r="AH16" s="70">
        <f>'Acuario (Arribado - mortalidad)'!AN27</f>
        <v>0</v>
      </c>
      <c r="AI16" s="70">
        <f>'Acuario (Arribado - mortalidad)'!AO27</f>
        <v>0</v>
      </c>
      <c r="AJ16" s="70">
        <f>'Acuario (Arribado - mortalidad)'!AP27</f>
        <v>0</v>
      </c>
      <c r="AK16" s="70">
        <f>'Acuario (Arribado - mortalidad)'!AQ27</f>
        <v>0</v>
      </c>
      <c r="AL16" s="70">
        <f>'Acuario (Arribado - mortalidad)'!AR27</f>
        <v>0</v>
      </c>
      <c r="AN16" s="121" t="s">
        <v>2999</v>
      </c>
      <c r="AO16" s="1004">
        <v>0</v>
      </c>
    </row>
    <row r="17" spans="2:41" x14ac:dyDescent="0.25">
      <c r="B17" s="70">
        <f>'Acuario (Arribado - mortalidad)'!C28</f>
        <v>0</v>
      </c>
      <c r="C17" s="70">
        <f>'Acuario (Arribado - mortalidad)'!B28</f>
        <v>0</v>
      </c>
      <c r="D17" s="70" t="str">
        <f>'Acuario (Arribado - mortalidad)'!D28</f>
        <v/>
      </c>
      <c r="E17" s="70" t="str">
        <f>'Acuario (Arribado - mortalidad)'!E28</f>
        <v/>
      </c>
      <c r="F17" s="70">
        <f>'Acuario (Arribado - mortalidad)'!F28</f>
        <v>0</v>
      </c>
      <c r="G17" s="70" t="str">
        <f>'Acuario (Arribado - mortalidad)'!K28</f>
        <v/>
      </c>
      <c r="H17" s="70" t="str">
        <f>'Acuario (Arribado - mortalidad)'!G28</f>
        <v/>
      </c>
      <c r="I17" s="70">
        <f>'Acuario (Arribado - mortalidad)'!O28</f>
        <v>0</v>
      </c>
      <c r="J17" s="70">
        <f>'Acuario (Arribado - mortalidad)'!P28</f>
        <v>0</v>
      </c>
      <c r="K17" s="70">
        <f>'Acuario (Arribado - mortalidad)'!Q28</f>
        <v>0</v>
      </c>
      <c r="L17" s="70">
        <f>'Acuario (Arribado - mortalidad)'!R28</f>
        <v>0</v>
      </c>
      <c r="M17" s="70">
        <f>'Acuario (Arribado - mortalidad)'!S28</f>
        <v>0</v>
      </c>
      <c r="N17" s="70">
        <f>'Acuario (Arribado - mortalidad)'!T28</f>
        <v>0</v>
      </c>
      <c r="O17" s="70">
        <f>'Acuario (Arribado - mortalidad)'!U28</f>
        <v>0</v>
      </c>
      <c r="P17" s="70">
        <f>'Acuario (Arribado - mortalidad)'!V28</f>
        <v>0</v>
      </c>
      <c r="Q17" s="70">
        <f>'Acuario (Arribado - mortalidad)'!W28</f>
        <v>0</v>
      </c>
      <c r="R17" s="70">
        <f>'Acuario (Arribado - mortalidad)'!X28</f>
        <v>0</v>
      </c>
      <c r="S17" s="70">
        <f>'Acuario (Arribado - mortalidad)'!Y28</f>
        <v>0</v>
      </c>
      <c r="T17" s="70">
        <f>'Acuario (Arribado - mortalidad)'!Z28</f>
        <v>0</v>
      </c>
      <c r="U17" s="70">
        <f>'Acuario (Arribado - mortalidad)'!AA28</f>
        <v>0</v>
      </c>
      <c r="V17" s="70">
        <f>'Acuario (Arribado - mortalidad)'!AB28</f>
        <v>0</v>
      </c>
      <c r="W17" s="70">
        <f>'Acuario (Arribado - mortalidad)'!AC28</f>
        <v>0</v>
      </c>
      <c r="X17" s="70">
        <f>'Acuario (Arribado - mortalidad)'!AD28</f>
        <v>0</v>
      </c>
      <c r="Y17" s="70">
        <f>'Acuario (Arribado - mortalidad)'!AE28</f>
        <v>0</v>
      </c>
      <c r="Z17" s="70">
        <f>'Acuario (Arribado - mortalidad)'!AF28</f>
        <v>0</v>
      </c>
      <c r="AA17" s="70">
        <f>'Acuario (Arribado - mortalidad)'!AG28</f>
        <v>0</v>
      </c>
      <c r="AB17" s="70">
        <f>'Acuario (Arribado - mortalidad)'!AH28</f>
        <v>0</v>
      </c>
      <c r="AC17" s="70">
        <f>'Acuario (Arribado - mortalidad)'!AI28</f>
        <v>0</v>
      </c>
      <c r="AD17" s="70">
        <f>'Acuario (Arribado - mortalidad)'!AJ28</f>
        <v>0</v>
      </c>
      <c r="AE17" s="70">
        <f>'Acuario (Arribado - mortalidad)'!AK28</f>
        <v>0</v>
      </c>
      <c r="AF17" s="70">
        <f>'Acuario (Arribado - mortalidad)'!AL28</f>
        <v>0</v>
      </c>
      <c r="AG17" s="70">
        <f>'Acuario (Arribado - mortalidad)'!AM28</f>
        <v>0</v>
      </c>
      <c r="AH17" s="70">
        <f>'Acuario (Arribado - mortalidad)'!AN28</f>
        <v>0</v>
      </c>
      <c r="AI17" s="70">
        <f>'Acuario (Arribado - mortalidad)'!AO28</f>
        <v>0</v>
      </c>
      <c r="AJ17" s="70">
        <f>'Acuario (Arribado - mortalidad)'!AP28</f>
        <v>0</v>
      </c>
      <c r="AK17" s="70">
        <f>'Acuario (Arribado - mortalidad)'!AQ28</f>
        <v>0</v>
      </c>
      <c r="AL17" s="70">
        <f>'Acuario (Arribado - mortalidad)'!AR28</f>
        <v>0</v>
      </c>
      <c r="AN17" s="121" t="s">
        <v>3000</v>
      </c>
      <c r="AO17" s="1004">
        <v>0</v>
      </c>
    </row>
    <row r="18" spans="2:41" x14ac:dyDescent="0.25">
      <c r="B18" s="70">
        <f>'Acuario (Arribado - mortalidad)'!C29</f>
        <v>0</v>
      </c>
      <c r="C18" s="70">
        <f>'Acuario (Arribado - mortalidad)'!B29</f>
        <v>0</v>
      </c>
      <c r="D18" s="70" t="str">
        <f>'Acuario (Arribado - mortalidad)'!D29</f>
        <v/>
      </c>
      <c r="E18" s="70" t="str">
        <f>'Acuario (Arribado - mortalidad)'!E29</f>
        <v/>
      </c>
      <c r="F18" s="70">
        <f>'Acuario (Arribado - mortalidad)'!F29</f>
        <v>0</v>
      </c>
      <c r="G18" s="70" t="str">
        <f>'Acuario (Arribado - mortalidad)'!K29</f>
        <v/>
      </c>
      <c r="H18" s="70" t="str">
        <f>'Acuario (Arribado - mortalidad)'!G29</f>
        <v/>
      </c>
      <c r="I18" s="70">
        <f>'Acuario (Arribado - mortalidad)'!O29</f>
        <v>0</v>
      </c>
      <c r="J18" s="70">
        <f>'Acuario (Arribado - mortalidad)'!P29</f>
        <v>0</v>
      </c>
      <c r="K18" s="70">
        <f>'Acuario (Arribado - mortalidad)'!Q29</f>
        <v>0</v>
      </c>
      <c r="L18" s="70">
        <f>'Acuario (Arribado - mortalidad)'!R29</f>
        <v>0</v>
      </c>
      <c r="M18" s="70">
        <f>'Acuario (Arribado - mortalidad)'!S29</f>
        <v>0</v>
      </c>
      <c r="N18" s="70">
        <f>'Acuario (Arribado - mortalidad)'!T29</f>
        <v>0</v>
      </c>
      <c r="O18" s="70">
        <f>'Acuario (Arribado - mortalidad)'!U29</f>
        <v>0</v>
      </c>
      <c r="P18" s="70">
        <f>'Acuario (Arribado - mortalidad)'!V29</f>
        <v>0</v>
      </c>
      <c r="Q18" s="70">
        <f>'Acuario (Arribado - mortalidad)'!W29</f>
        <v>0</v>
      </c>
      <c r="R18" s="70">
        <f>'Acuario (Arribado - mortalidad)'!X29</f>
        <v>0</v>
      </c>
      <c r="S18" s="70">
        <f>'Acuario (Arribado - mortalidad)'!Y29</f>
        <v>0</v>
      </c>
      <c r="T18" s="70">
        <f>'Acuario (Arribado - mortalidad)'!Z29</f>
        <v>0</v>
      </c>
      <c r="U18" s="70">
        <f>'Acuario (Arribado - mortalidad)'!AA29</f>
        <v>0</v>
      </c>
      <c r="V18" s="70">
        <f>'Acuario (Arribado - mortalidad)'!AB29</f>
        <v>0</v>
      </c>
      <c r="W18" s="70">
        <f>'Acuario (Arribado - mortalidad)'!AC29</f>
        <v>0</v>
      </c>
      <c r="X18" s="70">
        <f>'Acuario (Arribado - mortalidad)'!AD29</f>
        <v>0</v>
      </c>
      <c r="Y18" s="70">
        <f>'Acuario (Arribado - mortalidad)'!AE29</f>
        <v>0</v>
      </c>
      <c r="Z18" s="70">
        <f>'Acuario (Arribado - mortalidad)'!AF29</f>
        <v>0</v>
      </c>
      <c r="AA18" s="70">
        <f>'Acuario (Arribado - mortalidad)'!AG29</f>
        <v>0</v>
      </c>
      <c r="AB18" s="70">
        <f>'Acuario (Arribado - mortalidad)'!AH29</f>
        <v>0</v>
      </c>
      <c r="AC18" s="70">
        <f>'Acuario (Arribado - mortalidad)'!AI29</f>
        <v>0</v>
      </c>
      <c r="AD18" s="70">
        <f>'Acuario (Arribado - mortalidad)'!AJ29</f>
        <v>0</v>
      </c>
      <c r="AE18" s="70">
        <f>'Acuario (Arribado - mortalidad)'!AK29</f>
        <v>0</v>
      </c>
      <c r="AF18" s="70">
        <f>'Acuario (Arribado - mortalidad)'!AL29</f>
        <v>0</v>
      </c>
      <c r="AG18" s="70">
        <f>'Acuario (Arribado - mortalidad)'!AM29</f>
        <v>0</v>
      </c>
      <c r="AH18" s="70">
        <f>'Acuario (Arribado - mortalidad)'!AN29</f>
        <v>0</v>
      </c>
      <c r="AI18" s="70">
        <f>'Acuario (Arribado - mortalidad)'!AO29</f>
        <v>0</v>
      </c>
      <c r="AJ18" s="70">
        <f>'Acuario (Arribado - mortalidad)'!AP29</f>
        <v>0</v>
      </c>
      <c r="AK18" s="70">
        <f>'Acuario (Arribado - mortalidad)'!AQ29</f>
        <v>0</v>
      </c>
      <c r="AL18" s="70">
        <f>'Acuario (Arribado - mortalidad)'!AR29</f>
        <v>0</v>
      </c>
      <c r="AN18" s="121" t="s">
        <v>3001</v>
      </c>
      <c r="AO18" s="1004">
        <v>0</v>
      </c>
    </row>
    <row r="19" spans="2:41" x14ac:dyDescent="0.25">
      <c r="B19" s="70">
        <f>'Acuario (Arribado - mortalidad)'!C30</f>
        <v>0</v>
      </c>
      <c r="C19" s="70">
        <f>'Acuario (Arribado - mortalidad)'!B30</f>
        <v>0</v>
      </c>
      <c r="D19" s="70" t="str">
        <f>'Acuario (Arribado - mortalidad)'!D30</f>
        <v/>
      </c>
      <c r="E19" s="70" t="str">
        <f>'Acuario (Arribado - mortalidad)'!E30</f>
        <v/>
      </c>
      <c r="F19" s="70">
        <f>'Acuario (Arribado - mortalidad)'!F30</f>
        <v>0</v>
      </c>
      <c r="G19" s="70" t="str">
        <f>'Acuario (Arribado - mortalidad)'!K30</f>
        <v/>
      </c>
      <c r="H19" s="70" t="str">
        <f>'Acuario (Arribado - mortalidad)'!G30</f>
        <v/>
      </c>
      <c r="I19" s="70">
        <f>'Acuario (Arribado - mortalidad)'!O30</f>
        <v>0</v>
      </c>
      <c r="J19" s="70">
        <f>'Acuario (Arribado - mortalidad)'!P30</f>
        <v>0</v>
      </c>
      <c r="K19" s="70">
        <f>'Acuario (Arribado - mortalidad)'!Q30</f>
        <v>0</v>
      </c>
      <c r="L19" s="70">
        <f>'Acuario (Arribado - mortalidad)'!R30</f>
        <v>0</v>
      </c>
      <c r="M19" s="70">
        <f>'Acuario (Arribado - mortalidad)'!S30</f>
        <v>0</v>
      </c>
      <c r="N19" s="70">
        <f>'Acuario (Arribado - mortalidad)'!T30</f>
        <v>0</v>
      </c>
      <c r="O19" s="70">
        <f>'Acuario (Arribado - mortalidad)'!U30</f>
        <v>0</v>
      </c>
      <c r="P19" s="70">
        <f>'Acuario (Arribado - mortalidad)'!V30</f>
        <v>0</v>
      </c>
      <c r="Q19" s="70">
        <f>'Acuario (Arribado - mortalidad)'!W30</f>
        <v>0</v>
      </c>
      <c r="R19" s="70">
        <f>'Acuario (Arribado - mortalidad)'!X30</f>
        <v>0</v>
      </c>
      <c r="S19" s="70">
        <f>'Acuario (Arribado - mortalidad)'!Y30</f>
        <v>0</v>
      </c>
      <c r="T19" s="70">
        <f>'Acuario (Arribado - mortalidad)'!Z30</f>
        <v>0</v>
      </c>
      <c r="U19" s="70">
        <f>'Acuario (Arribado - mortalidad)'!AA30</f>
        <v>0</v>
      </c>
      <c r="V19" s="70">
        <f>'Acuario (Arribado - mortalidad)'!AB30</f>
        <v>0</v>
      </c>
      <c r="W19" s="70">
        <f>'Acuario (Arribado - mortalidad)'!AC30</f>
        <v>0</v>
      </c>
      <c r="X19" s="70">
        <f>'Acuario (Arribado - mortalidad)'!AD30</f>
        <v>0</v>
      </c>
      <c r="Y19" s="70">
        <f>'Acuario (Arribado - mortalidad)'!AE30</f>
        <v>0</v>
      </c>
      <c r="Z19" s="70">
        <f>'Acuario (Arribado - mortalidad)'!AF30</f>
        <v>0</v>
      </c>
      <c r="AA19" s="70">
        <f>'Acuario (Arribado - mortalidad)'!AG30</f>
        <v>0</v>
      </c>
      <c r="AB19" s="70">
        <f>'Acuario (Arribado - mortalidad)'!AH30</f>
        <v>0</v>
      </c>
      <c r="AC19" s="70">
        <f>'Acuario (Arribado - mortalidad)'!AI30</f>
        <v>0</v>
      </c>
      <c r="AD19" s="70">
        <f>'Acuario (Arribado - mortalidad)'!AJ30</f>
        <v>0</v>
      </c>
      <c r="AE19" s="70">
        <f>'Acuario (Arribado - mortalidad)'!AK30</f>
        <v>0</v>
      </c>
      <c r="AF19" s="70">
        <f>'Acuario (Arribado - mortalidad)'!AL30</f>
        <v>0</v>
      </c>
      <c r="AG19" s="70">
        <f>'Acuario (Arribado - mortalidad)'!AM30</f>
        <v>0</v>
      </c>
      <c r="AH19" s="70">
        <f>'Acuario (Arribado - mortalidad)'!AN30</f>
        <v>0</v>
      </c>
      <c r="AI19" s="70">
        <f>'Acuario (Arribado - mortalidad)'!AO30</f>
        <v>0</v>
      </c>
      <c r="AJ19" s="70">
        <f>'Acuario (Arribado - mortalidad)'!AP30</f>
        <v>0</v>
      </c>
      <c r="AK19" s="70">
        <f>'Acuario (Arribado - mortalidad)'!AQ30</f>
        <v>0</v>
      </c>
      <c r="AL19" s="70">
        <f>'Acuario (Arribado - mortalidad)'!AR30</f>
        <v>0</v>
      </c>
      <c r="AN19" s="121" t="s">
        <v>3002</v>
      </c>
      <c r="AO19" s="1004">
        <v>0</v>
      </c>
    </row>
    <row r="20" spans="2:41" x14ac:dyDescent="0.25">
      <c r="B20" s="70">
        <f>'Acuario (Arribado - mortalidad)'!C31</f>
        <v>0</v>
      </c>
      <c r="C20" s="70">
        <f>'Acuario (Arribado - mortalidad)'!B31</f>
        <v>0</v>
      </c>
      <c r="D20" s="70" t="str">
        <f>'Acuario (Arribado - mortalidad)'!D31</f>
        <v/>
      </c>
      <c r="E20" s="70" t="str">
        <f>'Acuario (Arribado - mortalidad)'!E31</f>
        <v/>
      </c>
      <c r="F20" s="70">
        <f>'Acuario (Arribado - mortalidad)'!F31</f>
        <v>0</v>
      </c>
      <c r="G20" s="70" t="str">
        <f>'Acuario (Arribado - mortalidad)'!K31</f>
        <v/>
      </c>
      <c r="H20" s="70" t="str">
        <f>'Acuario (Arribado - mortalidad)'!G31</f>
        <v/>
      </c>
      <c r="I20" s="70">
        <f>'Acuario (Arribado - mortalidad)'!O31</f>
        <v>0</v>
      </c>
      <c r="J20" s="70">
        <f>'Acuario (Arribado - mortalidad)'!P31</f>
        <v>0</v>
      </c>
      <c r="K20" s="70">
        <f>'Acuario (Arribado - mortalidad)'!Q31</f>
        <v>0</v>
      </c>
      <c r="L20" s="70">
        <f>'Acuario (Arribado - mortalidad)'!R31</f>
        <v>0</v>
      </c>
      <c r="M20" s="70">
        <f>'Acuario (Arribado - mortalidad)'!S31</f>
        <v>0</v>
      </c>
      <c r="N20" s="70">
        <f>'Acuario (Arribado - mortalidad)'!T31</f>
        <v>0</v>
      </c>
      <c r="O20" s="70">
        <f>'Acuario (Arribado - mortalidad)'!U31</f>
        <v>0</v>
      </c>
      <c r="P20" s="70">
        <f>'Acuario (Arribado - mortalidad)'!V31</f>
        <v>0</v>
      </c>
      <c r="Q20" s="70">
        <f>'Acuario (Arribado - mortalidad)'!W31</f>
        <v>0</v>
      </c>
      <c r="R20" s="70">
        <f>'Acuario (Arribado - mortalidad)'!X31</f>
        <v>0</v>
      </c>
      <c r="S20" s="70">
        <f>'Acuario (Arribado - mortalidad)'!Y31</f>
        <v>0</v>
      </c>
      <c r="T20" s="70">
        <f>'Acuario (Arribado - mortalidad)'!Z31</f>
        <v>0</v>
      </c>
      <c r="U20" s="70">
        <f>'Acuario (Arribado - mortalidad)'!AA31</f>
        <v>0</v>
      </c>
      <c r="V20" s="70">
        <f>'Acuario (Arribado - mortalidad)'!AB31</f>
        <v>0</v>
      </c>
      <c r="W20" s="70">
        <f>'Acuario (Arribado - mortalidad)'!AC31</f>
        <v>0</v>
      </c>
      <c r="X20" s="70">
        <f>'Acuario (Arribado - mortalidad)'!AD31</f>
        <v>0</v>
      </c>
      <c r="Y20" s="70">
        <f>'Acuario (Arribado - mortalidad)'!AE31</f>
        <v>0</v>
      </c>
      <c r="Z20" s="70">
        <f>'Acuario (Arribado - mortalidad)'!AF31</f>
        <v>0</v>
      </c>
      <c r="AA20" s="70">
        <f>'Acuario (Arribado - mortalidad)'!AG31</f>
        <v>0</v>
      </c>
      <c r="AB20" s="70">
        <f>'Acuario (Arribado - mortalidad)'!AH31</f>
        <v>0</v>
      </c>
      <c r="AC20" s="70">
        <f>'Acuario (Arribado - mortalidad)'!AI31</f>
        <v>0</v>
      </c>
      <c r="AD20" s="70">
        <f>'Acuario (Arribado - mortalidad)'!AJ31</f>
        <v>0</v>
      </c>
      <c r="AE20" s="70">
        <f>'Acuario (Arribado - mortalidad)'!AK31</f>
        <v>0</v>
      </c>
      <c r="AF20" s="70">
        <f>'Acuario (Arribado - mortalidad)'!AL31</f>
        <v>0</v>
      </c>
      <c r="AG20" s="70">
        <f>'Acuario (Arribado - mortalidad)'!AM31</f>
        <v>0</v>
      </c>
      <c r="AH20" s="70">
        <f>'Acuario (Arribado - mortalidad)'!AN31</f>
        <v>0</v>
      </c>
      <c r="AI20" s="70">
        <f>'Acuario (Arribado - mortalidad)'!AO31</f>
        <v>0</v>
      </c>
      <c r="AJ20" s="70">
        <f>'Acuario (Arribado - mortalidad)'!AP31</f>
        <v>0</v>
      </c>
      <c r="AK20" s="70">
        <f>'Acuario (Arribado - mortalidad)'!AQ31</f>
        <v>0</v>
      </c>
      <c r="AL20" s="70">
        <f>'Acuario (Arribado - mortalidad)'!AR31</f>
        <v>0</v>
      </c>
      <c r="AO20"/>
    </row>
    <row r="21" spans="2:41" x14ac:dyDescent="0.25">
      <c r="B21" s="70">
        <f>'Acuario (Arribado - mortalidad)'!C32</f>
        <v>0</v>
      </c>
      <c r="C21" s="70">
        <f>'Acuario (Arribado - mortalidad)'!B32</f>
        <v>0</v>
      </c>
      <c r="D21" s="70" t="str">
        <f>'Acuario (Arribado - mortalidad)'!D32</f>
        <v/>
      </c>
      <c r="E21" s="70" t="str">
        <f>'Acuario (Arribado - mortalidad)'!E32</f>
        <v/>
      </c>
      <c r="F21" s="70">
        <f>'Acuario (Arribado - mortalidad)'!F32</f>
        <v>0</v>
      </c>
      <c r="G21" s="70" t="str">
        <f>'Acuario (Arribado - mortalidad)'!K32</f>
        <v/>
      </c>
      <c r="H21" s="70" t="str">
        <f>'Acuario (Arribado - mortalidad)'!G32</f>
        <v/>
      </c>
      <c r="I21" s="70">
        <f>'Acuario (Arribado - mortalidad)'!O32</f>
        <v>0</v>
      </c>
      <c r="J21" s="70">
        <f>'Acuario (Arribado - mortalidad)'!P32</f>
        <v>0</v>
      </c>
      <c r="K21" s="70">
        <f>'Acuario (Arribado - mortalidad)'!Q32</f>
        <v>0</v>
      </c>
      <c r="L21" s="70">
        <f>'Acuario (Arribado - mortalidad)'!R32</f>
        <v>0</v>
      </c>
      <c r="M21" s="70">
        <f>'Acuario (Arribado - mortalidad)'!S32</f>
        <v>0</v>
      </c>
      <c r="N21" s="70">
        <f>'Acuario (Arribado - mortalidad)'!T32</f>
        <v>0</v>
      </c>
      <c r="O21" s="70">
        <f>'Acuario (Arribado - mortalidad)'!U32</f>
        <v>0</v>
      </c>
      <c r="P21" s="70">
        <f>'Acuario (Arribado - mortalidad)'!V32</f>
        <v>0</v>
      </c>
      <c r="Q21" s="70">
        <f>'Acuario (Arribado - mortalidad)'!W32</f>
        <v>0</v>
      </c>
      <c r="R21" s="70">
        <f>'Acuario (Arribado - mortalidad)'!X32</f>
        <v>0</v>
      </c>
      <c r="S21" s="70">
        <f>'Acuario (Arribado - mortalidad)'!Y32</f>
        <v>0</v>
      </c>
      <c r="T21" s="70">
        <f>'Acuario (Arribado - mortalidad)'!Z32</f>
        <v>0</v>
      </c>
      <c r="U21" s="70">
        <f>'Acuario (Arribado - mortalidad)'!AA32</f>
        <v>0</v>
      </c>
      <c r="V21" s="70">
        <f>'Acuario (Arribado - mortalidad)'!AB32</f>
        <v>0</v>
      </c>
      <c r="W21" s="70">
        <f>'Acuario (Arribado - mortalidad)'!AC32</f>
        <v>0</v>
      </c>
      <c r="X21" s="70">
        <f>'Acuario (Arribado - mortalidad)'!AD32</f>
        <v>0</v>
      </c>
      <c r="Y21" s="70">
        <f>'Acuario (Arribado - mortalidad)'!AE32</f>
        <v>0</v>
      </c>
      <c r="Z21" s="70">
        <f>'Acuario (Arribado - mortalidad)'!AF32</f>
        <v>0</v>
      </c>
      <c r="AA21" s="70">
        <f>'Acuario (Arribado - mortalidad)'!AG32</f>
        <v>0</v>
      </c>
      <c r="AB21" s="70">
        <f>'Acuario (Arribado - mortalidad)'!AH32</f>
        <v>0</v>
      </c>
      <c r="AC21" s="70">
        <f>'Acuario (Arribado - mortalidad)'!AI32</f>
        <v>0</v>
      </c>
      <c r="AD21" s="70">
        <f>'Acuario (Arribado - mortalidad)'!AJ32</f>
        <v>0</v>
      </c>
      <c r="AE21" s="70">
        <f>'Acuario (Arribado - mortalidad)'!AK32</f>
        <v>0</v>
      </c>
      <c r="AF21" s="70">
        <f>'Acuario (Arribado - mortalidad)'!AL32</f>
        <v>0</v>
      </c>
      <c r="AG21" s="70">
        <f>'Acuario (Arribado - mortalidad)'!AM32</f>
        <v>0</v>
      </c>
      <c r="AH21" s="70">
        <f>'Acuario (Arribado - mortalidad)'!AN32</f>
        <v>0</v>
      </c>
      <c r="AI21" s="70">
        <f>'Acuario (Arribado - mortalidad)'!AO32</f>
        <v>0</v>
      </c>
      <c r="AJ21" s="70">
        <f>'Acuario (Arribado - mortalidad)'!AP32</f>
        <v>0</v>
      </c>
      <c r="AK21" s="70">
        <f>'Acuario (Arribado - mortalidad)'!AQ32</f>
        <v>0</v>
      </c>
      <c r="AL21" s="70">
        <f>'Acuario (Arribado - mortalidad)'!AR32</f>
        <v>0</v>
      </c>
      <c r="AO21"/>
    </row>
    <row r="22" spans="2:41" x14ac:dyDescent="0.25">
      <c r="B22" s="70">
        <f>'Acuario (Arribado - mortalidad)'!C33</f>
        <v>0</v>
      </c>
      <c r="C22" s="70">
        <f>'Acuario (Arribado - mortalidad)'!B33</f>
        <v>0</v>
      </c>
      <c r="D22" s="70" t="str">
        <f>'Acuario (Arribado - mortalidad)'!D33</f>
        <v/>
      </c>
      <c r="E22" s="70" t="str">
        <f>'Acuario (Arribado - mortalidad)'!E33</f>
        <v/>
      </c>
      <c r="F22" s="70">
        <f>'Acuario (Arribado - mortalidad)'!F33</f>
        <v>0</v>
      </c>
      <c r="G22" s="70" t="str">
        <f>'Acuario (Arribado - mortalidad)'!K33</f>
        <v/>
      </c>
      <c r="H22" s="70" t="str">
        <f>'Acuario (Arribado - mortalidad)'!G33</f>
        <v/>
      </c>
      <c r="I22" s="70">
        <f>'Acuario (Arribado - mortalidad)'!O33</f>
        <v>0</v>
      </c>
      <c r="J22" s="70">
        <f>'Acuario (Arribado - mortalidad)'!P33</f>
        <v>0</v>
      </c>
      <c r="K22" s="70">
        <f>'Acuario (Arribado - mortalidad)'!Q33</f>
        <v>0</v>
      </c>
      <c r="L22" s="70">
        <f>'Acuario (Arribado - mortalidad)'!R33</f>
        <v>0</v>
      </c>
      <c r="M22" s="70">
        <f>'Acuario (Arribado - mortalidad)'!S33</f>
        <v>0</v>
      </c>
      <c r="N22" s="70">
        <f>'Acuario (Arribado - mortalidad)'!T33</f>
        <v>0</v>
      </c>
      <c r="O22" s="70">
        <f>'Acuario (Arribado - mortalidad)'!U33</f>
        <v>0</v>
      </c>
      <c r="P22" s="70">
        <f>'Acuario (Arribado - mortalidad)'!V33</f>
        <v>0</v>
      </c>
      <c r="Q22" s="70">
        <f>'Acuario (Arribado - mortalidad)'!W33</f>
        <v>0</v>
      </c>
      <c r="R22" s="70">
        <f>'Acuario (Arribado - mortalidad)'!X33</f>
        <v>0</v>
      </c>
      <c r="S22" s="70">
        <f>'Acuario (Arribado - mortalidad)'!Y33</f>
        <v>0</v>
      </c>
      <c r="T22" s="70">
        <f>'Acuario (Arribado - mortalidad)'!Z33</f>
        <v>0</v>
      </c>
      <c r="U22" s="70">
        <f>'Acuario (Arribado - mortalidad)'!AA33</f>
        <v>0</v>
      </c>
      <c r="V22" s="70">
        <f>'Acuario (Arribado - mortalidad)'!AB33</f>
        <v>0</v>
      </c>
      <c r="W22" s="70">
        <f>'Acuario (Arribado - mortalidad)'!AC33</f>
        <v>0</v>
      </c>
      <c r="X22" s="70">
        <f>'Acuario (Arribado - mortalidad)'!AD33</f>
        <v>0</v>
      </c>
      <c r="Y22" s="70">
        <f>'Acuario (Arribado - mortalidad)'!AE33</f>
        <v>0</v>
      </c>
      <c r="Z22" s="70">
        <f>'Acuario (Arribado - mortalidad)'!AF33</f>
        <v>0</v>
      </c>
      <c r="AA22" s="70">
        <f>'Acuario (Arribado - mortalidad)'!AG33</f>
        <v>0</v>
      </c>
      <c r="AB22" s="70">
        <f>'Acuario (Arribado - mortalidad)'!AH33</f>
        <v>0</v>
      </c>
      <c r="AC22" s="70">
        <f>'Acuario (Arribado - mortalidad)'!AI33</f>
        <v>0</v>
      </c>
      <c r="AD22" s="70">
        <f>'Acuario (Arribado - mortalidad)'!AJ33</f>
        <v>0</v>
      </c>
      <c r="AE22" s="70">
        <f>'Acuario (Arribado - mortalidad)'!AK33</f>
        <v>0</v>
      </c>
      <c r="AF22" s="70">
        <f>'Acuario (Arribado - mortalidad)'!AL33</f>
        <v>0</v>
      </c>
      <c r="AG22" s="70">
        <f>'Acuario (Arribado - mortalidad)'!AM33</f>
        <v>0</v>
      </c>
      <c r="AH22" s="70">
        <f>'Acuario (Arribado - mortalidad)'!AN33</f>
        <v>0</v>
      </c>
      <c r="AI22" s="70">
        <f>'Acuario (Arribado - mortalidad)'!AO33</f>
        <v>0</v>
      </c>
      <c r="AJ22" s="70">
        <f>'Acuario (Arribado - mortalidad)'!AP33</f>
        <v>0</v>
      </c>
      <c r="AK22" s="70">
        <f>'Acuario (Arribado - mortalidad)'!AQ33</f>
        <v>0</v>
      </c>
      <c r="AL22" s="70">
        <f>'Acuario (Arribado - mortalidad)'!AR33</f>
        <v>0</v>
      </c>
      <c r="AO22"/>
    </row>
    <row r="23" spans="2:41" x14ac:dyDescent="0.25">
      <c r="B23" s="70">
        <f>'Acuario (Arribado - mortalidad)'!C34</f>
        <v>0</v>
      </c>
      <c r="C23" s="70">
        <f>'Acuario (Arribado - mortalidad)'!B34</f>
        <v>0</v>
      </c>
      <c r="D23" s="70" t="str">
        <f>'Acuario (Arribado - mortalidad)'!D34</f>
        <v/>
      </c>
      <c r="E23" s="70" t="str">
        <f>'Acuario (Arribado - mortalidad)'!E34</f>
        <v/>
      </c>
      <c r="F23" s="70">
        <f>'Acuario (Arribado - mortalidad)'!F34</f>
        <v>0</v>
      </c>
      <c r="G23" s="70" t="str">
        <f>'Acuario (Arribado - mortalidad)'!K34</f>
        <v/>
      </c>
      <c r="H23" s="70" t="str">
        <f>'Acuario (Arribado - mortalidad)'!G34</f>
        <v/>
      </c>
      <c r="I23" s="70">
        <f>'Acuario (Arribado - mortalidad)'!O34</f>
        <v>0</v>
      </c>
      <c r="J23" s="70">
        <f>'Acuario (Arribado - mortalidad)'!P34</f>
        <v>0</v>
      </c>
      <c r="K23" s="70">
        <f>'Acuario (Arribado - mortalidad)'!Q34</f>
        <v>0</v>
      </c>
      <c r="L23" s="70">
        <f>'Acuario (Arribado - mortalidad)'!R34</f>
        <v>0</v>
      </c>
      <c r="M23" s="70">
        <f>'Acuario (Arribado - mortalidad)'!S34</f>
        <v>0</v>
      </c>
      <c r="N23" s="70">
        <f>'Acuario (Arribado - mortalidad)'!T34</f>
        <v>0</v>
      </c>
      <c r="O23" s="70">
        <f>'Acuario (Arribado - mortalidad)'!U34</f>
        <v>0</v>
      </c>
      <c r="P23" s="70">
        <f>'Acuario (Arribado - mortalidad)'!V34</f>
        <v>0</v>
      </c>
      <c r="Q23" s="70">
        <f>'Acuario (Arribado - mortalidad)'!W34</f>
        <v>0</v>
      </c>
      <c r="R23" s="70">
        <f>'Acuario (Arribado - mortalidad)'!X34</f>
        <v>0</v>
      </c>
      <c r="S23" s="70">
        <f>'Acuario (Arribado - mortalidad)'!Y34</f>
        <v>0</v>
      </c>
      <c r="T23" s="70">
        <f>'Acuario (Arribado - mortalidad)'!Z34</f>
        <v>0</v>
      </c>
      <c r="U23" s="70">
        <f>'Acuario (Arribado - mortalidad)'!AA34</f>
        <v>0</v>
      </c>
      <c r="V23" s="70">
        <f>'Acuario (Arribado - mortalidad)'!AB34</f>
        <v>0</v>
      </c>
      <c r="W23" s="70">
        <f>'Acuario (Arribado - mortalidad)'!AC34</f>
        <v>0</v>
      </c>
      <c r="X23" s="70">
        <f>'Acuario (Arribado - mortalidad)'!AD34</f>
        <v>0</v>
      </c>
      <c r="Y23" s="70">
        <f>'Acuario (Arribado - mortalidad)'!AE34</f>
        <v>0</v>
      </c>
      <c r="Z23" s="70">
        <f>'Acuario (Arribado - mortalidad)'!AF34</f>
        <v>0</v>
      </c>
      <c r="AA23" s="70">
        <f>'Acuario (Arribado - mortalidad)'!AG34</f>
        <v>0</v>
      </c>
      <c r="AB23" s="70">
        <f>'Acuario (Arribado - mortalidad)'!AH34</f>
        <v>0</v>
      </c>
      <c r="AC23" s="70">
        <f>'Acuario (Arribado - mortalidad)'!AI34</f>
        <v>0</v>
      </c>
      <c r="AD23" s="70">
        <f>'Acuario (Arribado - mortalidad)'!AJ34</f>
        <v>0</v>
      </c>
      <c r="AE23" s="70">
        <f>'Acuario (Arribado - mortalidad)'!AK34</f>
        <v>0</v>
      </c>
      <c r="AF23" s="70">
        <f>'Acuario (Arribado - mortalidad)'!AL34</f>
        <v>0</v>
      </c>
      <c r="AG23" s="70">
        <f>'Acuario (Arribado - mortalidad)'!AM34</f>
        <v>0</v>
      </c>
      <c r="AH23" s="70">
        <f>'Acuario (Arribado - mortalidad)'!AN34</f>
        <v>0</v>
      </c>
      <c r="AI23" s="70">
        <f>'Acuario (Arribado - mortalidad)'!AO34</f>
        <v>0</v>
      </c>
      <c r="AJ23" s="70">
        <f>'Acuario (Arribado - mortalidad)'!AP34</f>
        <v>0</v>
      </c>
      <c r="AK23" s="70">
        <f>'Acuario (Arribado - mortalidad)'!AQ34</f>
        <v>0</v>
      </c>
      <c r="AL23" s="70">
        <f>'Acuario (Arribado - mortalidad)'!AR34</f>
        <v>0</v>
      </c>
      <c r="AO23"/>
    </row>
    <row r="24" spans="2:41" x14ac:dyDescent="0.25">
      <c r="B24" s="70">
        <f>'Acuario (Arribado - mortalidad)'!C35</f>
        <v>0</v>
      </c>
      <c r="C24" s="70">
        <f>'Acuario (Arribado - mortalidad)'!B35</f>
        <v>0</v>
      </c>
      <c r="D24" s="70" t="str">
        <f>'Acuario (Arribado - mortalidad)'!D35</f>
        <v/>
      </c>
      <c r="E24" s="70" t="str">
        <f>'Acuario (Arribado - mortalidad)'!E35</f>
        <v/>
      </c>
      <c r="F24" s="70">
        <f>'Acuario (Arribado - mortalidad)'!F35</f>
        <v>0</v>
      </c>
      <c r="G24" s="70" t="str">
        <f>'Acuario (Arribado - mortalidad)'!K35</f>
        <v/>
      </c>
      <c r="H24" s="70" t="str">
        <f>'Acuario (Arribado - mortalidad)'!G35</f>
        <v/>
      </c>
      <c r="I24" s="70">
        <f>'Acuario (Arribado - mortalidad)'!O35</f>
        <v>0</v>
      </c>
      <c r="J24" s="70">
        <f>'Acuario (Arribado - mortalidad)'!P35</f>
        <v>0</v>
      </c>
      <c r="K24" s="70">
        <f>'Acuario (Arribado - mortalidad)'!Q35</f>
        <v>0</v>
      </c>
      <c r="L24" s="70">
        <f>'Acuario (Arribado - mortalidad)'!R35</f>
        <v>0</v>
      </c>
      <c r="M24" s="70">
        <f>'Acuario (Arribado - mortalidad)'!S35</f>
        <v>0</v>
      </c>
      <c r="N24" s="70">
        <f>'Acuario (Arribado - mortalidad)'!T35</f>
        <v>0</v>
      </c>
      <c r="O24" s="70">
        <f>'Acuario (Arribado - mortalidad)'!U35</f>
        <v>0</v>
      </c>
      <c r="P24" s="70">
        <f>'Acuario (Arribado - mortalidad)'!V35</f>
        <v>0</v>
      </c>
      <c r="Q24" s="70">
        <f>'Acuario (Arribado - mortalidad)'!W35</f>
        <v>0</v>
      </c>
      <c r="R24" s="70">
        <f>'Acuario (Arribado - mortalidad)'!X35</f>
        <v>0</v>
      </c>
      <c r="S24" s="70">
        <f>'Acuario (Arribado - mortalidad)'!Y35</f>
        <v>0</v>
      </c>
      <c r="T24" s="70">
        <f>'Acuario (Arribado - mortalidad)'!Z35</f>
        <v>0</v>
      </c>
      <c r="U24" s="70">
        <f>'Acuario (Arribado - mortalidad)'!AA35</f>
        <v>0</v>
      </c>
      <c r="V24" s="70">
        <f>'Acuario (Arribado - mortalidad)'!AB35</f>
        <v>0</v>
      </c>
      <c r="W24" s="70">
        <f>'Acuario (Arribado - mortalidad)'!AC35</f>
        <v>0</v>
      </c>
      <c r="X24" s="70">
        <f>'Acuario (Arribado - mortalidad)'!AD35</f>
        <v>0</v>
      </c>
      <c r="Y24" s="70">
        <f>'Acuario (Arribado - mortalidad)'!AE35</f>
        <v>0</v>
      </c>
      <c r="Z24" s="70">
        <f>'Acuario (Arribado - mortalidad)'!AF35</f>
        <v>0</v>
      </c>
      <c r="AA24" s="70">
        <f>'Acuario (Arribado - mortalidad)'!AG35</f>
        <v>0</v>
      </c>
      <c r="AB24" s="70">
        <f>'Acuario (Arribado - mortalidad)'!AH35</f>
        <v>0</v>
      </c>
      <c r="AC24" s="70">
        <f>'Acuario (Arribado - mortalidad)'!AI35</f>
        <v>0</v>
      </c>
      <c r="AD24" s="70">
        <f>'Acuario (Arribado - mortalidad)'!AJ35</f>
        <v>0</v>
      </c>
      <c r="AE24" s="70">
        <f>'Acuario (Arribado - mortalidad)'!AK35</f>
        <v>0</v>
      </c>
      <c r="AF24" s="70">
        <f>'Acuario (Arribado - mortalidad)'!AL35</f>
        <v>0</v>
      </c>
      <c r="AG24" s="70">
        <f>'Acuario (Arribado - mortalidad)'!AM35</f>
        <v>0</v>
      </c>
      <c r="AH24" s="70">
        <f>'Acuario (Arribado - mortalidad)'!AN35</f>
        <v>0</v>
      </c>
      <c r="AI24" s="70">
        <f>'Acuario (Arribado - mortalidad)'!AO35</f>
        <v>0</v>
      </c>
      <c r="AJ24" s="70">
        <f>'Acuario (Arribado - mortalidad)'!AP35</f>
        <v>0</v>
      </c>
      <c r="AK24" s="70">
        <f>'Acuario (Arribado - mortalidad)'!AQ35</f>
        <v>0</v>
      </c>
      <c r="AL24" s="70">
        <f>'Acuario (Arribado - mortalidad)'!AR35</f>
        <v>0</v>
      </c>
      <c r="AO24"/>
    </row>
    <row r="25" spans="2:41" x14ac:dyDescent="0.25">
      <c r="B25" s="70">
        <f>'Acuario (Arribado - mortalidad)'!C123</f>
        <v>0</v>
      </c>
      <c r="C25" s="70">
        <f>'Acuario (Arribado - mortalidad)'!B123</f>
        <v>0</v>
      </c>
      <c r="D25" s="70" t="str">
        <f>'Acuario (Arribado - mortalidad)'!D123</f>
        <v/>
      </c>
      <c r="E25" s="70" t="str">
        <f>'Acuario (Arribado - mortalidad)'!E123</f>
        <v/>
      </c>
      <c r="F25" s="70">
        <f>'Acuario (Arribado - mortalidad)'!F123</f>
        <v>0</v>
      </c>
      <c r="G25" s="70" t="str">
        <f>'Acuario (Arribado - mortalidad)'!K123</f>
        <v/>
      </c>
      <c r="H25" s="70" t="str">
        <f>'Acuario (Arribado - mortalidad)'!G123</f>
        <v/>
      </c>
      <c r="I25" s="70">
        <f>'Acuario (Arribado - mortalidad)'!O123</f>
        <v>0</v>
      </c>
      <c r="J25" s="70">
        <f>'Acuario (Arribado - mortalidad)'!P123</f>
        <v>0</v>
      </c>
      <c r="K25" s="70">
        <f>'Acuario (Arribado - mortalidad)'!Q123</f>
        <v>0</v>
      </c>
      <c r="L25" s="70">
        <f>'Acuario (Arribado - mortalidad)'!R123</f>
        <v>0</v>
      </c>
      <c r="M25" s="70">
        <f>'Acuario (Arribado - mortalidad)'!S123</f>
        <v>0</v>
      </c>
      <c r="N25" s="70">
        <f>'Acuario (Arribado - mortalidad)'!T123</f>
        <v>0</v>
      </c>
      <c r="O25" s="70">
        <f>'Acuario (Arribado - mortalidad)'!U123</f>
        <v>0</v>
      </c>
      <c r="P25" s="70">
        <f>'Acuario (Arribado - mortalidad)'!V123</f>
        <v>0</v>
      </c>
      <c r="Q25" s="70">
        <f>'Acuario (Arribado - mortalidad)'!W123</f>
        <v>0</v>
      </c>
      <c r="R25" s="70">
        <f>'Acuario (Arribado - mortalidad)'!X123</f>
        <v>0</v>
      </c>
      <c r="S25" s="70">
        <f>'Acuario (Arribado - mortalidad)'!Y123</f>
        <v>0</v>
      </c>
      <c r="T25" s="70">
        <f>'Acuario (Arribado - mortalidad)'!Z123</f>
        <v>0</v>
      </c>
      <c r="U25" s="70">
        <f>'Acuario (Arribado - mortalidad)'!AA123</f>
        <v>0</v>
      </c>
      <c r="V25" s="70">
        <f>'Acuario (Arribado - mortalidad)'!AB123</f>
        <v>0</v>
      </c>
      <c r="W25" s="70">
        <f>'Acuario (Arribado - mortalidad)'!AC123</f>
        <v>0</v>
      </c>
      <c r="X25" s="70">
        <f>'Acuario (Arribado - mortalidad)'!AD123</f>
        <v>0</v>
      </c>
      <c r="Y25" s="70">
        <f>'Acuario (Arribado - mortalidad)'!AE123</f>
        <v>0</v>
      </c>
      <c r="Z25" s="70">
        <f>'Acuario (Arribado - mortalidad)'!AF123</f>
        <v>0</v>
      </c>
      <c r="AA25" s="70">
        <f>'Acuario (Arribado - mortalidad)'!AG123</f>
        <v>0</v>
      </c>
      <c r="AB25" s="70">
        <f>'Acuario (Arribado - mortalidad)'!AH123</f>
        <v>0</v>
      </c>
      <c r="AC25" s="70">
        <f>'Acuario (Arribado - mortalidad)'!AI123</f>
        <v>0</v>
      </c>
      <c r="AD25" s="70">
        <f>'Acuario (Arribado - mortalidad)'!AJ123</f>
        <v>0</v>
      </c>
      <c r="AE25" s="70">
        <f>'Acuario (Arribado - mortalidad)'!AK123</f>
        <v>0</v>
      </c>
      <c r="AF25" s="70">
        <f>'Acuario (Arribado - mortalidad)'!AL123</f>
        <v>0</v>
      </c>
      <c r="AG25" s="70">
        <f>'Acuario (Arribado - mortalidad)'!AM123</f>
        <v>0</v>
      </c>
      <c r="AH25" s="70">
        <f>'Acuario (Arribado - mortalidad)'!AN123</f>
        <v>0</v>
      </c>
      <c r="AI25" s="70">
        <f>'Acuario (Arribado - mortalidad)'!AO123</f>
        <v>0</v>
      </c>
      <c r="AJ25" s="70">
        <f>'Acuario (Arribado - mortalidad)'!AP123</f>
        <v>0</v>
      </c>
      <c r="AK25" s="70">
        <f>'Acuario (Arribado - mortalidad)'!AQ123</f>
        <v>0</v>
      </c>
      <c r="AL25" s="70">
        <f>'Acuario (Arribado - mortalidad)'!AR123</f>
        <v>0</v>
      </c>
      <c r="AO25"/>
    </row>
    <row r="26" spans="2:41" x14ac:dyDescent="0.25">
      <c r="B26" s="70">
        <f>'Acuario (Arribado - mortalidad)'!C124</f>
        <v>0</v>
      </c>
      <c r="C26" s="70">
        <f>'Acuario (Arribado - mortalidad)'!B124</f>
        <v>0</v>
      </c>
      <c r="D26" s="70" t="str">
        <f>'Acuario (Arribado - mortalidad)'!D124</f>
        <v/>
      </c>
      <c r="E26" s="70" t="str">
        <f>'Acuario (Arribado - mortalidad)'!E124</f>
        <v/>
      </c>
      <c r="F26" s="70">
        <f>'Acuario (Arribado - mortalidad)'!F124</f>
        <v>0</v>
      </c>
      <c r="G26" s="70" t="str">
        <f>'Acuario (Arribado - mortalidad)'!K124</f>
        <v/>
      </c>
      <c r="H26" s="70" t="str">
        <f>'Acuario (Arribado - mortalidad)'!G124</f>
        <v/>
      </c>
      <c r="I26" s="70">
        <f>'Acuario (Arribado - mortalidad)'!O124</f>
        <v>0</v>
      </c>
      <c r="J26" s="70">
        <f>'Acuario (Arribado - mortalidad)'!P124</f>
        <v>0</v>
      </c>
      <c r="K26" s="70">
        <f>'Acuario (Arribado - mortalidad)'!Q124</f>
        <v>0</v>
      </c>
      <c r="L26" s="70">
        <f>'Acuario (Arribado - mortalidad)'!R124</f>
        <v>0</v>
      </c>
      <c r="M26" s="70">
        <f>'Acuario (Arribado - mortalidad)'!S124</f>
        <v>0</v>
      </c>
      <c r="N26" s="70">
        <f>'Acuario (Arribado - mortalidad)'!T124</f>
        <v>0</v>
      </c>
      <c r="O26" s="70">
        <f>'Acuario (Arribado - mortalidad)'!U124</f>
        <v>0</v>
      </c>
      <c r="P26" s="70">
        <f>'Acuario (Arribado - mortalidad)'!V124</f>
        <v>0</v>
      </c>
      <c r="Q26" s="70">
        <f>'Acuario (Arribado - mortalidad)'!W124</f>
        <v>0</v>
      </c>
      <c r="R26" s="70">
        <f>'Acuario (Arribado - mortalidad)'!X124</f>
        <v>0</v>
      </c>
      <c r="S26" s="70">
        <f>'Acuario (Arribado - mortalidad)'!Y124</f>
        <v>0</v>
      </c>
      <c r="T26" s="70">
        <f>'Acuario (Arribado - mortalidad)'!Z124</f>
        <v>0</v>
      </c>
      <c r="U26" s="70">
        <f>'Acuario (Arribado - mortalidad)'!AA124</f>
        <v>0</v>
      </c>
      <c r="V26" s="70">
        <f>'Acuario (Arribado - mortalidad)'!AB124</f>
        <v>0</v>
      </c>
      <c r="W26" s="70">
        <f>'Acuario (Arribado - mortalidad)'!AC124</f>
        <v>0</v>
      </c>
      <c r="X26" s="70">
        <f>'Acuario (Arribado - mortalidad)'!AD124</f>
        <v>0</v>
      </c>
      <c r="Y26" s="70">
        <f>'Acuario (Arribado - mortalidad)'!AE124</f>
        <v>0</v>
      </c>
      <c r="Z26" s="70">
        <f>'Acuario (Arribado - mortalidad)'!AF124</f>
        <v>0</v>
      </c>
      <c r="AA26" s="70">
        <f>'Acuario (Arribado - mortalidad)'!AG124</f>
        <v>0</v>
      </c>
      <c r="AB26" s="70">
        <f>'Acuario (Arribado - mortalidad)'!AH124</f>
        <v>0</v>
      </c>
      <c r="AC26" s="70">
        <f>'Acuario (Arribado - mortalidad)'!AI124</f>
        <v>0</v>
      </c>
      <c r="AD26" s="70">
        <f>'Acuario (Arribado - mortalidad)'!AJ124</f>
        <v>0</v>
      </c>
      <c r="AE26" s="70">
        <f>'Acuario (Arribado - mortalidad)'!AK124</f>
        <v>0</v>
      </c>
      <c r="AF26" s="70">
        <f>'Acuario (Arribado - mortalidad)'!AL124</f>
        <v>0</v>
      </c>
      <c r="AG26" s="70">
        <f>'Acuario (Arribado - mortalidad)'!AM124</f>
        <v>0</v>
      </c>
      <c r="AH26" s="70">
        <f>'Acuario (Arribado - mortalidad)'!AN124</f>
        <v>0</v>
      </c>
      <c r="AI26" s="70">
        <f>'Acuario (Arribado - mortalidad)'!AO124</f>
        <v>0</v>
      </c>
      <c r="AJ26" s="70">
        <f>'Acuario (Arribado - mortalidad)'!AP124</f>
        <v>0</v>
      </c>
      <c r="AK26" s="70">
        <f>'Acuario (Arribado - mortalidad)'!AQ124</f>
        <v>0</v>
      </c>
      <c r="AL26" s="70">
        <f>'Acuario (Arribado - mortalidad)'!AR124</f>
        <v>0</v>
      </c>
      <c r="AO26"/>
    </row>
    <row r="27" spans="2:41" x14ac:dyDescent="0.25">
      <c r="B27" s="70">
        <f>'Acuario (Arribado - mortalidad)'!C125</f>
        <v>0</v>
      </c>
      <c r="C27" s="70">
        <f>'Acuario (Arribado - mortalidad)'!B125</f>
        <v>0</v>
      </c>
      <c r="D27" s="70" t="str">
        <f>'Acuario (Arribado - mortalidad)'!D125</f>
        <v/>
      </c>
      <c r="E27" s="70" t="str">
        <f>'Acuario (Arribado - mortalidad)'!E125</f>
        <v/>
      </c>
      <c r="F27" s="70">
        <f>'Acuario (Arribado - mortalidad)'!F125</f>
        <v>0</v>
      </c>
      <c r="G27" s="70" t="str">
        <f>'Acuario (Arribado - mortalidad)'!K125</f>
        <v/>
      </c>
      <c r="H27" s="70" t="str">
        <f>'Acuario (Arribado - mortalidad)'!G125</f>
        <v/>
      </c>
      <c r="I27" s="70">
        <f>'Acuario (Arribado - mortalidad)'!O125</f>
        <v>0</v>
      </c>
      <c r="J27" s="70">
        <f>'Acuario (Arribado - mortalidad)'!P125</f>
        <v>0</v>
      </c>
      <c r="K27" s="70">
        <f>'Acuario (Arribado - mortalidad)'!Q125</f>
        <v>0</v>
      </c>
      <c r="L27" s="70">
        <f>'Acuario (Arribado - mortalidad)'!R125</f>
        <v>0</v>
      </c>
      <c r="M27" s="70">
        <f>'Acuario (Arribado - mortalidad)'!S125</f>
        <v>0</v>
      </c>
      <c r="N27" s="70">
        <f>'Acuario (Arribado - mortalidad)'!T125</f>
        <v>0</v>
      </c>
      <c r="O27" s="70">
        <f>'Acuario (Arribado - mortalidad)'!U125</f>
        <v>0</v>
      </c>
      <c r="P27" s="70">
        <f>'Acuario (Arribado - mortalidad)'!V125</f>
        <v>0</v>
      </c>
      <c r="Q27" s="70">
        <f>'Acuario (Arribado - mortalidad)'!W125</f>
        <v>0</v>
      </c>
      <c r="R27" s="70">
        <f>'Acuario (Arribado - mortalidad)'!X125</f>
        <v>0</v>
      </c>
      <c r="S27" s="70">
        <f>'Acuario (Arribado - mortalidad)'!Y125</f>
        <v>0</v>
      </c>
      <c r="T27" s="70">
        <f>'Acuario (Arribado - mortalidad)'!Z125</f>
        <v>0</v>
      </c>
      <c r="U27" s="70">
        <f>'Acuario (Arribado - mortalidad)'!AA125</f>
        <v>0</v>
      </c>
      <c r="V27" s="70">
        <f>'Acuario (Arribado - mortalidad)'!AB125</f>
        <v>0</v>
      </c>
      <c r="W27" s="70">
        <f>'Acuario (Arribado - mortalidad)'!AC125</f>
        <v>0</v>
      </c>
      <c r="X27" s="70">
        <f>'Acuario (Arribado - mortalidad)'!AD125</f>
        <v>0</v>
      </c>
      <c r="Y27" s="70">
        <f>'Acuario (Arribado - mortalidad)'!AE125</f>
        <v>0</v>
      </c>
      <c r="Z27" s="70">
        <f>'Acuario (Arribado - mortalidad)'!AF125</f>
        <v>0</v>
      </c>
      <c r="AA27" s="70">
        <f>'Acuario (Arribado - mortalidad)'!AG125</f>
        <v>0</v>
      </c>
      <c r="AB27" s="70">
        <f>'Acuario (Arribado - mortalidad)'!AH125</f>
        <v>0</v>
      </c>
      <c r="AC27" s="70">
        <f>'Acuario (Arribado - mortalidad)'!AI125</f>
        <v>0</v>
      </c>
      <c r="AD27" s="70">
        <f>'Acuario (Arribado - mortalidad)'!AJ125</f>
        <v>0</v>
      </c>
      <c r="AE27" s="70">
        <f>'Acuario (Arribado - mortalidad)'!AK125</f>
        <v>0</v>
      </c>
      <c r="AF27" s="70">
        <f>'Acuario (Arribado - mortalidad)'!AL125</f>
        <v>0</v>
      </c>
      <c r="AG27" s="70">
        <f>'Acuario (Arribado - mortalidad)'!AM125</f>
        <v>0</v>
      </c>
      <c r="AH27" s="70">
        <f>'Acuario (Arribado - mortalidad)'!AN125</f>
        <v>0</v>
      </c>
      <c r="AI27" s="70">
        <f>'Acuario (Arribado - mortalidad)'!AO125</f>
        <v>0</v>
      </c>
      <c r="AJ27" s="70">
        <f>'Acuario (Arribado - mortalidad)'!AP125</f>
        <v>0</v>
      </c>
      <c r="AK27" s="70">
        <f>'Acuario (Arribado - mortalidad)'!AQ125</f>
        <v>0</v>
      </c>
      <c r="AL27" s="70">
        <f>'Acuario (Arribado - mortalidad)'!AR125</f>
        <v>0</v>
      </c>
      <c r="AO27"/>
    </row>
    <row r="28" spans="2:41" x14ac:dyDescent="0.25">
      <c r="B28" s="70">
        <f>'Acuario (Arribado - mortalidad)'!C126</f>
        <v>0</v>
      </c>
      <c r="C28" s="70">
        <f>'Acuario (Arribado - mortalidad)'!B126</f>
        <v>0</v>
      </c>
      <c r="D28" s="70" t="str">
        <f>'Acuario (Arribado - mortalidad)'!D126</f>
        <v/>
      </c>
      <c r="E28" s="70" t="str">
        <f>'Acuario (Arribado - mortalidad)'!E126</f>
        <v/>
      </c>
      <c r="F28" s="70">
        <f>'Acuario (Arribado - mortalidad)'!F126</f>
        <v>0</v>
      </c>
      <c r="G28" s="70" t="str">
        <f>'Acuario (Arribado - mortalidad)'!K126</f>
        <v/>
      </c>
      <c r="H28" s="70" t="str">
        <f>'Acuario (Arribado - mortalidad)'!G126</f>
        <v/>
      </c>
      <c r="I28" s="70">
        <f>'Acuario (Arribado - mortalidad)'!O126</f>
        <v>0</v>
      </c>
      <c r="J28" s="70">
        <f>'Acuario (Arribado - mortalidad)'!P126</f>
        <v>0</v>
      </c>
      <c r="K28" s="70">
        <f>'Acuario (Arribado - mortalidad)'!Q126</f>
        <v>0</v>
      </c>
      <c r="L28" s="70">
        <f>'Acuario (Arribado - mortalidad)'!R126</f>
        <v>0</v>
      </c>
      <c r="M28" s="70">
        <f>'Acuario (Arribado - mortalidad)'!S126</f>
        <v>0</v>
      </c>
      <c r="N28" s="70">
        <f>'Acuario (Arribado - mortalidad)'!T126</f>
        <v>0</v>
      </c>
      <c r="O28" s="70">
        <f>'Acuario (Arribado - mortalidad)'!U126</f>
        <v>0</v>
      </c>
      <c r="P28" s="70">
        <f>'Acuario (Arribado - mortalidad)'!V126</f>
        <v>0</v>
      </c>
      <c r="Q28" s="70">
        <f>'Acuario (Arribado - mortalidad)'!W126</f>
        <v>0</v>
      </c>
      <c r="R28" s="70">
        <f>'Acuario (Arribado - mortalidad)'!X126</f>
        <v>0</v>
      </c>
      <c r="S28" s="70">
        <f>'Acuario (Arribado - mortalidad)'!Y126</f>
        <v>0</v>
      </c>
      <c r="T28" s="70">
        <f>'Acuario (Arribado - mortalidad)'!Z126</f>
        <v>0</v>
      </c>
      <c r="U28" s="70">
        <f>'Acuario (Arribado - mortalidad)'!AA126</f>
        <v>0</v>
      </c>
      <c r="V28" s="70">
        <f>'Acuario (Arribado - mortalidad)'!AB126</f>
        <v>0</v>
      </c>
      <c r="W28" s="70">
        <f>'Acuario (Arribado - mortalidad)'!AC126</f>
        <v>0</v>
      </c>
      <c r="X28" s="70">
        <f>'Acuario (Arribado - mortalidad)'!AD126</f>
        <v>0</v>
      </c>
      <c r="Y28" s="70">
        <f>'Acuario (Arribado - mortalidad)'!AE126</f>
        <v>0</v>
      </c>
      <c r="Z28" s="70">
        <f>'Acuario (Arribado - mortalidad)'!AF126</f>
        <v>0</v>
      </c>
      <c r="AA28" s="70">
        <f>'Acuario (Arribado - mortalidad)'!AG126</f>
        <v>0</v>
      </c>
      <c r="AB28" s="70">
        <f>'Acuario (Arribado - mortalidad)'!AH126</f>
        <v>0</v>
      </c>
      <c r="AC28" s="70">
        <f>'Acuario (Arribado - mortalidad)'!AI126</f>
        <v>0</v>
      </c>
      <c r="AD28" s="70">
        <f>'Acuario (Arribado - mortalidad)'!AJ126</f>
        <v>0</v>
      </c>
      <c r="AE28" s="70">
        <f>'Acuario (Arribado - mortalidad)'!AK126</f>
        <v>0</v>
      </c>
      <c r="AF28" s="70">
        <f>'Acuario (Arribado - mortalidad)'!AL126</f>
        <v>0</v>
      </c>
      <c r="AG28" s="70">
        <f>'Acuario (Arribado - mortalidad)'!AM126</f>
        <v>0</v>
      </c>
      <c r="AH28" s="70">
        <f>'Acuario (Arribado - mortalidad)'!AN126</f>
        <v>0</v>
      </c>
      <c r="AI28" s="70">
        <f>'Acuario (Arribado - mortalidad)'!AO126</f>
        <v>0</v>
      </c>
      <c r="AJ28" s="70">
        <f>'Acuario (Arribado - mortalidad)'!AP126</f>
        <v>0</v>
      </c>
      <c r="AK28" s="70">
        <f>'Acuario (Arribado - mortalidad)'!AQ126</f>
        <v>0</v>
      </c>
      <c r="AL28" s="70">
        <f>'Acuario (Arribado - mortalidad)'!AR126</f>
        <v>0</v>
      </c>
      <c r="AO28"/>
    </row>
    <row r="29" spans="2:41" x14ac:dyDescent="0.25">
      <c r="B29" s="70">
        <f>'Acuario (Arribado - mortalidad)'!C127</f>
        <v>0</v>
      </c>
      <c r="C29" s="70">
        <f>'Acuario (Arribado - mortalidad)'!B127</f>
        <v>0</v>
      </c>
      <c r="D29" s="70" t="str">
        <f>'Acuario (Arribado - mortalidad)'!D127</f>
        <v/>
      </c>
      <c r="E29" s="70" t="str">
        <f>'Acuario (Arribado - mortalidad)'!E127</f>
        <v/>
      </c>
      <c r="F29" s="70">
        <f>'Acuario (Arribado - mortalidad)'!F127</f>
        <v>0</v>
      </c>
      <c r="G29" s="70" t="str">
        <f>'Acuario (Arribado - mortalidad)'!K127</f>
        <v/>
      </c>
      <c r="H29" s="70" t="str">
        <f>'Acuario (Arribado - mortalidad)'!G127</f>
        <v/>
      </c>
      <c r="I29" s="70">
        <f>'Acuario (Arribado - mortalidad)'!O127</f>
        <v>0</v>
      </c>
      <c r="J29" s="70">
        <f>'Acuario (Arribado - mortalidad)'!P127</f>
        <v>0</v>
      </c>
      <c r="K29" s="70">
        <f>'Acuario (Arribado - mortalidad)'!Q127</f>
        <v>0</v>
      </c>
      <c r="L29" s="70">
        <f>'Acuario (Arribado - mortalidad)'!R127</f>
        <v>0</v>
      </c>
      <c r="M29" s="70">
        <f>'Acuario (Arribado - mortalidad)'!S127</f>
        <v>0</v>
      </c>
      <c r="N29" s="70">
        <f>'Acuario (Arribado - mortalidad)'!T127</f>
        <v>0</v>
      </c>
      <c r="O29" s="70">
        <f>'Acuario (Arribado - mortalidad)'!U127</f>
        <v>0</v>
      </c>
      <c r="P29" s="70">
        <f>'Acuario (Arribado - mortalidad)'!V127</f>
        <v>0</v>
      </c>
      <c r="Q29" s="70">
        <f>'Acuario (Arribado - mortalidad)'!W127</f>
        <v>0</v>
      </c>
      <c r="R29" s="70">
        <f>'Acuario (Arribado - mortalidad)'!X127</f>
        <v>0</v>
      </c>
      <c r="S29" s="70">
        <f>'Acuario (Arribado - mortalidad)'!Y127</f>
        <v>0</v>
      </c>
      <c r="T29" s="70">
        <f>'Acuario (Arribado - mortalidad)'!Z127</f>
        <v>0</v>
      </c>
      <c r="U29" s="70">
        <f>'Acuario (Arribado - mortalidad)'!AA127</f>
        <v>0</v>
      </c>
      <c r="V29" s="70">
        <f>'Acuario (Arribado - mortalidad)'!AB127</f>
        <v>0</v>
      </c>
      <c r="W29" s="70">
        <f>'Acuario (Arribado - mortalidad)'!AC127</f>
        <v>0</v>
      </c>
      <c r="X29" s="70">
        <f>'Acuario (Arribado - mortalidad)'!AD127</f>
        <v>0</v>
      </c>
      <c r="Y29" s="70">
        <f>'Acuario (Arribado - mortalidad)'!AE127</f>
        <v>0</v>
      </c>
      <c r="Z29" s="70">
        <f>'Acuario (Arribado - mortalidad)'!AF127</f>
        <v>0</v>
      </c>
      <c r="AA29" s="70">
        <f>'Acuario (Arribado - mortalidad)'!AG127</f>
        <v>0</v>
      </c>
      <c r="AB29" s="70">
        <f>'Acuario (Arribado - mortalidad)'!AH127</f>
        <v>0</v>
      </c>
      <c r="AC29" s="70">
        <f>'Acuario (Arribado - mortalidad)'!AI127</f>
        <v>0</v>
      </c>
      <c r="AD29" s="70">
        <f>'Acuario (Arribado - mortalidad)'!AJ127</f>
        <v>0</v>
      </c>
      <c r="AE29" s="70">
        <f>'Acuario (Arribado - mortalidad)'!AK127</f>
        <v>0</v>
      </c>
      <c r="AF29" s="70">
        <f>'Acuario (Arribado - mortalidad)'!AL127</f>
        <v>0</v>
      </c>
      <c r="AG29" s="70">
        <f>'Acuario (Arribado - mortalidad)'!AM127</f>
        <v>0</v>
      </c>
      <c r="AH29" s="70">
        <f>'Acuario (Arribado - mortalidad)'!AN127</f>
        <v>0</v>
      </c>
      <c r="AI29" s="70">
        <f>'Acuario (Arribado - mortalidad)'!AO127</f>
        <v>0</v>
      </c>
      <c r="AJ29" s="70">
        <f>'Acuario (Arribado - mortalidad)'!AP127</f>
        <v>0</v>
      </c>
      <c r="AK29" s="70">
        <f>'Acuario (Arribado - mortalidad)'!AQ127</f>
        <v>0</v>
      </c>
      <c r="AL29" s="70">
        <f>'Acuario (Arribado - mortalidad)'!AR127</f>
        <v>0</v>
      </c>
      <c r="AO29"/>
    </row>
    <row r="30" spans="2:41" x14ac:dyDescent="0.25">
      <c r="B30" s="70">
        <f>'Acuario (Arribado - mortalidad)'!C128</f>
        <v>0</v>
      </c>
      <c r="C30" s="70">
        <f>'Acuario (Arribado - mortalidad)'!B128</f>
        <v>0</v>
      </c>
      <c r="D30" s="70" t="str">
        <f>'Acuario (Arribado - mortalidad)'!D128</f>
        <v/>
      </c>
      <c r="E30" s="70" t="str">
        <f>'Acuario (Arribado - mortalidad)'!E128</f>
        <v/>
      </c>
      <c r="F30" s="70">
        <f>'Acuario (Arribado - mortalidad)'!F128</f>
        <v>0</v>
      </c>
      <c r="G30" s="70" t="str">
        <f>'Acuario (Arribado - mortalidad)'!K128</f>
        <v/>
      </c>
      <c r="H30" s="70" t="str">
        <f>'Acuario (Arribado - mortalidad)'!G128</f>
        <v/>
      </c>
      <c r="I30" s="70">
        <f>'Acuario (Arribado - mortalidad)'!O128</f>
        <v>0</v>
      </c>
      <c r="J30" s="70">
        <f>'Acuario (Arribado - mortalidad)'!P128</f>
        <v>0</v>
      </c>
      <c r="K30" s="70">
        <f>'Acuario (Arribado - mortalidad)'!Q128</f>
        <v>0</v>
      </c>
      <c r="L30" s="70">
        <f>'Acuario (Arribado - mortalidad)'!R128</f>
        <v>0</v>
      </c>
      <c r="M30" s="70">
        <f>'Acuario (Arribado - mortalidad)'!S128</f>
        <v>0</v>
      </c>
      <c r="N30" s="70">
        <f>'Acuario (Arribado - mortalidad)'!T128</f>
        <v>0</v>
      </c>
      <c r="O30" s="70">
        <f>'Acuario (Arribado - mortalidad)'!U128</f>
        <v>0</v>
      </c>
      <c r="P30" s="70">
        <f>'Acuario (Arribado - mortalidad)'!V128</f>
        <v>0</v>
      </c>
      <c r="Q30" s="70">
        <f>'Acuario (Arribado - mortalidad)'!W128</f>
        <v>0</v>
      </c>
      <c r="R30" s="70">
        <f>'Acuario (Arribado - mortalidad)'!X128</f>
        <v>0</v>
      </c>
      <c r="S30" s="70">
        <f>'Acuario (Arribado - mortalidad)'!Y128</f>
        <v>0</v>
      </c>
      <c r="T30" s="70">
        <f>'Acuario (Arribado - mortalidad)'!Z128</f>
        <v>0</v>
      </c>
      <c r="U30" s="70">
        <f>'Acuario (Arribado - mortalidad)'!AA128</f>
        <v>0</v>
      </c>
      <c r="V30" s="70">
        <f>'Acuario (Arribado - mortalidad)'!AB128</f>
        <v>0</v>
      </c>
      <c r="W30" s="70">
        <f>'Acuario (Arribado - mortalidad)'!AC128</f>
        <v>0</v>
      </c>
      <c r="X30" s="70">
        <f>'Acuario (Arribado - mortalidad)'!AD128</f>
        <v>0</v>
      </c>
      <c r="Y30" s="70">
        <f>'Acuario (Arribado - mortalidad)'!AE128</f>
        <v>0</v>
      </c>
      <c r="Z30" s="70">
        <f>'Acuario (Arribado - mortalidad)'!AF128</f>
        <v>0</v>
      </c>
      <c r="AA30" s="70">
        <f>'Acuario (Arribado - mortalidad)'!AG128</f>
        <v>0</v>
      </c>
      <c r="AB30" s="70">
        <f>'Acuario (Arribado - mortalidad)'!AH128</f>
        <v>0</v>
      </c>
      <c r="AC30" s="70">
        <f>'Acuario (Arribado - mortalidad)'!AI128</f>
        <v>0</v>
      </c>
      <c r="AD30" s="70">
        <f>'Acuario (Arribado - mortalidad)'!AJ128</f>
        <v>0</v>
      </c>
      <c r="AE30" s="70">
        <f>'Acuario (Arribado - mortalidad)'!AK128</f>
        <v>0</v>
      </c>
      <c r="AF30" s="70">
        <f>'Acuario (Arribado - mortalidad)'!AL128</f>
        <v>0</v>
      </c>
      <c r="AG30" s="70">
        <f>'Acuario (Arribado - mortalidad)'!AM128</f>
        <v>0</v>
      </c>
      <c r="AH30" s="70">
        <f>'Acuario (Arribado - mortalidad)'!AN128</f>
        <v>0</v>
      </c>
      <c r="AI30" s="70">
        <f>'Acuario (Arribado - mortalidad)'!AO128</f>
        <v>0</v>
      </c>
      <c r="AJ30" s="70">
        <f>'Acuario (Arribado - mortalidad)'!AP128</f>
        <v>0</v>
      </c>
      <c r="AK30" s="70">
        <f>'Acuario (Arribado - mortalidad)'!AQ128</f>
        <v>0</v>
      </c>
      <c r="AL30" s="70">
        <f>'Acuario (Arribado - mortalidad)'!AR128</f>
        <v>0</v>
      </c>
      <c r="AO30"/>
    </row>
    <row r="31" spans="2:41" x14ac:dyDescent="0.25">
      <c r="B31" s="70">
        <f>'Acuario (Arribado - mortalidad)'!C129</f>
        <v>0</v>
      </c>
      <c r="C31" s="70">
        <f>'Acuario (Arribado - mortalidad)'!B129</f>
        <v>0</v>
      </c>
      <c r="D31" s="70" t="str">
        <f>'Acuario (Arribado - mortalidad)'!D129</f>
        <v/>
      </c>
      <c r="E31" s="70" t="str">
        <f>'Acuario (Arribado - mortalidad)'!E129</f>
        <v/>
      </c>
      <c r="F31" s="70">
        <f>'Acuario (Arribado - mortalidad)'!F129</f>
        <v>0</v>
      </c>
      <c r="G31" s="70" t="str">
        <f>'Acuario (Arribado - mortalidad)'!K129</f>
        <v/>
      </c>
      <c r="H31" s="70" t="str">
        <f>'Acuario (Arribado - mortalidad)'!G129</f>
        <v/>
      </c>
      <c r="I31" s="70">
        <f>'Acuario (Arribado - mortalidad)'!O129</f>
        <v>0</v>
      </c>
      <c r="J31" s="70">
        <f>'Acuario (Arribado - mortalidad)'!P129</f>
        <v>0</v>
      </c>
      <c r="K31" s="70">
        <f>'Acuario (Arribado - mortalidad)'!Q129</f>
        <v>0</v>
      </c>
      <c r="L31" s="70">
        <f>'Acuario (Arribado - mortalidad)'!R129</f>
        <v>0</v>
      </c>
      <c r="M31" s="70">
        <f>'Acuario (Arribado - mortalidad)'!S129</f>
        <v>0</v>
      </c>
      <c r="N31" s="70">
        <f>'Acuario (Arribado - mortalidad)'!T129</f>
        <v>0</v>
      </c>
      <c r="O31" s="70">
        <f>'Acuario (Arribado - mortalidad)'!U129</f>
        <v>0</v>
      </c>
      <c r="P31" s="70">
        <f>'Acuario (Arribado - mortalidad)'!V129</f>
        <v>0</v>
      </c>
      <c r="Q31" s="70">
        <f>'Acuario (Arribado - mortalidad)'!W129</f>
        <v>0</v>
      </c>
      <c r="R31" s="70">
        <f>'Acuario (Arribado - mortalidad)'!X129</f>
        <v>0</v>
      </c>
      <c r="S31" s="70">
        <f>'Acuario (Arribado - mortalidad)'!Y129</f>
        <v>0</v>
      </c>
      <c r="T31" s="70">
        <f>'Acuario (Arribado - mortalidad)'!Z129</f>
        <v>0</v>
      </c>
      <c r="U31" s="70">
        <f>'Acuario (Arribado - mortalidad)'!AA129</f>
        <v>0</v>
      </c>
      <c r="V31" s="70">
        <f>'Acuario (Arribado - mortalidad)'!AB129</f>
        <v>0</v>
      </c>
      <c r="W31" s="70">
        <f>'Acuario (Arribado - mortalidad)'!AC129</f>
        <v>0</v>
      </c>
      <c r="X31" s="70">
        <f>'Acuario (Arribado - mortalidad)'!AD129</f>
        <v>0</v>
      </c>
      <c r="Y31" s="70">
        <f>'Acuario (Arribado - mortalidad)'!AE129</f>
        <v>0</v>
      </c>
      <c r="Z31" s="70">
        <f>'Acuario (Arribado - mortalidad)'!AF129</f>
        <v>0</v>
      </c>
      <c r="AA31" s="70">
        <f>'Acuario (Arribado - mortalidad)'!AG129</f>
        <v>0</v>
      </c>
      <c r="AB31" s="70">
        <f>'Acuario (Arribado - mortalidad)'!AH129</f>
        <v>0</v>
      </c>
      <c r="AC31" s="70">
        <f>'Acuario (Arribado - mortalidad)'!AI129</f>
        <v>0</v>
      </c>
      <c r="AD31" s="70">
        <f>'Acuario (Arribado - mortalidad)'!AJ129</f>
        <v>0</v>
      </c>
      <c r="AE31" s="70">
        <f>'Acuario (Arribado - mortalidad)'!AK129</f>
        <v>0</v>
      </c>
      <c r="AF31" s="70">
        <f>'Acuario (Arribado - mortalidad)'!AL129</f>
        <v>0</v>
      </c>
      <c r="AG31" s="70">
        <f>'Acuario (Arribado - mortalidad)'!AM129</f>
        <v>0</v>
      </c>
      <c r="AH31" s="70">
        <f>'Acuario (Arribado - mortalidad)'!AN129</f>
        <v>0</v>
      </c>
      <c r="AI31" s="70">
        <f>'Acuario (Arribado - mortalidad)'!AO129</f>
        <v>0</v>
      </c>
      <c r="AJ31" s="70">
        <f>'Acuario (Arribado - mortalidad)'!AP129</f>
        <v>0</v>
      </c>
      <c r="AK31" s="70">
        <f>'Acuario (Arribado - mortalidad)'!AQ129</f>
        <v>0</v>
      </c>
      <c r="AL31" s="70">
        <f>'Acuario (Arribado - mortalidad)'!AR129</f>
        <v>0</v>
      </c>
      <c r="AO31"/>
    </row>
    <row r="32" spans="2:41" x14ac:dyDescent="0.25">
      <c r="B32" s="70">
        <f>'Acuario (Arribado - mortalidad)'!C130</f>
        <v>0</v>
      </c>
      <c r="C32" s="70">
        <f>'Acuario (Arribado - mortalidad)'!B130</f>
        <v>0</v>
      </c>
      <c r="D32" s="70" t="str">
        <f>'Acuario (Arribado - mortalidad)'!D130</f>
        <v/>
      </c>
      <c r="E32" s="70" t="str">
        <f>'Acuario (Arribado - mortalidad)'!E130</f>
        <v/>
      </c>
      <c r="F32" s="70">
        <f>'Acuario (Arribado - mortalidad)'!F130</f>
        <v>0</v>
      </c>
      <c r="G32" s="70" t="str">
        <f>'Acuario (Arribado - mortalidad)'!K130</f>
        <v/>
      </c>
      <c r="H32" s="70" t="str">
        <f>'Acuario (Arribado - mortalidad)'!G130</f>
        <v/>
      </c>
      <c r="I32" s="70">
        <f>'Acuario (Arribado - mortalidad)'!O130</f>
        <v>0</v>
      </c>
      <c r="J32" s="70">
        <f>'Acuario (Arribado - mortalidad)'!P130</f>
        <v>0</v>
      </c>
      <c r="K32" s="70">
        <f>'Acuario (Arribado - mortalidad)'!Q130</f>
        <v>0</v>
      </c>
      <c r="L32" s="70">
        <f>'Acuario (Arribado - mortalidad)'!R130</f>
        <v>0</v>
      </c>
      <c r="M32" s="70">
        <f>'Acuario (Arribado - mortalidad)'!S130</f>
        <v>0</v>
      </c>
      <c r="N32" s="70">
        <f>'Acuario (Arribado - mortalidad)'!T130</f>
        <v>0</v>
      </c>
      <c r="O32" s="70">
        <f>'Acuario (Arribado - mortalidad)'!U130</f>
        <v>0</v>
      </c>
      <c r="P32" s="70">
        <f>'Acuario (Arribado - mortalidad)'!V130</f>
        <v>0</v>
      </c>
      <c r="Q32" s="70">
        <f>'Acuario (Arribado - mortalidad)'!W130</f>
        <v>0</v>
      </c>
      <c r="R32" s="70">
        <f>'Acuario (Arribado - mortalidad)'!X130</f>
        <v>0</v>
      </c>
      <c r="S32" s="70">
        <f>'Acuario (Arribado - mortalidad)'!Y130</f>
        <v>0</v>
      </c>
      <c r="T32" s="70">
        <f>'Acuario (Arribado - mortalidad)'!Z130</f>
        <v>0</v>
      </c>
      <c r="U32" s="70">
        <f>'Acuario (Arribado - mortalidad)'!AA130</f>
        <v>0</v>
      </c>
      <c r="V32" s="70">
        <f>'Acuario (Arribado - mortalidad)'!AB130</f>
        <v>0</v>
      </c>
      <c r="W32" s="70">
        <f>'Acuario (Arribado - mortalidad)'!AC130</f>
        <v>0</v>
      </c>
      <c r="X32" s="70">
        <f>'Acuario (Arribado - mortalidad)'!AD130</f>
        <v>0</v>
      </c>
      <c r="Y32" s="70">
        <f>'Acuario (Arribado - mortalidad)'!AE130</f>
        <v>0</v>
      </c>
      <c r="Z32" s="70">
        <f>'Acuario (Arribado - mortalidad)'!AF130</f>
        <v>0</v>
      </c>
      <c r="AA32" s="70">
        <f>'Acuario (Arribado - mortalidad)'!AG130</f>
        <v>0</v>
      </c>
      <c r="AB32" s="70">
        <f>'Acuario (Arribado - mortalidad)'!AH130</f>
        <v>0</v>
      </c>
      <c r="AC32" s="70">
        <f>'Acuario (Arribado - mortalidad)'!AI130</f>
        <v>0</v>
      </c>
      <c r="AD32" s="70">
        <f>'Acuario (Arribado - mortalidad)'!AJ130</f>
        <v>0</v>
      </c>
      <c r="AE32" s="70">
        <f>'Acuario (Arribado - mortalidad)'!AK130</f>
        <v>0</v>
      </c>
      <c r="AF32" s="70">
        <f>'Acuario (Arribado - mortalidad)'!AL130</f>
        <v>0</v>
      </c>
      <c r="AG32" s="70">
        <f>'Acuario (Arribado - mortalidad)'!AM130</f>
        <v>0</v>
      </c>
      <c r="AH32" s="70">
        <f>'Acuario (Arribado - mortalidad)'!AN130</f>
        <v>0</v>
      </c>
      <c r="AI32" s="70">
        <f>'Acuario (Arribado - mortalidad)'!AO130</f>
        <v>0</v>
      </c>
      <c r="AJ32" s="70">
        <f>'Acuario (Arribado - mortalidad)'!AP130</f>
        <v>0</v>
      </c>
      <c r="AK32" s="70">
        <f>'Acuario (Arribado - mortalidad)'!AQ130</f>
        <v>0</v>
      </c>
      <c r="AL32" s="70">
        <f>'Acuario (Arribado - mortalidad)'!AR130</f>
        <v>0</v>
      </c>
      <c r="AO32"/>
    </row>
    <row r="33" spans="2:41" x14ac:dyDescent="0.25">
      <c r="B33" s="70">
        <f>'Acuario (Arribado - mortalidad)'!C131</f>
        <v>0</v>
      </c>
      <c r="C33" s="70">
        <f>'Acuario (Arribado - mortalidad)'!B131</f>
        <v>0</v>
      </c>
      <c r="D33" s="70" t="str">
        <f>'Acuario (Arribado - mortalidad)'!D131</f>
        <v/>
      </c>
      <c r="E33" s="70" t="str">
        <f>'Acuario (Arribado - mortalidad)'!E131</f>
        <v/>
      </c>
      <c r="F33" s="70">
        <f>'Acuario (Arribado - mortalidad)'!F131</f>
        <v>0</v>
      </c>
      <c r="G33" s="70" t="str">
        <f>'Acuario (Arribado - mortalidad)'!K131</f>
        <v/>
      </c>
      <c r="H33" s="70" t="str">
        <f>'Acuario (Arribado - mortalidad)'!G131</f>
        <v/>
      </c>
      <c r="I33" s="70">
        <f>'Acuario (Arribado - mortalidad)'!O131</f>
        <v>0</v>
      </c>
      <c r="J33" s="70">
        <f>'Acuario (Arribado - mortalidad)'!P131</f>
        <v>0</v>
      </c>
      <c r="K33" s="70">
        <f>'Acuario (Arribado - mortalidad)'!Q131</f>
        <v>0</v>
      </c>
      <c r="L33" s="70">
        <f>'Acuario (Arribado - mortalidad)'!R131</f>
        <v>0</v>
      </c>
      <c r="M33" s="70">
        <f>'Acuario (Arribado - mortalidad)'!S131</f>
        <v>0</v>
      </c>
      <c r="N33" s="70">
        <f>'Acuario (Arribado - mortalidad)'!T131</f>
        <v>0</v>
      </c>
      <c r="O33" s="70">
        <f>'Acuario (Arribado - mortalidad)'!U131</f>
        <v>0</v>
      </c>
      <c r="P33" s="70">
        <f>'Acuario (Arribado - mortalidad)'!V131</f>
        <v>0</v>
      </c>
      <c r="Q33" s="70">
        <f>'Acuario (Arribado - mortalidad)'!W131</f>
        <v>0</v>
      </c>
      <c r="R33" s="70">
        <f>'Acuario (Arribado - mortalidad)'!X131</f>
        <v>0</v>
      </c>
      <c r="S33" s="70">
        <f>'Acuario (Arribado - mortalidad)'!Y131</f>
        <v>0</v>
      </c>
      <c r="T33" s="70">
        <f>'Acuario (Arribado - mortalidad)'!Z131</f>
        <v>0</v>
      </c>
      <c r="U33" s="70">
        <f>'Acuario (Arribado - mortalidad)'!AA131</f>
        <v>0</v>
      </c>
      <c r="V33" s="70">
        <f>'Acuario (Arribado - mortalidad)'!AB131</f>
        <v>0</v>
      </c>
      <c r="W33" s="70">
        <f>'Acuario (Arribado - mortalidad)'!AC131</f>
        <v>0</v>
      </c>
      <c r="X33" s="70">
        <f>'Acuario (Arribado - mortalidad)'!AD131</f>
        <v>0</v>
      </c>
      <c r="Y33" s="70">
        <f>'Acuario (Arribado - mortalidad)'!AE131</f>
        <v>0</v>
      </c>
      <c r="Z33" s="70">
        <f>'Acuario (Arribado - mortalidad)'!AF131</f>
        <v>0</v>
      </c>
      <c r="AA33" s="70">
        <f>'Acuario (Arribado - mortalidad)'!AG131</f>
        <v>0</v>
      </c>
      <c r="AB33" s="70">
        <f>'Acuario (Arribado - mortalidad)'!AH131</f>
        <v>0</v>
      </c>
      <c r="AC33" s="70">
        <f>'Acuario (Arribado - mortalidad)'!AI131</f>
        <v>0</v>
      </c>
      <c r="AD33" s="70">
        <f>'Acuario (Arribado - mortalidad)'!AJ131</f>
        <v>0</v>
      </c>
      <c r="AE33" s="70">
        <f>'Acuario (Arribado - mortalidad)'!AK131</f>
        <v>0</v>
      </c>
      <c r="AF33" s="70">
        <f>'Acuario (Arribado - mortalidad)'!AL131</f>
        <v>0</v>
      </c>
      <c r="AG33" s="70">
        <f>'Acuario (Arribado - mortalidad)'!AM131</f>
        <v>0</v>
      </c>
      <c r="AH33" s="70">
        <f>'Acuario (Arribado - mortalidad)'!AN131</f>
        <v>0</v>
      </c>
      <c r="AI33" s="70">
        <f>'Acuario (Arribado - mortalidad)'!AO131</f>
        <v>0</v>
      </c>
      <c r="AJ33" s="70">
        <f>'Acuario (Arribado - mortalidad)'!AP131</f>
        <v>0</v>
      </c>
      <c r="AK33" s="70">
        <f>'Acuario (Arribado - mortalidad)'!AQ131</f>
        <v>0</v>
      </c>
      <c r="AL33" s="70">
        <f>'Acuario (Arribado - mortalidad)'!AR131</f>
        <v>0</v>
      </c>
      <c r="AO33"/>
    </row>
    <row r="34" spans="2:41" x14ac:dyDescent="0.25">
      <c r="B34" s="70">
        <f>'Acuario (Arribado - mortalidad)'!C132</f>
        <v>0</v>
      </c>
      <c r="C34" s="70">
        <f>'Acuario (Arribado - mortalidad)'!B132</f>
        <v>0</v>
      </c>
      <c r="D34" s="70" t="str">
        <f>'Acuario (Arribado - mortalidad)'!D132</f>
        <v/>
      </c>
      <c r="E34" s="70" t="str">
        <f>'Acuario (Arribado - mortalidad)'!E132</f>
        <v/>
      </c>
      <c r="F34" s="70">
        <f>'Acuario (Arribado - mortalidad)'!F132</f>
        <v>0</v>
      </c>
      <c r="G34" s="70" t="str">
        <f>'Acuario (Arribado - mortalidad)'!K132</f>
        <v/>
      </c>
      <c r="H34" s="70" t="str">
        <f>'Acuario (Arribado - mortalidad)'!G132</f>
        <v/>
      </c>
      <c r="I34" s="70">
        <f>'Acuario (Arribado - mortalidad)'!O132</f>
        <v>0</v>
      </c>
      <c r="J34" s="70">
        <f>'Acuario (Arribado - mortalidad)'!P132</f>
        <v>0</v>
      </c>
      <c r="K34" s="70">
        <f>'Acuario (Arribado - mortalidad)'!Q132</f>
        <v>0</v>
      </c>
      <c r="L34" s="70">
        <f>'Acuario (Arribado - mortalidad)'!R132</f>
        <v>0</v>
      </c>
      <c r="M34" s="70">
        <f>'Acuario (Arribado - mortalidad)'!S132</f>
        <v>0</v>
      </c>
      <c r="N34" s="70">
        <f>'Acuario (Arribado - mortalidad)'!T132</f>
        <v>0</v>
      </c>
      <c r="O34" s="70">
        <f>'Acuario (Arribado - mortalidad)'!U132</f>
        <v>0</v>
      </c>
      <c r="P34" s="70">
        <f>'Acuario (Arribado - mortalidad)'!V132</f>
        <v>0</v>
      </c>
      <c r="Q34" s="70">
        <f>'Acuario (Arribado - mortalidad)'!W132</f>
        <v>0</v>
      </c>
      <c r="R34" s="70">
        <f>'Acuario (Arribado - mortalidad)'!X132</f>
        <v>0</v>
      </c>
      <c r="S34" s="70">
        <f>'Acuario (Arribado - mortalidad)'!Y132</f>
        <v>0</v>
      </c>
      <c r="T34" s="70">
        <f>'Acuario (Arribado - mortalidad)'!Z132</f>
        <v>0</v>
      </c>
      <c r="U34" s="70">
        <f>'Acuario (Arribado - mortalidad)'!AA132</f>
        <v>0</v>
      </c>
      <c r="V34" s="70">
        <f>'Acuario (Arribado - mortalidad)'!AB132</f>
        <v>0</v>
      </c>
      <c r="W34" s="70">
        <f>'Acuario (Arribado - mortalidad)'!AC132</f>
        <v>0</v>
      </c>
      <c r="X34" s="70">
        <f>'Acuario (Arribado - mortalidad)'!AD132</f>
        <v>0</v>
      </c>
      <c r="Y34" s="70">
        <f>'Acuario (Arribado - mortalidad)'!AE132</f>
        <v>0</v>
      </c>
      <c r="Z34" s="70">
        <f>'Acuario (Arribado - mortalidad)'!AF132</f>
        <v>0</v>
      </c>
      <c r="AA34" s="70">
        <f>'Acuario (Arribado - mortalidad)'!AG132</f>
        <v>0</v>
      </c>
      <c r="AB34" s="70">
        <f>'Acuario (Arribado - mortalidad)'!AH132</f>
        <v>0</v>
      </c>
      <c r="AC34" s="70">
        <f>'Acuario (Arribado - mortalidad)'!AI132</f>
        <v>0</v>
      </c>
      <c r="AD34" s="70">
        <f>'Acuario (Arribado - mortalidad)'!AJ132</f>
        <v>0</v>
      </c>
      <c r="AE34" s="70">
        <f>'Acuario (Arribado - mortalidad)'!AK132</f>
        <v>0</v>
      </c>
      <c r="AF34" s="70">
        <f>'Acuario (Arribado - mortalidad)'!AL132</f>
        <v>0</v>
      </c>
      <c r="AG34" s="70">
        <f>'Acuario (Arribado - mortalidad)'!AM132</f>
        <v>0</v>
      </c>
      <c r="AH34" s="70">
        <f>'Acuario (Arribado - mortalidad)'!AN132</f>
        <v>0</v>
      </c>
      <c r="AI34" s="70">
        <f>'Acuario (Arribado - mortalidad)'!AO132</f>
        <v>0</v>
      </c>
      <c r="AJ34" s="70">
        <f>'Acuario (Arribado - mortalidad)'!AP132</f>
        <v>0</v>
      </c>
      <c r="AK34" s="70">
        <f>'Acuario (Arribado - mortalidad)'!AQ132</f>
        <v>0</v>
      </c>
      <c r="AL34" s="70">
        <f>'Acuario (Arribado - mortalidad)'!AR132</f>
        <v>0</v>
      </c>
      <c r="AO34"/>
    </row>
    <row r="35" spans="2:41" x14ac:dyDescent="0.25">
      <c r="B35" s="70">
        <f>'Acuario (Arribado - mortalidad)'!C133</f>
        <v>0</v>
      </c>
      <c r="C35" s="70">
        <f>'Acuario (Arribado - mortalidad)'!B133</f>
        <v>0</v>
      </c>
      <c r="D35" s="70" t="str">
        <f>'Acuario (Arribado - mortalidad)'!D133</f>
        <v/>
      </c>
      <c r="E35" s="70" t="str">
        <f>'Acuario (Arribado - mortalidad)'!E133</f>
        <v/>
      </c>
      <c r="F35" s="70">
        <f>'Acuario (Arribado - mortalidad)'!F133</f>
        <v>0</v>
      </c>
      <c r="G35" s="70" t="str">
        <f>'Acuario (Arribado - mortalidad)'!K133</f>
        <v/>
      </c>
      <c r="H35" s="70" t="str">
        <f>'Acuario (Arribado - mortalidad)'!G133</f>
        <v/>
      </c>
      <c r="I35" s="70">
        <f>'Acuario (Arribado - mortalidad)'!O133</f>
        <v>0</v>
      </c>
      <c r="J35" s="70">
        <f>'Acuario (Arribado - mortalidad)'!P133</f>
        <v>0</v>
      </c>
      <c r="K35" s="70">
        <f>'Acuario (Arribado - mortalidad)'!Q133</f>
        <v>0</v>
      </c>
      <c r="L35" s="70">
        <f>'Acuario (Arribado - mortalidad)'!R133</f>
        <v>0</v>
      </c>
      <c r="M35" s="70">
        <f>'Acuario (Arribado - mortalidad)'!S133</f>
        <v>0</v>
      </c>
      <c r="N35" s="70">
        <f>'Acuario (Arribado - mortalidad)'!T133</f>
        <v>0</v>
      </c>
      <c r="O35" s="70">
        <f>'Acuario (Arribado - mortalidad)'!U133</f>
        <v>0</v>
      </c>
      <c r="P35" s="70">
        <f>'Acuario (Arribado - mortalidad)'!V133</f>
        <v>0</v>
      </c>
      <c r="Q35" s="70">
        <f>'Acuario (Arribado - mortalidad)'!W133</f>
        <v>0</v>
      </c>
      <c r="R35" s="70">
        <f>'Acuario (Arribado - mortalidad)'!X133</f>
        <v>0</v>
      </c>
      <c r="S35" s="70">
        <f>'Acuario (Arribado - mortalidad)'!Y133</f>
        <v>0</v>
      </c>
      <c r="T35" s="70">
        <f>'Acuario (Arribado - mortalidad)'!Z133</f>
        <v>0</v>
      </c>
      <c r="U35" s="70">
        <f>'Acuario (Arribado - mortalidad)'!AA133</f>
        <v>0</v>
      </c>
      <c r="V35" s="70">
        <f>'Acuario (Arribado - mortalidad)'!AB133</f>
        <v>0</v>
      </c>
      <c r="W35" s="70">
        <f>'Acuario (Arribado - mortalidad)'!AC133</f>
        <v>0</v>
      </c>
      <c r="X35" s="70">
        <f>'Acuario (Arribado - mortalidad)'!AD133</f>
        <v>0</v>
      </c>
      <c r="Y35" s="70">
        <f>'Acuario (Arribado - mortalidad)'!AE133</f>
        <v>0</v>
      </c>
      <c r="Z35" s="70">
        <f>'Acuario (Arribado - mortalidad)'!AF133</f>
        <v>0</v>
      </c>
      <c r="AA35" s="70">
        <f>'Acuario (Arribado - mortalidad)'!AG133</f>
        <v>0</v>
      </c>
      <c r="AB35" s="70">
        <f>'Acuario (Arribado - mortalidad)'!AH133</f>
        <v>0</v>
      </c>
      <c r="AC35" s="70">
        <f>'Acuario (Arribado - mortalidad)'!AI133</f>
        <v>0</v>
      </c>
      <c r="AD35" s="70">
        <f>'Acuario (Arribado - mortalidad)'!AJ133</f>
        <v>0</v>
      </c>
      <c r="AE35" s="70">
        <f>'Acuario (Arribado - mortalidad)'!AK133</f>
        <v>0</v>
      </c>
      <c r="AF35" s="70">
        <f>'Acuario (Arribado - mortalidad)'!AL133</f>
        <v>0</v>
      </c>
      <c r="AG35" s="70">
        <f>'Acuario (Arribado - mortalidad)'!AM133</f>
        <v>0</v>
      </c>
      <c r="AH35" s="70">
        <f>'Acuario (Arribado - mortalidad)'!AN133</f>
        <v>0</v>
      </c>
      <c r="AI35" s="70">
        <f>'Acuario (Arribado - mortalidad)'!AO133</f>
        <v>0</v>
      </c>
      <c r="AJ35" s="70">
        <f>'Acuario (Arribado - mortalidad)'!AP133</f>
        <v>0</v>
      </c>
      <c r="AK35" s="70">
        <f>'Acuario (Arribado - mortalidad)'!AQ133</f>
        <v>0</v>
      </c>
      <c r="AL35" s="70">
        <f>'Acuario (Arribado - mortalidad)'!AR133</f>
        <v>0</v>
      </c>
      <c r="AO35"/>
    </row>
    <row r="36" spans="2:41" x14ac:dyDescent="0.25">
      <c r="B36" s="70">
        <f>'Acuario (Arribado - mortalidad)'!C134</f>
        <v>0</v>
      </c>
      <c r="C36" s="70">
        <f>'Acuario (Arribado - mortalidad)'!B134</f>
        <v>0</v>
      </c>
      <c r="D36" s="70" t="str">
        <f>'Acuario (Arribado - mortalidad)'!D134</f>
        <v/>
      </c>
      <c r="E36" s="70" t="str">
        <f>'Acuario (Arribado - mortalidad)'!E134</f>
        <v/>
      </c>
      <c r="F36" s="70">
        <f>'Acuario (Arribado - mortalidad)'!F134</f>
        <v>0</v>
      </c>
      <c r="G36" s="70" t="str">
        <f>'Acuario (Arribado - mortalidad)'!K134</f>
        <v/>
      </c>
      <c r="H36" s="70" t="str">
        <f>'Acuario (Arribado - mortalidad)'!G134</f>
        <v/>
      </c>
      <c r="I36" s="70">
        <f>'Acuario (Arribado - mortalidad)'!O134</f>
        <v>0</v>
      </c>
      <c r="J36" s="70">
        <f>'Acuario (Arribado - mortalidad)'!P134</f>
        <v>0</v>
      </c>
      <c r="K36" s="70">
        <f>'Acuario (Arribado - mortalidad)'!Q134</f>
        <v>0</v>
      </c>
      <c r="L36" s="70">
        <f>'Acuario (Arribado - mortalidad)'!R134</f>
        <v>0</v>
      </c>
      <c r="M36" s="70">
        <f>'Acuario (Arribado - mortalidad)'!S134</f>
        <v>0</v>
      </c>
      <c r="N36" s="70">
        <f>'Acuario (Arribado - mortalidad)'!T134</f>
        <v>0</v>
      </c>
      <c r="O36" s="70">
        <f>'Acuario (Arribado - mortalidad)'!U134</f>
        <v>0</v>
      </c>
      <c r="P36" s="70">
        <f>'Acuario (Arribado - mortalidad)'!V134</f>
        <v>0</v>
      </c>
      <c r="Q36" s="70">
        <f>'Acuario (Arribado - mortalidad)'!W134</f>
        <v>0</v>
      </c>
      <c r="R36" s="70">
        <f>'Acuario (Arribado - mortalidad)'!X134</f>
        <v>0</v>
      </c>
      <c r="S36" s="70">
        <f>'Acuario (Arribado - mortalidad)'!Y134</f>
        <v>0</v>
      </c>
      <c r="T36" s="70">
        <f>'Acuario (Arribado - mortalidad)'!Z134</f>
        <v>0</v>
      </c>
      <c r="U36" s="70">
        <f>'Acuario (Arribado - mortalidad)'!AA134</f>
        <v>0</v>
      </c>
      <c r="V36" s="70">
        <f>'Acuario (Arribado - mortalidad)'!AB134</f>
        <v>0</v>
      </c>
      <c r="W36" s="70">
        <f>'Acuario (Arribado - mortalidad)'!AC134</f>
        <v>0</v>
      </c>
      <c r="X36" s="70">
        <f>'Acuario (Arribado - mortalidad)'!AD134</f>
        <v>0</v>
      </c>
      <c r="Y36" s="70">
        <f>'Acuario (Arribado - mortalidad)'!AE134</f>
        <v>0</v>
      </c>
      <c r="Z36" s="70">
        <f>'Acuario (Arribado - mortalidad)'!AF134</f>
        <v>0</v>
      </c>
      <c r="AA36" s="70">
        <f>'Acuario (Arribado - mortalidad)'!AG134</f>
        <v>0</v>
      </c>
      <c r="AB36" s="70">
        <f>'Acuario (Arribado - mortalidad)'!AH134</f>
        <v>0</v>
      </c>
      <c r="AC36" s="70">
        <f>'Acuario (Arribado - mortalidad)'!AI134</f>
        <v>0</v>
      </c>
      <c r="AD36" s="70">
        <f>'Acuario (Arribado - mortalidad)'!AJ134</f>
        <v>0</v>
      </c>
      <c r="AE36" s="70">
        <f>'Acuario (Arribado - mortalidad)'!AK134</f>
        <v>0</v>
      </c>
      <c r="AF36" s="70">
        <f>'Acuario (Arribado - mortalidad)'!AL134</f>
        <v>0</v>
      </c>
      <c r="AG36" s="70">
        <f>'Acuario (Arribado - mortalidad)'!AM134</f>
        <v>0</v>
      </c>
      <c r="AH36" s="70">
        <f>'Acuario (Arribado - mortalidad)'!AN134</f>
        <v>0</v>
      </c>
      <c r="AI36" s="70">
        <f>'Acuario (Arribado - mortalidad)'!AO134</f>
        <v>0</v>
      </c>
      <c r="AJ36" s="70">
        <f>'Acuario (Arribado - mortalidad)'!AP134</f>
        <v>0</v>
      </c>
      <c r="AK36" s="70">
        <f>'Acuario (Arribado - mortalidad)'!AQ134</f>
        <v>0</v>
      </c>
      <c r="AL36" s="70">
        <f>'Acuario (Arribado - mortalidad)'!AR134</f>
        <v>0</v>
      </c>
      <c r="AO36"/>
    </row>
    <row r="37" spans="2:41" x14ac:dyDescent="0.25">
      <c r="B37" s="70">
        <f>'Acuario (Arribado - mortalidad)'!C135</f>
        <v>0</v>
      </c>
      <c r="C37" s="70">
        <f>'Acuario (Arribado - mortalidad)'!B135</f>
        <v>0</v>
      </c>
      <c r="D37" s="70" t="str">
        <f>'Acuario (Arribado - mortalidad)'!D135</f>
        <v/>
      </c>
      <c r="E37" s="70" t="str">
        <f>'Acuario (Arribado - mortalidad)'!E135</f>
        <v/>
      </c>
      <c r="F37" s="70">
        <f>'Acuario (Arribado - mortalidad)'!F135</f>
        <v>0</v>
      </c>
      <c r="G37" s="70" t="str">
        <f>'Acuario (Arribado - mortalidad)'!K135</f>
        <v/>
      </c>
      <c r="H37" s="70" t="str">
        <f>'Acuario (Arribado - mortalidad)'!G135</f>
        <v/>
      </c>
      <c r="I37" s="70">
        <f>'Acuario (Arribado - mortalidad)'!O135</f>
        <v>0</v>
      </c>
      <c r="J37" s="70">
        <f>'Acuario (Arribado - mortalidad)'!P135</f>
        <v>0</v>
      </c>
      <c r="K37" s="70">
        <f>'Acuario (Arribado - mortalidad)'!Q135</f>
        <v>0</v>
      </c>
      <c r="L37" s="70">
        <f>'Acuario (Arribado - mortalidad)'!R135</f>
        <v>0</v>
      </c>
      <c r="M37" s="70">
        <f>'Acuario (Arribado - mortalidad)'!S135</f>
        <v>0</v>
      </c>
      <c r="N37" s="70">
        <f>'Acuario (Arribado - mortalidad)'!T135</f>
        <v>0</v>
      </c>
      <c r="O37" s="70">
        <f>'Acuario (Arribado - mortalidad)'!U135</f>
        <v>0</v>
      </c>
      <c r="P37" s="70">
        <f>'Acuario (Arribado - mortalidad)'!V135</f>
        <v>0</v>
      </c>
      <c r="Q37" s="70">
        <f>'Acuario (Arribado - mortalidad)'!W135</f>
        <v>0</v>
      </c>
      <c r="R37" s="70">
        <f>'Acuario (Arribado - mortalidad)'!X135</f>
        <v>0</v>
      </c>
      <c r="S37" s="70">
        <f>'Acuario (Arribado - mortalidad)'!Y135</f>
        <v>0</v>
      </c>
      <c r="T37" s="70">
        <f>'Acuario (Arribado - mortalidad)'!Z135</f>
        <v>0</v>
      </c>
      <c r="U37" s="70">
        <f>'Acuario (Arribado - mortalidad)'!AA135</f>
        <v>0</v>
      </c>
      <c r="V37" s="70">
        <f>'Acuario (Arribado - mortalidad)'!AB135</f>
        <v>0</v>
      </c>
      <c r="W37" s="70">
        <f>'Acuario (Arribado - mortalidad)'!AC135</f>
        <v>0</v>
      </c>
      <c r="X37" s="70">
        <f>'Acuario (Arribado - mortalidad)'!AD135</f>
        <v>0</v>
      </c>
      <c r="Y37" s="70">
        <f>'Acuario (Arribado - mortalidad)'!AE135</f>
        <v>0</v>
      </c>
      <c r="Z37" s="70">
        <f>'Acuario (Arribado - mortalidad)'!AF135</f>
        <v>0</v>
      </c>
      <c r="AA37" s="70">
        <f>'Acuario (Arribado - mortalidad)'!AG135</f>
        <v>0</v>
      </c>
      <c r="AB37" s="70">
        <f>'Acuario (Arribado - mortalidad)'!AH135</f>
        <v>0</v>
      </c>
      <c r="AC37" s="70">
        <f>'Acuario (Arribado - mortalidad)'!AI135</f>
        <v>0</v>
      </c>
      <c r="AD37" s="70">
        <f>'Acuario (Arribado - mortalidad)'!AJ135</f>
        <v>0</v>
      </c>
      <c r="AE37" s="70">
        <f>'Acuario (Arribado - mortalidad)'!AK135</f>
        <v>0</v>
      </c>
      <c r="AF37" s="70">
        <f>'Acuario (Arribado - mortalidad)'!AL135</f>
        <v>0</v>
      </c>
      <c r="AG37" s="70">
        <f>'Acuario (Arribado - mortalidad)'!AM135</f>
        <v>0</v>
      </c>
      <c r="AH37" s="70">
        <f>'Acuario (Arribado - mortalidad)'!AN135</f>
        <v>0</v>
      </c>
      <c r="AI37" s="70">
        <f>'Acuario (Arribado - mortalidad)'!AO135</f>
        <v>0</v>
      </c>
      <c r="AJ37" s="70">
        <f>'Acuario (Arribado - mortalidad)'!AP135</f>
        <v>0</v>
      </c>
      <c r="AK37" s="70">
        <f>'Acuario (Arribado - mortalidad)'!AQ135</f>
        <v>0</v>
      </c>
      <c r="AL37" s="70">
        <f>'Acuario (Arribado - mortalidad)'!AR135</f>
        <v>0</v>
      </c>
      <c r="AO37"/>
    </row>
    <row r="38" spans="2:41" x14ac:dyDescent="0.25">
      <c r="B38" s="70">
        <f>'Acuario (Arribado - mortalidad)'!C136</f>
        <v>0</v>
      </c>
      <c r="C38" s="70">
        <f>'Acuario (Arribado - mortalidad)'!B136</f>
        <v>0</v>
      </c>
      <c r="D38" s="70" t="str">
        <f>'Acuario (Arribado - mortalidad)'!D136</f>
        <v/>
      </c>
      <c r="E38" s="70" t="str">
        <f>'Acuario (Arribado - mortalidad)'!E136</f>
        <v/>
      </c>
      <c r="F38" s="70">
        <f>'Acuario (Arribado - mortalidad)'!F136</f>
        <v>0</v>
      </c>
      <c r="G38" s="70" t="str">
        <f>'Acuario (Arribado - mortalidad)'!K136</f>
        <v/>
      </c>
      <c r="H38" s="70" t="str">
        <f>'Acuario (Arribado - mortalidad)'!G136</f>
        <v/>
      </c>
      <c r="I38" s="70">
        <f>'Acuario (Arribado - mortalidad)'!O136</f>
        <v>0</v>
      </c>
      <c r="J38" s="70">
        <f>'Acuario (Arribado - mortalidad)'!P136</f>
        <v>0</v>
      </c>
      <c r="K38" s="70">
        <f>'Acuario (Arribado - mortalidad)'!Q136</f>
        <v>0</v>
      </c>
      <c r="L38" s="70">
        <f>'Acuario (Arribado - mortalidad)'!R136</f>
        <v>0</v>
      </c>
      <c r="M38" s="70">
        <f>'Acuario (Arribado - mortalidad)'!S136</f>
        <v>0</v>
      </c>
      <c r="N38" s="70">
        <f>'Acuario (Arribado - mortalidad)'!T136</f>
        <v>0</v>
      </c>
      <c r="O38" s="70">
        <f>'Acuario (Arribado - mortalidad)'!U136</f>
        <v>0</v>
      </c>
      <c r="P38" s="70">
        <f>'Acuario (Arribado - mortalidad)'!V136</f>
        <v>0</v>
      </c>
      <c r="Q38" s="70">
        <f>'Acuario (Arribado - mortalidad)'!W136</f>
        <v>0</v>
      </c>
      <c r="R38" s="70">
        <f>'Acuario (Arribado - mortalidad)'!X136</f>
        <v>0</v>
      </c>
      <c r="S38" s="70">
        <f>'Acuario (Arribado - mortalidad)'!Y136</f>
        <v>0</v>
      </c>
      <c r="T38" s="70">
        <f>'Acuario (Arribado - mortalidad)'!Z136</f>
        <v>0</v>
      </c>
      <c r="U38" s="70">
        <f>'Acuario (Arribado - mortalidad)'!AA136</f>
        <v>0</v>
      </c>
      <c r="V38" s="70">
        <f>'Acuario (Arribado - mortalidad)'!AB136</f>
        <v>0</v>
      </c>
      <c r="W38" s="70">
        <f>'Acuario (Arribado - mortalidad)'!AC136</f>
        <v>0</v>
      </c>
      <c r="X38" s="70">
        <f>'Acuario (Arribado - mortalidad)'!AD136</f>
        <v>0</v>
      </c>
      <c r="Y38" s="70">
        <f>'Acuario (Arribado - mortalidad)'!AE136</f>
        <v>0</v>
      </c>
      <c r="Z38" s="70">
        <f>'Acuario (Arribado - mortalidad)'!AF136</f>
        <v>0</v>
      </c>
      <c r="AA38" s="70">
        <f>'Acuario (Arribado - mortalidad)'!AG136</f>
        <v>0</v>
      </c>
      <c r="AB38" s="70">
        <f>'Acuario (Arribado - mortalidad)'!AH136</f>
        <v>0</v>
      </c>
      <c r="AC38" s="70">
        <f>'Acuario (Arribado - mortalidad)'!AI136</f>
        <v>0</v>
      </c>
      <c r="AD38" s="70">
        <f>'Acuario (Arribado - mortalidad)'!AJ136</f>
        <v>0</v>
      </c>
      <c r="AE38" s="70">
        <f>'Acuario (Arribado - mortalidad)'!AK136</f>
        <v>0</v>
      </c>
      <c r="AF38" s="70">
        <f>'Acuario (Arribado - mortalidad)'!AL136</f>
        <v>0</v>
      </c>
      <c r="AG38" s="70">
        <f>'Acuario (Arribado - mortalidad)'!AM136</f>
        <v>0</v>
      </c>
      <c r="AH38" s="70">
        <f>'Acuario (Arribado - mortalidad)'!AN136</f>
        <v>0</v>
      </c>
      <c r="AI38" s="70">
        <f>'Acuario (Arribado - mortalidad)'!AO136</f>
        <v>0</v>
      </c>
      <c r="AJ38" s="70">
        <f>'Acuario (Arribado - mortalidad)'!AP136</f>
        <v>0</v>
      </c>
      <c r="AK38" s="70">
        <f>'Acuario (Arribado - mortalidad)'!AQ136</f>
        <v>0</v>
      </c>
      <c r="AL38" s="70">
        <f>'Acuario (Arribado - mortalidad)'!AR136</f>
        <v>0</v>
      </c>
      <c r="AO38"/>
    </row>
    <row r="39" spans="2:41" x14ac:dyDescent="0.25">
      <c r="B39" s="70">
        <f>'Acuario (Arribado - mortalidad)'!C137</f>
        <v>0</v>
      </c>
      <c r="C39" s="70">
        <f>'Acuario (Arribado - mortalidad)'!B137</f>
        <v>0</v>
      </c>
      <c r="D39" s="70" t="str">
        <f>'Acuario (Arribado - mortalidad)'!D137</f>
        <v/>
      </c>
      <c r="E39" s="70" t="str">
        <f>'Acuario (Arribado - mortalidad)'!E137</f>
        <v/>
      </c>
      <c r="F39" s="70">
        <f>'Acuario (Arribado - mortalidad)'!F137</f>
        <v>0</v>
      </c>
      <c r="G39" s="70" t="str">
        <f>'Acuario (Arribado - mortalidad)'!K137</f>
        <v/>
      </c>
      <c r="H39" s="70" t="str">
        <f>'Acuario (Arribado - mortalidad)'!G137</f>
        <v/>
      </c>
      <c r="I39" s="70">
        <f>'Acuario (Arribado - mortalidad)'!O137</f>
        <v>0</v>
      </c>
      <c r="J39" s="70">
        <f>'Acuario (Arribado - mortalidad)'!P137</f>
        <v>0</v>
      </c>
      <c r="K39" s="70">
        <f>'Acuario (Arribado - mortalidad)'!Q137</f>
        <v>0</v>
      </c>
      <c r="L39" s="70">
        <f>'Acuario (Arribado - mortalidad)'!R137</f>
        <v>0</v>
      </c>
      <c r="M39" s="70">
        <f>'Acuario (Arribado - mortalidad)'!S137</f>
        <v>0</v>
      </c>
      <c r="N39" s="70">
        <f>'Acuario (Arribado - mortalidad)'!T137</f>
        <v>0</v>
      </c>
      <c r="O39" s="70">
        <f>'Acuario (Arribado - mortalidad)'!U137</f>
        <v>0</v>
      </c>
      <c r="P39" s="70">
        <f>'Acuario (Arribado - mortalidad)'!V137</f>
        <v>0</v>
      </c>
      <c r="Q39" s="70">
        <f>'Acuario (Arribado - mortalidad)'!W137</f>
        <v>0</v>
      </c>
      <c r="R39" s="70">
        <f>'Acuario (Arribado - mortalidad)'!X137</f>
        <v>0</v>
      </c>
      <c r="S39" s="70">
        <f>'Acuario (Arribado - mortalidad)'!Y137</f>
        <v>0</v>
      </c>
      <c r="T39" s="70">
        <f>'Acuario (Arribado - mortalidad)'!Z137</f>
        <v>0</v>
      </c>
      <c r="U39" s="70">
        <f>'Acuario (Arribado - mortalidad)'!AA137</f>
        <v>0</v>
      </c>
      <c r="V39" s="70">
        <f>'Acuario (Arribado - mortalidad)'!AB137</f>
        <v>0</v>
      </c>
      <c r="W39" s="70">
        <f>'Acuario (Arribado - mortalidad)'!AC137</f>
        <v>0</v>
      </c>
      <c r="X39" s="70">
        <f>'Acuario (Arribado - mortalidad)'!AD137</f>
        <v>0</v>
      </c>
      <c r="Y39" s="70">
        <f>'Acuario (Arribado - mortalidad)'!AE137</f>
        <v>0</v>
      </c>
      <c r="Z39" s="70">
        <f>'Acuario (Arribado - mortalidad)'!AF137</f>
        <v>0</v>
      </c>
      <c r="AA39" s="70">
        <f>'Acuario (Arribado - mortalidad)'!AG137</f>
        <v>0</v>
      </c>
      <c r="AB39" s="70">
        <f>'Acuario (Arribado - mortalidad)'!AH137</f>
        <v>0</v>
      </c>
      <c r="AC39" s="70">
        <f>'Acuario (Arribado - mortalidad)'!AI137</f>
        <v>0</v>
      </c>
      <c r="AD39" s="70">
        <f>'Acuario (Arribado - mortalidad)'!AJ137</f>
        <v>0</v>
      </c>
      <c r="AE39" s="70">
        <f>'Acuario (Arribado - mortalidad)'!AK137</f>
        <v>0</v>
      </c>
      <c r="AF39" s="70">
        <f>'Acuario (Arribado - mortalidad)'!AL137</f>
        <v>0</v>
      </c>
      <c r="AG39" s="70">
        <f>'Acuario (Arribado - mortalidad)'!AM137</f>
        <v>0</v>
      </c>
      <c r="AH39" s="70">
        <f>'Acuario (Arribado - mortalidad)'!AN137</f>
        <v>0</v>
      </c>
      <c r="AI39" s="70">
        <f>'Acuario (Arribado - mortalidad)'!AO137</f>
        <v>0</v>
      </c>
      <c r="AJ39" s="70">
        <f>'Acuario (Arribado - mortalidad)'!AP137</f>
        <v>0</v>
      </c>
      <c r="AK39" s="70">
        <f>'Acuario (Arribado - mortalidad)'!AQ137</f>
        <v>0</v>
      </c>
      <c r="AL39" s="70">
        <f>'Acuario (Arribado - mortalidad)'!AR137</f>
        <v>0</v>
      </c>
      <c r="AO39"/>
    </row>
    <row r="40" spans="2:41" x14ac:dyDescent="0.25">
      <c r="B40" s="70">
        <f>'Acuario (Arribado - mortalidad)'!C138</f>
        <v>0</v>
      </c>
      <c r="C40" s="70">
        <f>'Acuario (Arribado - mortalidad)'!B138</f>
        <v>0</v>
      </c>
      <c r="D40" s="70" t="str">
        <f>'Acuario (Arribado - mortalidad)'!D138</f>
        <v/>
      </c>
      <c r="E40" s="70" t="str">
        <f>'Acuario (Arribado - mortalidad)'!E138</f>
        <v/>
      </c>
      <c r="F40" s="70">
        <f>'Acuario (Arribado - mortalidad)'!F138</f>
        <v>0</v>
      </c>
      <c r="G40" s="70" t="str">
        <f>'Acuario (Arribado - mortalidad)'!K138</f>
        <v/>
      </c>
      <c r="H40" s="70" t="str">
        <f>'Acuario (Arribado - mortalidad)'!G138</f>
        <v/>
      </c>
      <c r="I40" s="70">
        <f>'Acuario (Arribado - mortalidad)'!O138</f>
        <v>0</v>
      </c>
      <c r="J40" s="70">
        <f>'Acuario (Arribado - mortalidad)'!P138</f>
        <v>0</v>
      </c>
      <c r="K40" s="70">
        <f>'Acuario (Arribado - mortalidad)'!Q138</f>
        <v>0</v>
      </c>
      <c r="L40" s="70">
        <f>'Acuario (Arribado - mortalidad)'!R138</f>
        <v>0</v>
      </c>
      <c r="M40" s="70">
        <f>'Acuario (Arribado - mortalidad)'!S138</f>
        <v>0</v>
      </c>
      <c r="N40" s="70">
        <f>'Acuario (Arribado - mortalidad)'!T138</f>
        <v>0</v>
      </c>
      <c r="O40" s="70">
        <f>'Acuario (Arribado - mortalidad)'!U138</f>
        <v>0</v>
      </c>
      <c r="P40" s="70">
        <f>'Acuario (Arribado - mortalidad)'!V138</f>
        <v>0</v>
      </c>
      <c r="Q40" s="70">
        <f>'Acuario (Arribado - mortalidad)'!W138</f>
        <v>0</v>
      </c>
      <c r="R40" s="70">
        <f>'Acuario (Arribado - mortalidad)'!X138</f>
        <v>0</v>
      </c>
      <c r="S40" s="70">
        <f>'Acuario (Arribado - mortalidad)'!Y138</f>
        <v>0</v>
      </c>
      <c r="T40" s="70">
        <f>'Acuario (Arribado - mortalidad)'!Z138</f>
        <v>0</v>
      </c>
      <c r="U40" s="70">
        <f>'Acuario (Arribado - mortalidad)'!AA138</f>
        <v>0</v>
      </c>
      <c r="V40" s="70">
        <f>'Acuario (Arribado - mortalidad)'!AB138</f>
        <v>0</v>
      </c>
      <c r="W40" s="70">
        <f>'Acuario (Arribado - mortalidad)'!AC138</f>
        <v>0</v>
      </c>
      <c r="X40" s="70">
        <f>'Acuario (Arribado - mortalidad)'!AD138</f>
        <v>0</v>
      </c>
      <c r="Y40" s="70">
        <f>'Acuario (Arribado - mortalidad)'!AE138</f>
        <v>0</v>
      </c>
      <c r="Z40" s="70">
        <f>'Acuario (Arribado - mortalidad)'!AF138</f>
        <v>0</v>
      </c>
      <c r="AA40" s="70">
        <f>'Acuario (Arribado - mortalidad)'!AG138</f>
        <v>0</v>
      </c>
      <c r="AB40" s="70">
        <f>'Acuario (Arribado - mortalidad)'!AH138</f>
        <v>0</v>
      </c>
      <c r="AC40" s="70">
        <f>'Acuario (Arribado - mortalidad)'!AI138</f>
        <v>0</v>
      </c>
      <c r="AD40" s="70">
        <f>'Acuario (Arribado - mortalidad)'!AJ138</f>
        <v>0</v>
      </c>
      <c r="AE40" s="70">
        <f>'Acuario (Arribado - mortalidad)'!AK138</f>
        <v>0</v>
      </c>
      <c r="AF40" s="70">
        <f>'Acuario (Arribado - mortalidad)'!AL138</f>
        <v>0</v>
      </c>
      <c r="AG40" s="70">
        <f>'Acuario (Arribado - mortalidad)'!AM138</f>
        <v>0</v>
      </c>
      <c r="AH40" s="70">
        <f>'Acuario (Arribado - mortalidad)'!AN138</f>
        <v>0</v>
      </c>
      <c r="AI40" s="70">
        <f>'Acuario (Arribado - mortalidad)'!AO138</f>
        <v>0</v>
      </c>
      <c r="AJ40" s="70">
        <f>'Acuario (Arribado - mortalidad)'!AP138</f>
        <v>0</v>
      </c>
      <c r="AK40" s="70">
        <f>'Acuario (Arribado - mortalidad)'!AQ138</f>
        <v>0</v>
      </c>
      <c r="AL40" s="70">
        <f>'Acuario (Arribado - mortalidad)'!AR138</f>
        <v>0</v>
      </c>
      <c r="AO40"/>
    </row>
    <row r="41" spans="2:41" x14ac:dyDescent="0.25">
      <c r="B41" s="70">
        <f>'Acuario (Arribado - mortalidad)'!C139</f>
        <v>0</v>
      </c>
      <c r="C41" s="70">
        <f>'Acuario (Arribado - mortalidad)'!B139</f>
        <v>0</v>
      </c>
      <c r="D41" s="70" t="str">
        <f>'Acuario (Arribado - mortalidad)'!D139</f>
        <v/>
      </c>
      <c r="E41" s="70" t="str">
        <f>'Acuario (Arribado - mortalidad)'!E139</f>
        <v/>
      </c>
      <c r="F41" s="70">
        <f>'Acuario (Arribado - mortalidad)'!F139</f>
        <v>0</v>
      </c>
      <c r="G41" s="70" t="str">
        <f>'Acuario (Arribado - mortalidad)'!K139</f>
        <v/>
      </c>
      <c r="H41" s="70" t="str">
        <f>'Acuario (Arribado - mortalidad)'!G139</f>
        <v/>
      </c>
      <c r="I41" s="70">
        <f>'Acuario (Arribado - mortalidad)'!O139</f>
        <v>0</v>
      </c>
      <c r="J41" s="70">
        <f>'Acuario (Arribado - mortalidad)'!P139</f>
        <v>0</v>
      </c>
      <c r="K41" s="70">
        <f>'Acuario (Arribado - mortalidad)'!Q139</f>
        <v>0</v>
      </c>
      <c r="L41" s="70">
        <f>'Acuario (Arribado - mortalidad)'!R139</f>
        <v>0</v>
      </c>
      <c r="M41" s="70">
        <f>'Acuario (Arribado - mortalidad)'!S139</f>
        <v>0</v>
      </c>
      <c r="N41" s="70">
        <f>'Acuario (Arribado - mortalidad)'!T139</f>
        <v>0</v>
      </c>
      <c r="O41" s="70">
        <f>'Acuario (Arribado - mortalidad)'!U139</f>
        <v>0</v>
      </c>
      <c r="P41" s="70">
        <f>'Acuario (Arribado - mortalidad)'!V139</f>
        <v>0</v>
      </c>
      <c r="Q41" s="70">
        <f>'Acuario (Arribado - mortalidad)'!W139</f>
        <v>0</v>
      </c>
      <c r="R41" s="70">
        <f>'Acuario (Arribado - mortalidad)'!X139</f>
        <v>0</v>
      </c>
      <c r="S41" s="70">
        <f>'Acuario (Arribado - mortalidad)'!Y139</f>
        <v>0</v>
      </c>
      <c r="T41" s="70">
        <f>'Acuario (Arribado - mortalidad)'!Z139</f>
        <v>0</v>
      </c>
      <c r="U41" s="70">
        <f>'Acuario (Arribado - mortalidad)'!AA139</f>
        <v>0</v>
      </c>
      <c r="V41" s="70">
        <f>'Acuario (Arribado - mortalidad)'!AB139</f>
        <v>0</v>
      </c>
      <c r="W41" s="70">
        <f>'Acuario (Arribado - mortalidad)'!AC139</f>
        <v>0</v>
      </c>
      <c r="X41" s="70">
        <f>'Acuario (Arribado - mortalidad)'!AD139</f>
        <v>0</v>
      </c>
      <c r="Y41" s="70">
        <f>'Acuario (Arribado - mortalidad)'!AE139</f>
        <v>0</v>
      </c>
      <c r="Z41" s="70">
        <f>'Acuario (Arribado - mortalidad)'!AF139</f>
        <v>0</v>
      </c>
      <c r="AA41" s="70">
        <f>'Acuario (Arribado - mortalidad)'!AG139</f>
        <v>0</v>
      </c>
      <c r="AB41" s="70">
        <f>'Acuario (Arribado - mortalidad)'!AH139</f>
        <v>0</v>
      </c>
      <c r="AC41" s="70">
        <f>'Acuario (Arribado - mortalidad)'!AI139</f>
        <v>0</v>
      </c>
      <c r="AD41" s="70">
        <f>'Acuario (Arribado - mortalidad)'!AJ139</f>
        <v>0</v>
      </c>
      <c r="AE41" s="70">
        <f>'Acuario (Arribado - mortalidad)'!AK139</f>
        <v>0</v>
      </c>
      <c r="AF41" s="70">
        <f>'Acuario (Arribado - mortalidad)'!AL139</f>
        <v>0</v>
      </c>
      <c r="AG41" s="70">
        <f>'Acuario (Arribado - mortalidad)'!AM139</f>
        <v>0</v>
      </c>
      <c r="AH41" s="70">
        <f>'Acuario (Arribado - mortalidad)'!AN139</f>
        <v>0</v>
      </c>
      <c r="AI41" s="70">
        <f>'Acuario (Arribado - mortalidad)'!AO139</f>
        <v>0</v>
      </c>
      <c r="AJ41" s="70">
        <f>'Acuario (Arribado - mortalidad)'!AP139</f>
        <v>0</v>
      </c>
      <c r="AK41" s="70">
        <f>'Acuario (Arribado - mortalidad)'!AQ139</f>
        <v>0</v>
      </c>
      <c r="AL41" s="70">
        <f>'Acuario (Arribado - mortalidad)'!AR139</f>
        <v>0</v>
      </c>
      <c r="AO41"/>
    </row>
    <row r="42" spans="2:41" x14ac:dyDescent="0.25">
      <c r="B42" s="70">
        <f>'Acuario (Arribado - mortalidad)'!C140</f>
        <v>0</v>
      </c>
      <c r="C42" s="70">
        <f>'Acuario (Arribado - mortalidad)'!B140</f>
        <v>0</v>
      </c>
      <c r="D42" s="70" t="str">
        <f>'Acuario (Arribado - mortalidad)'!D140</f>
        <v/>
      </c>
      <c r="E42" s="70" t="str">
        <f>'Acuario (Arribado - mortalidad)'!E140</f>
        <v/>
      </c>
      <c r="F42" s="70">
        <f>'Acuario (Arribado - mortalidad)'!F140</f>
        <v>0</v>
      </c>
      <c r="G42" s="70" t="str">
        <f>'Acuario (Arribado - mortalidad)'!K140</f>
        <v/>
      </c>
      <c r="H42" s="70" t="str">
        <f>'Acuario (Arribado - mortalidad)'!G140</f>
        <v/>
      </c>
      <c r="I42" s="70">
        <f>'Acuario (Arribado - mortalidad)'!O140</f>
        <v>0</v>
      </c>
      <c r="J42" s="70">
        <f>'Acuario (Arribado - mortalidad)'!P140</f>
        <v>0</v>
      </c>
      <c r="K42" s="70">
        <f>'Acuario (Arribado - mortalidad)'!Q140</f>
        <v>0</v>
      </c>
      <c r="L42" s="70">
        <f>'Acuario (Arribado - mortalidad)'!R140</f>
        <v>0</v>
      </c>
      <c r="M42" s="70">
        <f>'Acuario (Arribado - mortalidad)'!S140</f>
        <v>0</v>
      </c>
      <c r="N42" s="70">
        <f>'Acuario (Arribado - mortalidad)'!T140</f>
        <v>0</v>
      </c>
      <c r="O42" s="70">
        <f>'Acuario (Arribado - mortalidad)'!U140</f>
        <v>0</v>
      </c>
      <c r="P42" s="70">
        <f>'Acuario (Arribado - mortalidad)'!V140</f>
        <v>0</v>
      </c>
      <c r="Q42" s="70">
        <f>'Acuario (Arribado - mortalidad)'!W140</f>
        <v>0</v>
      </c>
      <c r="R42" s="70">
        <f>'Acuario (Arribado - mortalidad)'!X140</f>
        <v>0</v>
      </c>
      <c r="S42" s="70">
        <f>'Acuario (Arribado - mortalidad)'!Y140</f>
        <v>0</v>
      </c>
      <c r="T42" s="70">
        <f>'Acuario (Arribado - mortalidad)'!Z140</f>
        <v>0</v>
      </c>
      <c r="U42" s="70">
        <f>'Acuario (Arribado - mortalidad)'!AA140</f>
        <v>0</v>
      </c>
      <c r="V42" s="70">
        <f>'Acuario (Arribado - mortalidad)'!AB140</f>
        <v>0</v>
      </c>
      <c r="W42" s="70">
        <f>'Acuario (Arribado - mortalidad)'!AC140</f>
        <v>0</v>
      </c>
      <c r="X42" s="70">
        <f>'Acuario (Arribado - mortalidad)'!AD140</f>
        <v>0</v>
      </c>
      <c r="Y42" s="70">
        <f>'Acuario (Arribado - mortalidad)'!AE140</f>
        <v>0</v>
      </c>
      <c r="Z42" s="70">
        <f>'Acuario (Arribado - mortalidad)'!AF140</f>
        <v>0</v>
      </c>
      <c r="AA42" s="70">
        <f>'Acuario (Arribado - mortalidad)'!AG140</f>
        <v>0</v>
      </c>
      <c r="AB42" s="70">
        <f>'Acuario (Arribado - mortalidad)'!AH140</f>
        <v>0</v>
      </c>
      <c r="AC42" s="70">
        <f>'Acuario (Arribado - mortalidad)'!AI140</f>
        <v>0</v>
      </c>
      <c r="AD42" s="70">
        <f>'Acuario (Arribado - mortalidad)'!AJ140</f>
        <v>0</v>
      </c>
      <c r="AE42" s="70">
        <f>'Acuario (Arribado - mortalidad)'!AK140</f>
        <v>0</v>
      </c>
      <c r="AF42" s="70">
        <f>'Acuario (Arribado - mortalidad)'!AL140</f>
        <v>0</v>
      </c>
      <c r="AG42" s="70">
        <f>'Acuario (Arribado - mortalidad)'!AM140</f>
        <v>0</v>
      </c>
      <c r="AH42" s="70">
        <f>'Acuario (Arribado - mortalidad)'!AN140</f>
        <v>0</v>
      </c>
      <c r="AI42" s="70">
        <f>'Acuario (Arribado - mortalidad)'!AO140</f>
        <v>0</v>
      </c>
      <c r="AJ42" s="70">
        <f>'Acuario (Arribado - mortalidad)'!AP140</f>
        <v>0</v>
      </c>
      <c r="AK42" s="70">
        <f>'Acuario (Arribado - mortalidad)'!AQ140</f>
        <v>0</v>
      </c>
      <c r="AL42" s="70">
        <f>'Acuario (Arribado - mortalidad)'!AR140</f>
        <v>0</v>
      </c>
      <c r="AO42"/>
    </row>
    <row r="43" spans="2:41" x14ac:dyDescent="0.25">
      <c r="B43" s="70">
        <f>'Acuario (Arribado - mortalidad)'!C141</f>
        <v>0</v>
      </c>
      <c r="C43" s="70">
        <f>'Acuario (Arribado - mortalidad)'!B141</f>
        <v>0</v>
      </c>
      <c r="D43" s="70" t="str">
        <f>'Acuario (Arribado - mortalidad)'!D141</f>
        <v/>
      </c>
      <c r="E43" s="70" t="str">
        <f>'Acuario (Arribado - mortalidad)'!E141</f>
        <v/>
      </c>
      <c r="F43" s="70">
        <f>'Acuario (Arribado - mortalidad)'!F141</f>
        <v>0</v>
      </c>
      <c r="G43" s="70" t="str">
        <f>'Acuario (Arribado - mortalidad)'!K141</f>
        <v/>
      </c>
      <c r="H43" s="70" t="str">
        <f>'Acuario (Arribado - mortalidad)'!G141</f>
        <v/>
      </c>
      <c r="I43" s="70">
        <f>'Acuario (Arribado - mortalidad)'!O141</f>
        <v>0</v>
      </c>
      <c r="J43" s="70">
        <f>'Acuario (Arribado - mortalidad)'!P141</f>
        <v>0</v>
      </c>
      <c r="K43" s="70">
        <f>'Acuario (Arribado - mortalidad)'!Q141</f>
        <v>0</v>
      </c>
      <c r="L43" s="70">
        <f>'Acuario (Arribado - mortalidad)'!R141</f>
        <v>0</v>
      </c>
      <c r="M43" s="70">
        <f>'Acuario (Arribado - mortalidad)'!S141</f>
        <v>0</v>
      </c>
      <c r="N43" s="70">
        <f>'Acuario (Arribado - mortalidad)'!T141</f>
        <v>0</v>
      </c>
      <c r="O43" s="70">
        <f>'Acuario (Arribado - mortalidad)'!U141</f>
        <v>0</v>
      </c>
      <c r="P43" s="70">
        <f>'Acuario (Arribado - mortalidad)'!V141</f>
        <v>0</v>
      </c>
      <c r="Q43" s="70">
        <f>'Acuario (Arribado - mortalidad)'!W141</f>
        <v>0</v>
      </c>
      <c r="R43" s="70">
        <f>'Acuario (Arribado - mortalidad)'!X141</f>
        <v>0</v>
      </c>
      <c r="S43" s="70">
        <f>'Acuario (Arribado - mortalidad)'!Y141</f>
        <v>0</v>
      </c>
      <c r="T43" s="70">
        <f>'Acuario (Arribado - mortalidad)'!Z141</f>
        <v>0</v>
      </c>
      <c r="U43" s="70">
        <f>'Acuario (Arribado - mortalidad)'!AA141</f>
        <v>0</v>
      </c>
      <c r="V43" s="70">
        <f>'Acuario (Arribado - mortalidad)'!AB141</f>
        <v>0</v>
      </c>
      <c r="W43" s="70">
        <f>'Acuario (Arribado - mortalidad)'!AC141</f>
        <v>0</v>
      </c>
      <c r="X43" s="70">
        <f>'Acuario (Arribado - mortalidad)'!AD141</f>
        <v>0</v>
      </c>
      <c r="Y43" s="70">
        <f>'Acuario (Arribado - mortalidad)'!AE141</f>
        <v>0</v>
      </c>
      <c r="Z43" s="70">
        <f>'Acuario (Arribado - mortalidad)'!AF141</f>
        <v>0</v>
      </c>
      <c r="AA43" s="70">
        <f>'Acuario (Arribado - mortalidad)'!AG141</f>
        <v>0</v>
      </c>
      <c r="AB43" s="70">
        <f>'Acuario (Arribado - mortalidad)'!AH141</f>
        <v>0</v>
      </c>
      <c r="AC43" s="70">
        <f>'Acuario (Arribado - mortalidad)'!AI141</f>
        <v>0</v>
      </c>
      <c r="AD43" s="70">
        <f>'Acuario (Arribado - mortalidad)'!AJ141</f>
        <v>0</v>
      </c>
      <c r="AE43" s="70">
        <f>'Acuario (Arribado - mortalidad)'!AK141</f>
        <v>0</v>
      </c>
      <c r="AF43" s="70">
        <f>'Acuario (Arribado - mortalidad)'!AL141</f>
        <v>0</v>
      </c>
      <c r="AG43" s="70">
        <f>'Acuario (Arribado - mortalidad)'!AM141</f>
        <v>0</v>
      </c>
      <c r="AH43" s="70">
        <f>'Acuario (Arribado - mortalidad)'!AN141</f>
        <v>0</v>
      </c>
      <c r="AI43" s="70">
        <f>'Acuario (Arribado - mortalidad)'!AO141</f>
        <v>0</v>
      </c>
      <c r="AJ43" s="70">
        <f>'Acuario (Arribado - mortalidad)'!AP141</f>
        <v>0</v>
      </c>
      <c r="AK43" s="70">
        <f>'Acuario (Arribado - mortalidad)'!AQ141</f>
        <v>0</v>
      </c>
      <c r="AL43" s="70">
        <f>'Acuario (Arribado - mortalidad)'!AR141</f>
        <v>0</v>
      </c>
      <c r="AO43"/>
    </row>
    <row r="44" spans="2:41" x14ac:dyDescent="0.25">
      <c r="AO44"/>
    </row>
    <row r="45" spans="2:41" x14ac:dyDescent="0.25">
      <c r="AO45"/>
    </row>
    <row r="46" spans="2:41" x14ac:dyDescent="0.25">
      <c r="AO46"/>
    </row>
    <row r="47" spans="2:41" x14ac:dyDescent="0.25">
      <c r="AO47"/>
    </row>
    <row r="48" spans="2:41" x14ac:dyDescent="0.25">
      <c r="AO48"/>
    </row>
    <row r="49" spans="41:41" x14ac:dyDescent="0.25">
      <c r="AO49"/>
    </row>
    <row r="50" spans="41:41" x14ac:dyDescent="0.25">
      <c r="AO50"/>
    </row>
    <row r="51" spans="41:41" x14ac:dyDescent="0.25">
      <c r="AO51"/>
    </row>
    <row r="52" spans="41:41" x14ac:dyDescent="0.25">
      <c r="AO52"/>
    </row>
    <row r="53" spans="41:41" x14ac:dyDescent="0.25">
      <c r="AO53"/>
    </row>
    <row r="54" spans="41:41" x14ac:dyDescent="0.25">
      <c r="AO54"/>
    </row>
    <row r="55" spans="41:41" x14ac:dyDescent="0.25">
      <c r="AO55"/>
    </row>
    <row r="56" spans="41:41" x14ac:dyDescent="0.25">
      <c r="AO56"/>
    </row>
    <row r="57" spans="41:41" x14ac:dyDescent="0.25">
      <c r="AO57"/>
    </row>
    <row r="58" spans="41:41" x14ac:dyDescent="0.25">
      <c r="AO58"/>
    </row>
    <row r="59" spans="41:41" x14ac:dyDescent="0.25">
      <c r="AO59"/>
    </row>
    <row r="60" spans="41:41" x14ac:dyDescent="0.25">
      <c r="AO60"/>
    </row>
    <row r="61" spans="41:41" x14ac:dyDescent="0.25">
      <c r="AO61"/>
    </row>
    <row r="62" spans="41:41" x14ac:dyDescent="0.25">
      <c r="AO62"/>
    </row>
    <row r="63" spans="41:41" x14ac:dyDescent="0.25">
      <c r="AO63"/>
    </row>
    <row r="64" spans="41:41" x14ac:dyDescent="0.25">
      <c r="AO64"/>
    </row>
    <row r="65" spans="41:41" x14ac:dyDescent="0.25">
      <c r="AO65"/>
    </row>
    <row r="66" spans="41:41" x14ac:dyDescent="0.25">
      <c r="AO66"/>
    </row>
    <row r="67" spans="41:41" x14ac:dyDescent="0.25">
      <c r="AO67"/>
    </row>
    <row r="68" spans="41:41" x14ac:dyDescent="0.25">
      <c r="AO68"/>
    </row>
    <row r="69" spans="41:41" x14ac:dyDescent="0.25">
      <c r="AO69"/>
    </row>
    <row r="70" spans="41:41" x14ac:dyDescent="0.25">
      <c r="AO70"/>
    </row>
    <row r="71" spans="41:41" x14ac:dyDescent="0.25">
      <c r="AO71"/>
    </row>
    <row r="72" spans="41:41" x14ac:dyDescent="0.25">
      <c r="AO72"/>
    </row>
    <row r="73" spans="41:41" x14ac:dyDescent="0.25">
      <c r="AO73"/>
    </row>
    <row r="74" spans="41:41" x14ac:dyDescent="0.25">
      <c r="AO74"/>
    </row>
    <row r="75" spans="41:41" x14ac:dyDescent="0.25">
      <c r="AO75"/>
    </row>
    <row r="76" spans="41:41" x14ac:dyDescent="0.25">
      <c r="AO76"/>
    </row>
    <row r="77" spans="41:41" x14ac:dyDescent="0.25">
      <c r="AO77"/>
    </row>
    <row r="78" spans="41:41" x14ac:dyDescent="0.25">
      <c r="AO78"/>
    </row>
    <row r="79" spans="41:41" x14ac:dyDescent="0.25">
      <c r="AO79"/>
    </row>
    <row r="80" spans="41:41" x14ac:dyDescent="0.25">
      <c r="AO80"/>
    </row>
    <row r="81" spans="41:41" x14ac:dyDescent="0.25">
      <c r="AO81"/>
    </row>
    <row r="82" spans="41:41" x14ac:dyDescent="0.25">
      <c r="AO82"/>
    </row>
    <row r="83" spans="41:41" x14ac:dyDescent="0.25">
      <c r="AO83"/>
    </row>
    <row r="84" spans="41:41" x14ac:dyDescent="0.25">
      <c r="AO84"/>
    </row>
    <row r="85" spans="41:41" x14ac:dyDescent="0.25">
      <c r="AO85"/>
    </row>
    <row r="86" spans="41:41" x14ac:dyDescent="0.25">
      <c r="AO86"/>
    </row>
    <row r="87" spans="41:41" x14ac:dyDescent="0.25">
      <c r="AO87"/>
    </row>
    <row r="88" spans="41:41" x14ac:dyDescent="0.25">
      <c r="AO88"/>
    </row>
    <row r="89" spans="41:41" x14ac:dyDescent="0.25">
      <c r="AO89"/>
    </row>
    <row r="90" spans="41:41" x14ac:dyDescent="0.25">
      <c r="AO90"/>
    </row>
    <row r="91" spans="41:41" x14ac:dyDescent="0.25">
      <c r="AO91"/>
    </row>
    <row r="92" spans="41:41" x14ac:dyDescent="0.25">
      <c r="AO92"/>
    </row>
    <row r="93" spans="41:41" x14ac:dyDescent="0.25">
      <c r="AO93"/>
    </row>
    <row r="94" spans="41:41" x14ac:dyDescent="0.25">
      <c r="AO94"/>
    </row>
    <row r="95" spans="41:41" x14ac:dyDescent="0.25">
      <c r="AO95"/>
    </row>
    <row r="96" spans="41:41" x14ac:dyDescent="0.25">
      <c r="AO96"/>
    </row>
    <row r="97" spans="41:41" x14ac:dyDescent="0.25">
      <c r="AO97"/>
    </row>
    <row r="98" spans="41:41" x14ac:dyDescent="0.25">
      <c r="AO98"/>
    </row>
    <row r="99" spans="41:41" x14ac:dyDescent="0.25">
      <c r="AO99"/>
    </row>
    <row r="100" spans="41:41" x14ac:dyDescent="0.25">
      <c r="AO100"/>
    </row>
    <row r="101" spans="41:41" x14ac:dyDescent="0.25">
      <c r="AO101"/>
    </row>
    <row r="102" spans="41:41" x14ac:dyDescent="0.25">
      <c r="AO102"/>
    </row>
    <row r="103" spans="41:41" x14ac:dyDescent="0.25">
      <c r="AO103"/>
    </row>
    <row r="104" spans="41:41" x14ac:dyDescent="0.25">
      <c r="AO104"/>
    </row>
    <row r="105" spans="41:41" x14ac:dyDescent="0.25">
      <c r="AO105"/>
    </row>
    <row r="106" spans="41:41" x14ac:dyDescent="0.25">
      <c r="AO106"/>
    </row>
    <row r="107" spans="41:41" x14ac:dyDescent="0.25">
      <c r="AO107"/>
    </row>
    <row r="108" spans="41:41" x14ac:dyDescent="0.25">
      <c r="AO108"/>
    </row>
    <row r="109" spans="41:41" x14ac:dyDescent="0.25">
      <c r="AO109"/>
    </row>
    <row r="110" spans="41:41" x14ac:dyDescent="0.25">
      <c r="AO110"/>
    </row>
    <row r="111" spans="41:41" x14ac:dyDescent="0.25">
      <c r="AO111"/>
    </row>
    <row r="112" spans="41:41" x14ac:dyDescent="0.25">
      <c r="AO112"/>
    </row>
    <row r="113" spans="41:41" x14ac:dyDescent="0.25">
      <c r="AO113"/>
    </row>
    <row r="114" spans="41:41" x14ac:dyDescent="0.25">
      <c r="AO114"/>
    </row>
    <row r="115" spans="41:41" x14ac:dyDescent="0.25">
      <c r="AO115"/>
    </row>
    <row r="116" spans="41:41" x14ac:dyDescent="0.25">
      <c r="AO116"/>
    </row>
    <row r="117" spans="41:41" x14ac:dyDescent="0.25">
      <c r="AO117"/>
    </row>
    <row r="118" spans="41:41" x14ac:dyDescent="0.25">
      <c r="AO118"/>
    </row>
    <row r="119" spans="41:41" x14ac:dyDescent="0.25">
      <c r="AO119"/>
    </row>
    <row r="120" spans="41:41" x14ac:dyDescent="0.25">
      <c r="AO120"/>
    </row>
    <row r="121" spans="41:41" x14ac:dyDescent="0.25">
      <c r="AO121"/>
    </row>
    <row r="122" spans="41:41" x14ac:dyDescent="0.25">
      <c r="AO122"/>
    </row>
    <row r="123" spans="41:41" x14ac:dyDescent="0.25">
      <c r="AO123"/>
    </row>
    <row r="124" spans="41:41" x14ac:dyDescent="0.25">
      <c r="AO124"/>
    </row>
    <row r="125" spans="41:41" x14ac:dyDescent="0.25">
      <c r="AO125"/>
    </row>
    <row r="126" spans="41:41" x14ac:dyDescent="0.25">
      <c r="AO126"/>
    </row>
    <row r="127" spans="41:41" x14ac:dyDescent="0.25">
      <c r="AO127"/>
    </row>
    <row r="128" spans="41:41" x14ac:dyDescent="0.25">
      <c r="AO128"/>
    </row>
    <row r="129" spans="41:41" x14ac:dyDescent="0.25">
      <c r="AO129"/>
    </row>
    <row r="130" spans="41:41" x14ac:dyDescent="0.25">
      <c r="AO130"/>
    </row>
    <row r="131" spans="41:41" x14ac:dyDescent="0.25">
      <c r="AO131"/>
    </row>
    <row r="132" spans="41:41" x14ac:dyDescent="0.25">
      <c r="AO132"/>
    </row>
    <row r="133" spans="41:41" x14ac:dyDescent="0.25">
      <c r="AO133"/>
    </row>
    <row r="134" spans="41:41" x14ac:dyDescent="0.25">
      <c r="AO134"/>
    </row>
    <row r="135" spans="41:41" x14ac:dyDescent="0.25">
      <c r="AO135"/>
    </row>
    <row r="136" spans="41:41" x14ac:dyDescent="0.25">
      <c r="AO136"/>
    </row>
    <row r="137" spans="41:41" x14ac:dyDescent="0.25">
      <c r="AO137"/>
    </row>
    <row r="138" spans="41:41" x14ac:dyDescent="0.25">
      <c r="AO138"/>
    </row>
    <row r="139" spans="41:41" x14ac:dyDescent="0.25">
      <c r="AO139"/>
    </row>
    <row r="140" spans="41:41" x14ac:dyDescent="0.25">
      <c r="AO140"/>
    </row>
    <row r="141" spans="41:41" x14ac:dyDescent="0.25">
      <c r="AO141"/>
    </row>
    <row r="142" spans="41:41" x14ac:dyDescent="0.25">
      <c r="AO142"/>
    </row>
    <row r="143" spans="41:41" x14ac:dyDescent="0.25">
      <c r="AO143"/>
    </row>
    <row r="144" spans="41:41" x14ac:dyDescent="0.25">
      <c r="AO144"/>
    </row>
    <row r="145" spans="41:41" x14ac:dyDescent="0.25">
      <c r="AO145"/>
    </row>
    <row r="146" spans="41:41" x14ac:dyDescent="0.25">
      <c r="AO146"/>
    </row>
    <row r="147" spans="41:41" x14ac:dyDescent="0.25">
      <c r="AO147"/>
    </row>
    <row r="148" spans="41:41" x14ac:dyDescent="0.25">
      <c r="AO148"/>
    </row>
    <row r="149" spans="41:41" x14ac:dyDescent="0.25">
      <c r="AO149"/>
    </row>
    <row r="150" spans="41:41" x14ac:dyDescent="0.25">
      <c r="AO150"/>
    </row>
    <row r="151" spans="41:41" x14ac:dyDescent="0.25">
      <c r="AO151"/>
    </row>
    <row r="152" spans="41:41" x14ac:dyDescent="0.25">
      <c r="AO152"/>
    </row>
    <row r="153" spans="41:41" x14ac:dyDescent="0.25">
      <c r="AO153"/>
    </row>
    <row r="154" spans="41:41" x14ac:dyDescent="0.25">
      <c r="AO154"/>
    </row>
  </sheetData>
  <pageMargins left="0.7" right="0.7" top="0.75" bottom="0.75" header="0.3" footer="0.3"/>
  <pageSetup paperSize="9" scale="47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ORDEN DE CUARENTENA</vt:lpstr>
      <vt:lpstr>ANEXO</vt:lpstr>
      <vt:lpstr>sp. peces</vt:lpstr>
      <vt:lpstr>sp.cnidaria</vt:lpstr>
      <vt:lpstr>AMBIENTE</vt:lpstr>
      <vt:lpstr>Acuario (Arribado - mortalidad)</vt:lpstr>
      <vt:lpstr>Tratamientos-Eventos</vt:lpstr>
      <vt:lpstr>Resumen de cuarentena</vt:lpstr>
      <vt:lpstr>IMP-PT2</vt:lpstr>
      <vt:lpstr>Levantamiento</vt:lpstr>
      <vt:lpstr>DatosInspeccion</vt:lpstr>
      <vt:lpstr>DatosAcDia</vt:lpstr>
      <vt:lpstr>Gráfica mortalidad</vt:lpstr>
      <vt:lpstr>'Acuario (Arribado - mortalidad)'!Área_de_impresión</vt:lpstr>
      <vt:lpstr>ANEXO!Área_de_impresión</vt:lpstr>
      <vt:lpstr>DatosInspeccion!Área_de_impresión</vt:lpstr>
      <vt:lpstr>'Gráfica mortalidad'!Área_de_impresión</vt:lpstr>
      <vt:lpstr>'IMP-PT2'!Área_de_impresión</vt:lpstr>
      <vt:lpstr>Levantamiento!Área_de_impresión</vt:lpstr>
      <vt:lpstr>'ORDEN DE CUARENTENA'!Área_de_impresión</vt:lpstr>
      <vt:lpstr>'Resumen de cuarentena'!Área_de_impresión</vt:lpstr>
      <vt:lpstr>'Tratamientos-Eventos'!Área_de_impresión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Silva</dc:creator>
  <cp:lastModifiedBy>SILVA LANDEROS, PABLO ANDRES</cp:lastModifiedBy>
  <cp:lastPrinted>2025-03-19T14:39:17Z</cp:lastPrinted>
  <dcterms:created xsi:type="dcterms:W3CDTF">2021-01-18T16:22:34Z</dcterms:created>
  <dcterms:modified xsi:type="dcterms:W3CDTF">2026-10-19T20:26:04Z</dcterms:modified>
</cp:coreProperties>
</file>