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05" yWindow="-105" windowWidth="23250" windowHeight="12450" tabRatio="290"/>
  </bookViews>
  <sheets>
    <sheet name="ERIZO X-XI" sheetId="1" r:id="rId1"/>
    <sheet name="Datos DA" sheetId="2" state="hidden" r:id="rId2"/>
    <sheet name="Web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 l="1"/>
  <c r="H14" i="1" l="1"/>
  <c r="H12" i="1"/>
  <c r="I12" i="1" l="1"/>
  <c r="J12" i="1" l="1"/>
  <c r="H11" i="1" l="1"/>
  <c r="J14" i="1" l="1"/>
  <c r="G11" i="1" l="1"/>
  <c r="N5" i="3" l="1"/>
  <c r="O5" i="3"/>
  <c r="K5" i="3"/>
  <c r="H5" i="3"/>
  <c r="J5" i="3" s="1"/>
  <c r="I15" i="1"/>
  <c r="L4" i="3"/>
  <c r="M5" i="3" l="1"/>
  <c r="L5" i="3"/>
  <c r="K6" i="3"/>
  <c r="K4" i="3"/>
  <c r="H6" i="3"/>
  <c r="J6" i="3" s="1"/>
  <c r="H4" i="3"/>
  <c r="J4" i="3" s="1"/>
  <c r="M4" i="3"/>
  <c r="I14" i="1"/>
  <c r="M6" i="3" l="1"/>
  <c r="L6" i="3"/>
  <c r="J9" i="1" l="1"/>
  <c r="H3" i="3" l="1"/>
  <c r="H2" i="3"/>
  <c r="K3" i="3"/>
  <c r="K2" i="3"/>
  <c r="O2" i="3" l="1"/>
  <c r="N4" i="3"/>
  <c r="N3" i="3"/>
  <c r="N2" i="3"/>
  <c r="I9" i="1"/>
  <c r="J11" i="1" l="1"/>
  <c r="I10" i="1"/>
  <c r="O6" i="3" l="1"/>
  <c r="N6" i="3"/>
  <c r="O4" i="3"/>
  <c r="O3" i="3"/>
  <c r="J3" i="3"/>
  <c r="E7" i="2"/>
  <c r="J8" i="2"/>
  <c r="D8" i="2"/>
  <c r="C6" i="2"/>
  <c r="E6" i="2" s="1"/>
  <c r="J16" i="1"/>
  <c r="E8" i="2" l="1"/>
  <c r="M3" i="3"/>
  <c r="L3" i="3"/>
  <c r="C8" i="2"/>
  <c r="J15" i="1" l="1"/>
  <c r="J10" i="1"/>
  <c r="I11" i="1" l="1"/>
  <c r="J2" i="3"/>
  <c r="L2" i="3" s="1"/>
  <c r="I16" i="1"/>
  <c r="M2" i="3" l="1"/>
</calcChain>
</file>

<file path=xl/comments1.xml><?xml version="1.0" encoding="utf-8"?>
<comments xmlns="http://schemas.openxmlformats.org/spreadsheetml/2006/main">
  <authors>
    <author>rgarcia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<sst xmlns="http://schemas.openxmlformats.org/spreadsheetml/2006/main" count="96" uniqueCount="60">
  <si>
    <t>CIERRE</t>
  </si>
  <si>
    <t>-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</si>
  <si>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</si>
  <si>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</si>
  <si>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</si>
  <si>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</si>
  <si>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</si>
  <si>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</si>
  <si>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</si>
  <si>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</si>
  <si>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</si>
  <si>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</si>
  <si>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</si>
  <si>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</si>
  <si>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</si>
  <si>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</si>
  <si>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</si>
  <si>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</si>
  <si>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</si>
  <si>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</si>
  <si>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</si>
  <si>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</si>
  <si>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</si>
  <si>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</si>
  <si>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XI</t>
  </si>
  <si>
    <t>nm_asignatariocc_organizacion_titular_area</t>
  </si>
  <si>
    <t xml:space="preserve">REGION </t>
  </si>
  <si>
    <t>zonacontrol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</si>
  <si>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</si>
  <si>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</si>
  <si>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</si>
  <si>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</si>
  <si>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</si>
  <si>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 xml:space="preserve">BUZOS-RECOLECTORES XI REGION </t>
  </si>
  <si>
    <t>BUZOS-RECOLECTORES  X REGION ESTIVAL</t>
  </si>
  <si>
    <t>BUZOS-RECOLECTORES XI REGION ESTIVAL</t>
  </si>
  <si>
    <t xml:space="preserve">BUZOS-RECOLECTORES X REGION </t>
  </si>
  <si>
    <t>año</t>
  </si>
  <si>
    <t>mensaje</t>
  </si>
  <si>
    <t xml:space="preserve">Cuota Región de Los Lagos </t>
  </si>
  <si>
    <t>Los Lagos</t>
  </si>
  <si>
    <t>Aysén</t>
  </si>
  <si>
    <t>Zona contigua</t>
  </si>
  <si>
    <t>ZONA CONTIGUA</t>
  </si>
  <si>
    <t>ZONA CONTIGUA X-XI REGION</t>
  </si>
  <si>
    <t>ZC X-XI</t>
  </si>
  <si>
    <t xml:space="preserve">Cuota  Región Aysén </t>
  </si>
  <si>
    <t>RECURSO</t>
  </si>
  <si>
    <t>REGIÓN</t>
  </si>
  <si>
    <t>PERIODO</t>
  </si>
  <si>
    <t>CUOTA ASIGNADA</t>
  </si>
  <si>
    <t>CAPTURA</t>
  </si>
  <si>
    <t>SALDO</t>
  </si>
  <si>
    <t>CONSUMO %</t>
  </si>
  <si>
    <t xml:space="preserve"> </t>
  </si>
  <si>
    <t xml:space="preserve">Total Cuota Estival Global </t>
  </si>
  <si>
    <t xml:space="preserve">Total Cuota Global </t>
  </si>
  <si>
    <t>16 Ene-28 Feb</t>
  </si>
  <si>
    <t>Dec. Ex. N° Establece cuota estival de  ton</t>
  </si>
  <si>
    <t>RESUMEN ANUAL CONSUMO DE CUOTA ERIZO X - XI REGION,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</si>
</sst>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  <numFmt numFmtId="173" formatCode="##.\ 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83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1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0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0" fontId="31" fillId="29" borderId="0" xfId="0" applyFont="1" applyFill="1"/>
    <xf numFmtId="172" fontId="27" fillId="0" borderId="7" xfId="0" applyNumberFormat="1" applyFont="1" applyBorder="1" applyAlignment="1">
      <alignment horizontal="center" vertical="center"/>
    </xf>
    <xf numFmtId="10" fontId="27" fillId="0" borderId="7" xfId="1" applyNumberFormat="1" applyFont="1" applyFill="1" applyBorder="1" applyAlignment="1">
      <alignment horizontal="center" vertical="center"/>
    </xf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1" fontId="27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171" fontId="28" fillId="32" borderId="7" xfId="0" applyNumberFormat="1" applyFont="1" applyFill="1" applyBorder="1" applyAlignment="1">
      <alignment horizontal="center" vertical="center" wrapText="1"/>
    </xf>
    <xf numFmtId="170" fontId="28" fillId="32" borderId="7" xfId="0" applyNumberFormat="1" applyFont="1" applyFill="1" applyBorder="1" applyAlignment="1">
      <alignment horizontal="center" vertical="center" wrapText="1"/>
    </xf>
    <xf numFmtId="10" fontId="28" fillId="32" borderId="7" xfId="1" applyNumberFormat="1" applyFont="1" applyFill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center"/>
    </xf>
    <xf numFmtId="2" fontId="27" fillId="24" borderId="7" xfId="0" applyNumberFormat="1" applyFont="1" applyFill="1" applyBorder="1" applyAlignment="1">
      <alignment horizontal="center" vertical="center"/>
    </xf>
    <xf numFmtId="0" fontId="27" fillId="24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7" fillId="29" borderId="0" xfId="0" applyNumberFormat="1" applyFont="1" applyFill="1"/>
    <xf numFmtId="0" fontId="33" fillId="31" borderId="1" xfId="0" applyFont="1" applyFill="1" applyBorder="1" applyAlignment="1">
      <alignment horizontal="center" vertical="center"/>
    </xf>
    <xf numFmtId="0" fontId="33" fillId="31" borderId="2" xfId="0" applyFont="1" applyFill="1" applyBorder="1" applyAlignment="1">
      <alignment horizontal="center" vertical="center"/>
    </xf>
    <xf numFmtId="0" fontId="33" fillId="31" borderId="3" xfId="0" applyFont="1" applyFill="1" applyBorder="1" applyAlignment="1">
      <alignment horizontal="center" vertical="center"/>
    </xf>
    <xf numFmtId="0" fontId="33" fillId="31" borderId="4" xfId="0" applyFont="1" applyFill="1" applyBorder="1" applyAlignment="1">
      <alignment horizontal="center" vertical="center"/>
    </xf>
    <xf numFmtId="0" fontId="33" fillId="31" borderId="0" xfId="0" applyFont="1" applyFill="1" applyAlignment="1">
      <alignment horizontal="center" vertical="center"/>
    </xf>
    <xf numFmtId="0" fontId="33" fillId="31" borderId="19" xfId="0" applyFont="1" applyFill="1" applyBorder="1" applyAlignment="1">
      <alignment horizontal="center" vertical="center"/>
    </xf>
    <xf numFmtId="169" fontId="33" fillId="31" borderId="5" xfId="0" applyNumberFormat="1" applyFont="1" applyFill="1" applyBorder="1" applyAlignment="1">
      <alignment horizontal="center" vertical="center"/>
    </xf>
    <xf numFmtId="169" fontId="33" fillId="31" borderId="20" xfId="0" applyNumberFormat="1" applyFont="1" applyFill="1" applyBorder="1" applyAlignment="1">
      <alignment horizontal="center" vertical="center"/>
    </xf>
    <xf numFmtId="169" fontId="33" fillId="31" borderId="6" xfId="0" applyNumberFormat="1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10" fontId="27" fillId="0" borderId="7" xfId="1" applyNumberFormat="1" applyFont="1" applyFill="1" applyBorder="1" applyAlignment="1">
      <alignment horizontal="center" vertical="center"/>
    </xf>
    <xf numFmtId="172" fontId="27" fillId="0" borderId="7" xfId="0" applyNumberFormat="1" applyFont="1" applyBorder="1" applyAlignment="1">
      <alignment horizontal="center" vertical="center"/>
    </xf>
    <xf numFmtId="171" fontId="28" fillId="0" borderId="18" xfId="0" applyNumberFormat="1" applyFont="1" applyBorder="1" applyAlignment="1">
      <alignment horizontal="center" vertical="center"/>
    </xf>
    <xf numFmtId="171" fontId="28" fillId="0" borderId="21" xfId="0" applyNumberFormat="1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</cellXfs>
  <cellStyles count="41710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xcel Built-in Normal" xfId="573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3" xfId="6076"/>
    <cellStyle name="Normal 10 4" xfId="6077"/>
    <cellStyle name="Normal 10 5" xfId="6078"/>
    <cellStyle name="Normal 10 6" xfId="6079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5" xfId="6172"/>
    <cellStyle name="Normal 11 6" xfId="6173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2" xfId="6218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2" xfId="6300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3" xfId="6928"/>
    <cellStyle name="Normal 2 11 2 4" xfId="6929"/>
    <cellStyle name="Normal 2 11 2 5" xfId="693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6" xfId="7876"/>
    <cellStyle name="Normal 2 17" xfId="7877"/>
    <cellStyle name="Normal 2 18" xfId="7878"/>
    <cellStyle name="Normal 2 19" xfId="7879"/>
    <cellStyle name="Normal 2 2" xfId="7880"/>
    <cellStyle name="Normal 2 2 10" xfId="7881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3" xfId="7918"/>
    <cellStyle name="Normal 2 2 11 2 2 4" xfId="7919"/>
    <cellStyle name="Normal 2 2 11 2 2 5" xfId="792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3" xfId="8225"/>
    <cellStyle name="Normal 2 2 11 4" xfId="8226"/>
    <cellStyle name="Normal 2 2 11 5" xfId="8227"/>
    <cellStyle name="Normal 2 2 11 6" xfId="8228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3" xfId="8292"/>
    <cellStyle name="Normal 2 2 14" xfId="8293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3" xfId="8311"/>
    <cellStyle name="Normal 2 2 15 4" xfId="8312"/>
    <cellStyle name="Normal 2 2 15 5" xfId="8313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4" xfId="9181"/>
    <cellStyle name="Normal 2 2 2 15" xfId="9182"/>
    <cellStyle name="Normal 2 2 2 16" xfId="9183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1" xfId="9266"/>
    <cellStyle name="Normal 2 2 2 2 12" xfId="9267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3" xfId="9285"/>
    <cellStyle name="Normal 2 2 2 2 13 4" xfId="9286"/>
    <cellStyle name="Normal 2 2 2 2 13 5" xfId="9287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3" xfId="9706"/>
    <cellStyle name="Normal 2 2 2 2 2 2 2 2 2 4" xfId="9707"/>
    <cellStyle name="Normal 2 2 2 2 2 2 2 2 2 5" xfId="9708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3" xfId="10013"/>
    <cellStyle name="Normal 2 2 2 2 2 2 2 4" xfId="10014"/>
    <cellStyle name="Normal 2 2 2 2 2 2 2 5" xfId="10015"/>
    <cellStyle name="Normal 2 2 2 2 2 2 2 6" xfId="100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4" xfId="10080"/>
    <cellStyle name="Normal 2 2 2 2 2 2 5" xfId="10081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3" xfId="10099"/>
    <cellStyle name="Normal 2 2 2 2 2 2 6 4" xfId="10100"/>
    <cellStyle name="Normal 2 2 2 2 2 2 6 5" xfId="1010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3" xfId="10747"/>
    <cellStyle name="Normal 2 2 2 2 2 3 2 4" xfId="10748"/>
    <cellStyle name="Normal 2 2 2 2 2 3 2 5" xfId="10749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7" xfId="11615"/>
    <cellStyle name="Normal 2 2 2 2 2 8" xfId="11616"/>
    <cellStyle name="Normal 2 2 2 2 2 9" xfId="11617"/>
    <cellStyle name="Normal 2 2 2 2 3" xfId="11618"/>
    <cellStyle name="Normal 2 2 2 2 4" xfId="11619"/>
    <cellStyle name="Normal 2 2 2 2 5" xfId="11620"/>
    <cellStyle name="Normal 2 2 2 2 6" xfId="11621"/>
    <cellStyle name="Normal 2 2 2 2 7" xfId="11622"/>
    <cellStyle name="Normal 2 2 2 2 8" xfId="11623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3" xfId="11660"/>
    <cellStyle name="Normal 2 2 2 2 9 2 2 4" xfId="11661"/>
    <cellStyle name="Normal 2 2 2 2 9 2 2 5" xfId="1166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3" xfId="11967"/>
    <cellStyle name="Normal 2 2 2 2 9 4" xfId="11968"/>
    <cellStyle name="Normal 2 2 2 2 9 5" xfId="11969"/>
    <cellStyle name="Normal 2 2 2 2 9 6" xfId="11970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3" xfId="12449"/>
    <cellStyle name="Normal 2 2 2 3 2 2 2 4" xfId="12450"/>
    <cellStyle name="Normal 2 2 2 3 2 2 2 5" xfId="12451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7" xfId="13400"/>
    <cellStyle name="Normal 2 2 2 3 2 8" xfId="13401"/>
    <cellStyle name="Normal 2 2 2 3 2 9" xfId="13402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3" xfId="13439"/>
    <cellStyle name="Normal 2 2 2 3 3 2 2 4" xfId="13440"/>
    <cellStyle name="Normal 2 2 2 3 3 2 2 5" xfId="1344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3" xfId="13746"/>
    <cellStyle name="Normal 2 2 2 3 3 4" xfId="13747"/>
    <cellStyle name="Normal 2 2 2 3 3 5" xfId="13748"/>
    <cellStyle name="Normal 2 2 2 3 3 6" xfId="13749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5" xfId="13813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3" xfId="13831"/>
    <cellStyle name="Normal 2 2 2 3 6 4" xfId="13832"/>
    <cellStyle name="Normal 2 2 2 3 6 5" xfId="13833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3" xfId="14876"/>
    <cellStyle name="Normal 2 2 2 9 2 4" xfId="14877"/>
    <cellStyle name="Normal 2 2 2 9 2 5" xfId="14878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3" xfId="15390"/>
    <cellStyle name="Normal 2 2 4 2 2 2 2 4" xfId="15391"/>
    <cellStyle name="Normal 2 2 4 2 2 2 2 5" xfId="15392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3" xfId="15697"/>
    <cellStyle name="Normal 2 2 4 2 2 4" xfId="15698"/>
    <cellStyle name="Normal 2 2 4 2 2 5" xfId="15699"/>
    <cellStyle name="Normal 2 2 4 2 2 6" xfId="15700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4" xfId="15764"/>
    <cellStyle name="Normal 2 2 4 2 5" xfId="15765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3" xfId="15783"/>
    <cellStyle name="Normal 2 2 4 2 6 4" xfId="15784"/>
    <cellStyle name="Normal 2 2 4 2 6 5" xfId="1578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3" xfId="16431"/>
    <cellStyle name="Normal 2 2 4 3 2 4" xfId="16432"/>
    <cellStyle name="Normal 2 2 4 3 2 5" xfId="16433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7" xfId="17299"/>
    <cellStyle name="Normal 2 2 4 8" xfId="17300"/>
    <cellStyle name="Normal 2 2 4 9" xfId="17301"/>
    <cellStyle name="Normal 2 2 5" xfId="17302"/>
    <cellStyle name="Normal 2 2 6" xfId="17303"/>
    <cellStyle name="Normal 2 2 7" xfId="17304"/>
    <cellStyle name="Normal 2 2 8" xfId="17305"/>
    <cellStyle name="Normal 2 2 9" xfId="17306"/>
    <cellStyle name="Normal 2 20" xfId="17307"/>
    <cellStyle name="Normal 2 21" xfId="17308"/>
    <cellStyle name="Normal 2 22" xfId="17309"/>
    <cellStyle name="Normal 2 3" xfId="17310"/>
    <cellStyle name="Normal 2 3 10" xfId="17311"/>
    <cellStyle name="Normal 2 3 11" xfId="17312"/>
    <cellStyle name="Normal 2 3 12" xfId="17313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3" xfId="17331"/>
    <cellStyle name="Normal 2 3 13 4" xfId="17332"/>
    <cellStyle name="Normal 2 3 13 5" xfId="17333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4" xfId="18203"/>
    <cellStyle name="Normal 2 3 2 15" xfId="18204"/>
    <cellStyle name="Normal 2 3 2 16" xfId="18205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3" xfId="18704"/>
    <cellStyle name="Normal 2 3 2 2 2 2 2 4" xfId="18705"/>
    <cellStyle name="Normal 2 3 2 2 2 2 2 5" xfId="18706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7" xfId="19655"/>
    <cellStyle name="Normal 2 3 2 2 2 8" xfId="19656"/>
    <cellStyle name="Normal 2 3 2 2 2 9" xfId="19657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3" xfId="19694"/>
    <cellStyle name="Normal 2 3 2 2 3 2 2 4" xfId="19695"/>
    <cellStyle name="Normal 2 3 2 2 3 2 2 5" xfId="1969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3" xfId="20001"/>
    <cellStyle name="Normal 2 3 2 2 3 4" xfId="20002"/>
    <cellStyle name="Normal 2 3 2 2 3 5" xfId="20003"/>
    <cellStyle name="Normal 2 3 2 2 3 6" xfId="20004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5" xfId="20068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3" xfId="20086"/>
    <cellStyle name="Normal 2 3 2 2 6 4" xfId="20087"/>
    <cellStyle name="Normal 2 3 2 2 6 5" xfId="20088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3" xfId="21221"/>
    <cellStyle name="Normal 2 3 2 9 2 4" xfId="21222"/>
    <cellStyle name="Normal 2 3 2 9 2 5" xfId="21223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3" xfId="21736"/>
    <cellStyle name="Normal 2 3 3 2 2 2 2 4" xfId="21737"/>
    <cellStyle name="Normal 2 3 3 2 2 2 2 5" xfId="21738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3" xfId="22043"/>
    <cellStyle name="Normal 2 3 3 2 2 4" xfId="22044"/>
    <cellStyle name="Normal 2 3 3 2 2 5" xfId="22045"/>
    <cellStyle name="Normal 2 3 3 2 2 6" xfId="22046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4" xfId="22110"/>
    <cellStyle name="Normal 2 3 3 2 5" xfId="22111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3" xfId="22129"/>
    <cellStyle name="Normal 2 3 3 2 6 4" xfId="22130"/>
    <cellStyle name="Normal 2 3 3 2 6 5" xfId="22131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3" xfId="22774"/>
    <cellStyle name="Normal 2 3 3 3 2 4" xfId="22775"/>
    <cellStyle name="Normal 2 3 3 3 2 5" xfId="22776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7" xfId="23642"/>
    <cellStyle name="Normal 2 3 3 8" xfId="23643"/>
    <cellStyle name="Normal 2 3 3 9" xfId="23644"/>
    <cellStyle name="Normal 2 3 4" xfId="23645"/>
    <cellStyle name="Normal 2 3 5" xfId="23646"/>
    <cellStyle name="Normal 2 3 6" xfId="23647"/>
    <cellStyle name="Normal 2 3 7" xfId="23648"/>
    <cellStyle name="Normal 2 3 8" xfId="23649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3" xfId="23686"/>
    <cellStyle name="Normal 2 3 9 2 2 4" xfId="23687"/>
    <cellStyle name="Normal 2 3 9 2 2 5" xfId="23688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3" xfId="23993"/>
    <cellStyle name="Normal 2 3 9 4" xfId="23994"/>
    <cellStyle name="Normal 2 3 9 5" xfId="23995"/>
    <cellStyle name="Normal 2 3 9 6" xfId="23996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3" xfId="24489"/>
    <cellStyle name="Normal 2 4 2 2 2 4" xfId="24490"/>
    <cellStyle name="Normal 2 4 2 2 2 5" xfId="24491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7" xfId="25437"/>
    <cellStyle name="Normal 2 4 2 8" xfId="25438"/>
    <cellStyle name="Normal 2 4 2 9" xfId="2543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3" xfId="25478"/>
    <cellStyle name="Normal 2 4 3 2 2 4" xfId="25479"/>
    <cellStyle name="Normal 2 4 3 2 2 5" xfId="25480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3" xfId="25785"/>
    <cellStyle name="Normal 2 4 3 4" xfId="25786"/>
    <cellStyle name="Normal 2 4 3 5" xfId="25787"/>
    <cellStyle name="Normal 2 4 3 6" xfId="2578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5" xfId="2585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3" xfId="25870"/>
    <cellStyle name="Normal 2 4 6 4" xfId="25871"/>
    <cellStyle name="Normal 2 4 6 5" xfId="25872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4" xfId="27293"/>
    <cellStyle name="Normal 3 5" xfId="27294"/>
    <cellStyle name="Normal 3 6" xfId="27295"/>
    <cellStyle name="Normal 3 7" xfId="27296"/>
    <cellStyle name="Normal 3 8" xfId="2729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2" xfId="27544"/>
    <cellStyle name="Normal 33 2 10" xfId="27545"/>
    <cellStyle name="Normal 33 2 10 2" xfId="27546"/>
    <cellStyle name="Normal 33 2 11" xfId="27547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4" xfId="31034"/>
    <cellStyle name="Normal 8 5" xfId="31035"/>
    <cellStyle name="Normal 8 6" xfId="31036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Web" xfId="41709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2" xfId="35870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3"/>
  <sheetViews>
    <sheetView tabSelected="1" zoomScale="85" zoomScaleNormal="85" workbookViewId="0">
      <selection activeCell="H11" sqref="H11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59" t="s">
        <v>59</v>
      </c>
      <c r="D3" s="60"/>
      <c r="E3" s="60"/>
      <c r="F3" s="60"/>
      <c r="G3" s="60"/>
      <c r="H3" s="60"/>
      <c r="I3" s="60"/>
      <c r="J3" s="60"/>
      <c r="K3" s="61"/>
    </row>
    <row r="4" spans="2:11" s="25" customFormat="1" ht="11.45" customHeight="1">
      <c r="C4" s="62"/>
      <c r="D4" s="63"/>
      <c r="E4" s="63"/>
      <c r="F4" s="63"/>
      <c r="G4" s="63"/>
      <c r="H4" s="63"/>
      <c r="I4" s="63"/>
      <c r="J4" s="63"/>
      <c r="K4" s="64"/>
    </row>
    <row r="5" spans="2:11" ht="15.6" customHeight="1">
      <c r="C5" s="62" t="s">
        <v>28</v>
      </c>
      <c r="D5" s="63"/>
      <c r="E5" s="63"/>
      <c r="F5" s="63"/>
      <c r="G5" s="63"/>
      <c r="H5" s="63"/>
      <c r="I5" s="63"/>
      <c r="J5" s="63"/>
      <c r="K5" s="64"/>
    </row>
    <row r="6" spans="2:11" ht="27" customHeight="1" thickBot="1">
      <c r="C6" s="65">
        <v>45270</v>
      </c>
      <c r="D6" s="66"/>
      <c r="E6" s="66"/>
      <c r="F6" s="66"/>
      <c r="G6" s="66"/>
      <c r="H6" s="66"/>
      <c r="I6" s="66"/>
      <c r="J6" s="66"/>
      <c r="K6" s="67"/>
    </row>
    <row r="7" spans="2:11" ht="8.4499999999999993" customHeight="1">
      <c r="J7" s="26"/>
    </row>
    <row r="8" spans="2:11" ht="25.5">
      <c r="C8" s="47" t="s">
        <v>47</v>
      </c>
      <c r="D8" s="47" t="s">
        <v>48</v>
      </c>
      <c r="E8" s="47" t="s">
        <v>43</v>
      </c>
      <c r="F8" s="47" t="s">
        <v>49</v>
      </c>
      <c r="G8" s="47" t="s">
        <v>50</v>
      </c>
      <c r="H8" s="47" t="s">
        <v>51</v>
      </c>
      <c r="I8" s="47" t="s">
        <v>52</v>
      </c>
      <c r="J8" s="48" t="s">
        <v>53</v>
      </c>
      <c r="K8" s="49" t="s">
        <v>0</v>
      </c>
    </row>
    <row r="9" spans="2:11" ht="40.15" customHeight="1">
      <c r="C9" s="68" t="s">
        <v>22</v>
      </c>
      <c r="D9" s="27" t="s">
        <v>31</v>
      </c>
      <c r="E9" s="28" t="s">
        <v>40</v>
      </c>
      <c r="F9" s="28" t="s">
        <v>57</v>
      </c>
      <c r="G9" s="44">
        <v>67.7</v>
      </c>
      <c r="H9" s="55">
        <v>13.984</v>
      </c>
      <c r="I9" s="31">
        <f>G9-H9</f>
        <v>53.716000000000001</v>
      </c>
      <c r="J9" s="32">
        <f>H9/G9</f>
        <v>0.20655834564254061</v>
      </c>
      <c r="K9" s="33" t="s">
        <v>1</v>
      </c>
    </row>
    <row r="10" spans="2:11" ht="40.15" customHeight="1">
      <c r="C10" s="68"/>
      <c r="D10" s="27" t="s">
        <v>32</v>
      </c>
      <c r="E10" s="28" t="s">
        <v>41</v>
      </c>
      <c r="F10" s="28" t="s">
        <v>57</v>
      </c>
      <c r="G10" s="44">
        <v>6.77</v>
      </c>
      <c r="H10" s="54">
        <v>0.13</v>
      </c>
      <c r="I10" s="53">
        <f>G10-H10</f>
        <v>6.64</v>
      </c>
      <c r="J10" s="32">
        <f>H10/G10</f>
        <v>1.9202363367799114E-2</v>
      </c>
      <c r="K10" s="34" t="s">
        <v>1</v>
      </c>
    </row>
    <row r="11" spans="2:11" ht="40.15" customHeight="1">
      <c r="C11" s="68"/>
      <c r="D11" s="69" t="s">
        <v>55</v>
      </c>
      <c r="E11" s="69"/>
      <c r="F11" s="47" t="s">
        <v>57</v>
      </c>
      <c r="G11" s="50">
        <f>G9+G10</f>
        <v>74.47</v>
      </c>
      <c r="H11" s="47">
        <f>SUM(H9:H10)</f>
        <v>14.114000000000001</v>
      </c>
      <c r="I11" s="51">
        <f>+G11-H11</f>
        <v>60.355999999999995</v>
      </c>
      <c r="J11" s="52">
        <f>+H11/G11</f>
        <v>0.18952598361756412</v>
      </c>
      <c r="K11" s="49" t="s">
        <v>1</v>
      </c>
    </row>
    <row r="12" spans="2:11" ht="44.25" customHeight="1">
      <c r="B12" s="35"/>
      <c r="C12" s="68"/>
      <c r="D12" s="70" t="s">
        <v>39</v>
      </c>
      <c r="E12" s="28" t="s">
        <v>40</v>
      </c>
      <c r="F12" s="28" t="s">
        <v>30</v>
      </c>
      <c r="G12" s="73">
        <v>7727.99</v>
      </c>
      <c r="H12" s="30">
        <f>8.767+6339.088+49.894+1.228</f>
        <v>6398.9769999999999</v>
      </c>
      <c r="I12" s="72">
        <f>+G12-(H12+H13)</f>
        <v>724.15200000000004</v>
      </c>
      <c r="J12" s="71">
        <f>(H12+H13)/G12</f>
        <v>0.90629490980190186</v>
      </c>
      <c r="K12" s="46" t="s">
        <v>1</v>
      </c>
    </row>
    <row r="13" spans="2:11" ht="44.25" customHeight="1">
      <c r="B13" s="35"/>
      <c r="C13" s="68"/>
      <c r="D13" s="70"/>
      <c r="E13" s="28" t="s">
        <v>42</v>
      </c>
      <c r="F13" s="45" t="s">
        <v>30</v>
      </c>
      <c r="G13" s="74"/>
      <c r="H13" s="30">
        <v>604.86099999999999</v>
      </c>
      <c r="I13" s="72"/>
      <c r="J13" s="71"/>
      <c r="K13" s="46" t="s">
        <v>1</v>
      </c>
    </row>
    <row r="14" spans="2:11" ht="40.15" customHeight="1">
      <c r="B14" s="35"/>
      <c r="C14" s="68"/>
      <c r="D14" s="27" t="s">
        <v>46</v>
      </c>
      <c r="E14" s="28" t="s">
        <v>41</v>
      </c>
      <c r="F14" s="28" t="s">
        <v>30</v>
      </c>
      <c r="G14" s="29">
        <v>6196.54</v>
      </c>
      <c r="H14" s="30">
        <f>3718.549+3.279</f>
        <v>3721.828</v>
      </c>
      <c r="I14" s="36">
        <f>+G14-H14</f>
        <v>2474.712</v>
      </c>
      <c r="J14" s="37">
        <f>(H14)/G14</f>
        <v>0.60063002901619289</v>
      </c>
      <c r="K14" s="33" t="s">
        <v>1</v>
      </c>
    </row>
    <row r="15" spans="2:11" ht="40.15" customHeight="1">
      <c r="B15" s="38"/>
      <c r="C15" s="68"/>
      <c r="D15" s="70" t="s">
        <v>2</v>
      </c>
      <c r="E15" s="70"/>
      <c r="F15" s="28" t="s">
        <v>30</v>
      </c>
      <c r="G15" s="29">
        <v>1</v>
      </c>
      <c r="H15" s="30"/>
      <c r="I15" s="39">
        <f>G15-H15</f>
        <v>1</v>
      </c>
      <c r="J15" s="32">
        <f t="shared" ref="J15" si="0">H15/G15</f>
        <v>0</v>
      </c>
      <c r="K15" s="33" t="s">
        <v>1</v>
      </c>
    </row>
    <row r="16" spans="2:11" ht="40.15" customHeight="1">
      <c r="B16" s="35"/>
      <c r="C16" s="68"/>
      <c r="D16" s="69" t="s">
        <v>56</v>
      </c>
      <c r="E16" s="69"/>
      <c r="F16" s="69"/>
      <c r="G16" s="50">
        <f>SUM(G12:G15)+G11</f>
        <v>13999.999999999998</v>
      </c>
      <c r="H16" s="57">
        <f>SUM(H12:H15)</f>
        <v>10725.665999999999</v>
      </c>
      <c r="I16" s="57">
        <f>+G16-H16</f>
        <v>3274.3339999999989</v>
      </c>
      <c r="J16" s="52">
        <f>+H16/G16</f>
        <v>0.76611899999999999</v>
      </c>
      <c r="K16" s="56" t="s">
        <v>1</v>
      </c>
    </row>
    <row r="17" spans="2:10" hidden="1">
      <c r="B17" s="35"/>
      <c r="J17" s="58">
        <v>1</v>
      </c>
    </row>
    <row r="18" spans="2:10">
      <c r="B18" s="35"/>
      <c r="C18" s="40" t="s">
        <v>58</v>
      </c>
    </row>
    <row r="19" spans="2:10">
      <c r="C19" s="40" t="s">
        <v>54</v>
      </c>
    </row>
    <row r="20" spans="2:10">
      <c r="C20" s="40" t="s">
        <v>54</v>
      </c>
    </row>
    <row r="21" spans="2:10" ht="20.45" customHeight="1">
      <c r="C21" s="41" t="s">
        <v>54</v>
      </c>
    </row>
    <row r="22" spans="2:10" ht="19.5" customHeight="1"/>
    <row r="23" spans="2:10" ht="22.5" hidden="1" customHeight="1">
      <c r="C23" s="42" t="s">
        <v>3</v>
      </c>
      <c r="J23" s="43"/>
    </row>
  </sheetData>
  <mergeCells count="11">
    <mergeCell ref="C3:K4"/>
    <mergeCell ref="C5:K5"/>
    <mergeCell ref="C6:K6"/>
    <mergeCell ref="C9:C16"/>
    <mergeCell ref="D11:E11"/>
    <mergeCell ref="D15:E15"/>
    <mergeCell ref="D12:D13"/>
    <mergeCell ref="J12:J13"/>
    <mergeCell ref="I12:I13"/>
    <mergeCell ref="D16:F16"/>
    <mergeCell ref="G12:G13"/>
  </mergeCells>
  <conditionalFormatting sqref="J15">
    <cfRule type="dataBar" priority="9">
      <dataBar>
        <cfvo type="min"/>
        <cfvo type="max"/>
        <color rgb="FFFF555A"/>
      </dataBar>
    </cfRule>
  </conditionalFormatting>
  <conditionalFormatting sqref="J15">
    <cfRule type="dataBar" priority="5">
      <dataBar>
        <cfvo type="min"/>
        <cfvo type="max"/>
        <color theme="0"/>
      </dataBar>
    </cfRule>
  </conditionalFormatting>
  <conditionalFormatting sqref="J9:J10">
    <cfRule type="dataBar" priority="3">
      <dataBar>
        <cfvo type="min"/>
        <cfvo type="max"/>
        <color rgb="FF63C384"/>
      </dataBar>
    </cfRule>
  </conditionalFormatting>
  <conditionalFormatting sqref="J14:J15 J12">
    <cfRule type="dataBar" priority="11">
      <dataBar>
        <cfvo type="min"/>
        <cfvo type="max"/>
        <color rgb="FFFF555A"/>
      </dataBar>
    </cfRule>
  </conditionalFormatting>
  <conditionalFormatting sqref="J9:J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{B5A40864-D7CD-408B-8A49-CC72DB8B4BC7}</x14:id>
        </ext>
      </extLst>
    </cfRule>
  </conditionalFormatting>
  <conditionalFormatting sqref="J9:J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{53E4012D-7505-42D2-B3C7-C0F8722A36F7}</x14:id>
        </ext>
      </extLst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A40864-D7CD-408B-8A49-CC72DB8B4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J9:J16</xm:sqref>
        </x14:conditionalFormatting>
        <x14:conditionalFormatting xmlns:xm="http://schemas.microsoft.com/office/excel/2006/main">
          <x14:cfRule type="dataBar" id="{53E4012D-7505-42D2-B3C7-C0F8722A3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J9:J17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82" t="s">
        <v>4</v>
      </c>
      <c r="C1" s="82"/>
      <c r="D1" s="82"/>
      <c r="E1" s="82"/>
      <c r="H1" s="75" t="s">
        <v>5</v>
      </c>
      <c r="I1" s="75"/>
      <c r="J1" s="75"/>
      <c r="K1" s="75"/>
    </row>
    <row r="2" spans="2:11">
      <c r="B2" s="82"/>
      <c r="C2" s="82"/>
      <c r="D2" s="82"/>
      <c r="E2" s="82"/>
      <c r="H2" s="75"/>
      <c r="I2" s="75"/>
      <c r="J2" s="75"/>
      <c r="K2" s="75"/>
    </row>
    <row r="3" spans="2:11" ht="8.25" customHeight="1"/>
    <row r="4" spans="2:11" s="6" customFormat="1" ht="14.45" customHeight="1">
      <c r="B4" s="76" t="s">
        <v>7</v>
      </c>
      <c r="C4" s="78" t="s">
        <v>8</v>
      </c>
      <c r="D4" s="78"/>
      <c r="E4" s="80" t="s">
        <v>6</v>
      </c>
      <c r="H4" s="76" t="s">
        <v>7</v>
      </c>
      <c r="I4" s="78" t="s">
        <v>8</v>
      </c>
      <c r="J4" s="78"/>
      <c r="K4" s="79" t="s">
        <v>6</v>
      </c>
    </row>
    <row r="5" spans="2:11" s="6" customFormat="1">
      <c r="B5" s="77"/>
      <c r="C5" s="5">
        <v>10</v>
      </c>
      <c r="D5" s="5">
        <v>11</v>
      </c>
      <c r="E5" s="81"/>
      <c r="H5" s="77"/>
      <c r="I5" s="5">
        <v>10</v>
      </c>
      <c r="J5" s="5">
        <v>11</v>
      </c>
      <c r="K5" s="79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6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6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zoomScale="90" zoomScaleNormal="90" workbookViewId="0">
      <selection sqref="A1:Q6"/>
    </sheetView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9</v>
      </c>
      <c r="B1" s="21" t="s">
        <v>10</v>
      </c>
      <c r="C1" s="21" t="s">
        <v>27</v>
      </c>
      <c r="D1" s="21" t="s">
        <v>11</v>
      </c>
      <c r="E1" s="21" t="s">
        <v>25</v>
      </c>
      <c r="F1" s="21" t="s">
        <v>12</v>
      </c>
      <c r="G1" s="21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21</v>
      </c>
      <c r="P1" s="21" t="s">
        <v>37</v>
      </c>
      <c r="Q1" s="21" t="s">
        <v>38</v>
      </c>
    </row>
    <row r="2" spans="1:17" ht="12" customHeight="1">
      <c r="A2" s="14" t="s">
        <v>22</v>
      </c>
      <c r="B2" s="14" t="s">
        <v>23</v>
      </c>
      <c r="C2" s="22" t="s">
        <v>29</v>
      </c>
      <c r="D2" s="23" t="s">
        <v>26</v>
      </c>
      <c r="E2" s="23" t="s">
        <v>34</v>
      </c>
      <c r="F2" s="17">
        <v>44927</v>
      </c>
      <c r="G2" s="17">
        <v>44985</v>
      </c>
      <c r="H2" s="15">
        <f>+'ERIZO X-XI'!G9</f>
        <v>67.7</v>
      </c>
      <c r="I2" s="14"/>
      <c r="J2" s="15">
        <f>+H2+I2</f>
        <v>67.7</v>
      </c>
      <c r="K2" s="15">
        <f>+'ERIZO X-XI'!$H$9</f>
        <v>13.984</v>
      </c>
      <c r="L2" s="15">
        <f>+J2-K2</f>
        <v>53.716000000000001</v>
      </c>
      <c r="M2" s="16">
        <f>+K2/J2</f>
        <v>0.20655834564254061</v>
      </c>
      <c r="N2" s="17" t="str">
        <f>+'ERIZO X-XI'!K9</f>
        <v>-</v>
      </c>
      <c r="O2" s="18">
        <f>+'ERIZO X-XI'!C6</f>
        <v>45270</v>
      </c>
      <c r="P2" s="14">
        <v>2023</v>
      </c>
      <c r="Q2" s="14"/>
    </row>
    <row r="3" spans="1:17" ht="12" customHeight="1">
      <c r="A3" s="14" t="s">
        <v>22</v>
      </c>
      <c r="B3" s="14" t="s">
        <v>23</v>
      </c>
      <c r="C3" s="22" t="s">
        <v>24</v>
      </c>
      <c r="D3" s="23" t="s">
        <v>26</v>
      </c>
      <c r="E3" s="23" t="s">
        <v>35</v>
      </c>
      <c r="F3" s="17">
        <v>44927</v>
      </c>
      <c r="G3" s="17">
        <v>44985</v>
      </c>
      <c r="H3" s="15">
        <f>+'ERIZO X-XI'!G10</f>
        <v>6.77</v>
      </c>
      <c r="I3" s="14"/>
      <c r="J3" s="15">
        <f>+H3+I3</f>
        <v>6.77</v>
      </c>
      <c r="K3" s="15">
        <f>+'ERIZO X-XI'!H10</f>
        <v>0.13</v>
      </c>
      <c r="L3" s="15">
        <f>+J3-K3</f>
        <v>6.64</v>
      </c>
      <c r="M3" s="16">
        <f>+K3/J3</f>
        <v>1.9202363367799114E-2</v>
      </c>
      <c r="N3" s="17" t="str">
        <f>+'ERIZO X-XI'!K10</f>
        <v>-</v>
      </c>
      <c r="O3" s="18">
        <f>+'ERIZO X-XI'!$C$6</f>
        <v>45270</v>
      </c>
      <c r="P3" s="14">
        <v>2023</v>
      </c>
      <c r="Q3" s="14"/>
    </row>
    <row r="4" spans="1:17" ht="12" customHeight="1">
      <c r="A4" s="14" t="s">
        <v>22</v>
      </c>
      <c r="B4" s="14" t="s">
        <v>23</v>
      </c>
      <c r="C4" s="22" t="s">
        <v>29</v>
      </c>
      <c r="D4" s="23" t="s">
        <v>26</v>
      </c>
      <c r="E4" s="23" t="s">
        <v>36</v>
      </c>
      <c r="F4" s="17">
        <v>44986</v>
      </c>
      <c r="G4" s="17">
        <v>45230</v>
      </c>
      <c r="H4" s="15">
        <f>+'ERIZO X-XI'!G12</f>
        <v>7727.99</v>
      </c>
      <c r="I4" s="14"/>
      <c r="J4" s="15">
        <f>+H4+I4</f>
        <v>7727.99</v>
      </c>
      <c r="K4" s="15">
        <f>+'ERIZO X-XI'!H12</f>
        <v>6398.9769999999999</v>
      </c>
      <c r="L4" s="15">
        <f>+'ERIZO X-XI'!I12</f>
        <v>724.15200000000004</v>
      </c>
      <c r="M4" s="16">
        <f>+'ERIZO X-XI'!J12</f>
        <v>0.90629490980190186</v>
      </c>
      <c r="N4" s="17" t="str">
        <f>+'ERIZO X-XI'!K12</f>
        <v>-</v>
      </c>
      <c r="O4" s="18">
        <f>+'ERIZO X-XI'!$C$6</f>
        <v>45270</v>
      </c>
      <c r="P4" s="14">
        <v>2023</v>
      </c>
      <c r="Q4" s="14"/>
    </row>
    <row r="5" spans="1:17" ht="12" customHeight="1">
      <c r="A5" s="14" t="s">
        <v>22</v>
      </c>
      <c r="B5" s="14" t="s">
        <v>23</v>
      </c>
      <c r="C5" s="22" t="s">
        <v>45</v>
      </c>
      <c r="D5" s="23" t="s">
        <v>43</v>
      </c>
      <c r="E5" s="23" t="s">
        <v>44</v>
      </c>
      <c r="F5" s="17">
        <v>44986</v>
      </c>
      <c r="G5" s="17">
        <v>45230</v>
      </c>
      <c r="H5" s="15">
        <f>+'ERIZO X-XI'!G12</f>
        <v>7727.99</v>
      </c>
      <c r="I5" s="14"/>
      <c r="J5" s="15">
        <f>+H5+I5</f>
        <v>7727.99</v>
      </c>
      <c r="K5" s="15">
        <f>+'ERIZO X-XI'!H13</f>
        <v>604.86099999999999</v>
      </c>
      <c r="L5" s="15">
        <f>+'ERIZO X-XI'!I12</f>
        <v>724.15200000000004</v>
      </c>
      <c r="M5" s="16">
        <f>+K5/J5</f>
        <v>7.8268864219544793E-2</v>
      </c>
      <c r="N5" s="17" t="str">
        <f>+'ERIZO X-XI'!K13</f>
        <v>-</v>
      </c>
      <c r="O5" s="18">
        <f>+'ERIZO X-XI'!$C$6</f>
        <v>45270</v>
      </c>
      <c r="P5" s="14">
        <v>2023</v>
      </c>
      <c r="Q5" s="14"/>
    </row>
    <row r="6" spans="1:17" ht="12" customHeight="1">
      <c r="A6" s="14" t="s">
        <v>22</v>
      </c>
      <c r="B6" s="14" t="s">
        <v>23</v>
      </c>
      <c r="C6" s="22" t="s">
        <v>24</v>
      </c>
      <c r="D6" s="23" t="s">
        <v>26</v>
      </c>
      <c r="E6" s="23" t="s">
        <v>33</v>
      </c>
      <c r="F6" s="17">
        <v>44986</v>
      </c>
      <c r="G6" s="17">
        <v>45230</v>
      </c>
      <c r="H6" s="15">
        <f>+'ERIZO X-XI'!G14</f>
        <v>6196.54</v>
      </c>
      <c r="I6" s="14"/>
      <c r="J6" s="15">
        <f>+H6+I6</f>
        <v>6196.54</v>
      </c>
      <c r="K6" s="15">
        <f>+'ERIZO X-XI'!H14</f>
        <v>3721.828</v>
      </c>
      <c r="L6" s="15">
        <f t="shared" ref="L6" si="0">+J6-K6</f>
        <v>2474.712</v>
      </c>
      <c r="M6" s="16">
        <f>+K6/J6</f>
        <v>0.60063002901619289</v>
      </c>
      <c r="N6" s="17" t="str">
        <f>+'ERIZO X-XI'!K14</f>
        <v>-</v>
      </c>
      <c r="O6" s="18">
        <f>+'ERIZO X-XI'!$C$6</f>
        <v>45270</v>
      </c>
      <c r="P6" s="14">
        <v>2023</v>
      </c>
      <c r="Q6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ZULETA ESPINOZA, GERALDINE</cp:lastModifiedBy>
  <dcterms:created xsi:type="dcterms:W3CDTF">2019-01-09T13:24:47Z</dcterms:created>
  <dcterms:modified xsi:type="dcterms:W3CDTF">2024-02-02T16:23:15Z</dcterms:modified>
</cp:coreProperties>
</file>